
<file path=[Content_Types].xml><?xml version="1.0" encoding="utf-8"?>
<Types xmlns="http://schemas.openxmlformats.org/package/2006/content-types">
  <Override PartName="/xl/styles.xml" ContentType="application/vnd.openxmlformats-officedocument.spreadsheetml.styles+xml"/>
  <Override PartName="/xl/charts/chart4.xml" ContentType="application/vnd.openxmlformats-officedocument.drawingml.chart+xml"/>
  <Override PartName="/xl/drawings/drawing6.xml" ContentType="application/vnd.openxmlformats-officedocument.drawingml.chartshapes+xml"/>
  <Override PartName="/customXml/itemProps1.xml" ContentType="application/vnd.openxmlformats-officedocument.customXmlProperties+xml"/>
  <Override PartName="/xl/worksheets/sheet7.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ml.chartshapes+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charts/chart29.xml" ContentType="application/vnd.openxmlformats-officedocument.drawingml.chart+xml"/>
  <Override PartName="/xl/charts/chart49.xml" ContentType="application/vnd.openxmlformats-officedocument.drawingml.chart+xml"/>
  <Override PartName="/xl/charts/chart58.xml" ContentType="application/vnd.openxmlformats-officedocument.drawingml.chart+xml"/>
  <Override PartName="/xl/charts/chart67.xml" ContentType="application/vnd.openxmlformats-officedocument.drawingml.chart+xml"/>
  <Override PartName="/xl/worksheets/sheet3.xml" ContentType="application/vnd.openxmlformats-officedocument.spreadsheetml.worksheet+xml"/>
  <Override PartName="/xl/charts/chart18.xml" ContentType="application/vnd.openxmlformats-officedocument.drawingml.chart+xml"/>
  <Override PartName="/xl/charts/chart27.xml" ContentType="application/vnd.openxmlformats-officedocument.drawingml.chart+xml"/>
  <Override PartName="/xl/charts/chart36.xml" ContentType="application/vnd.openxmlformats-officedocument.drawingml.chart+xml"/>
  <Override PartName="/xl/charts/chart38.xml" ContentType="application/vnd.openxmlformats-officedocument.drawingml.chart+xml"/>
  <Override PartName="/xl/charts/chart47.xml" ContentType="application/vnd.openxmlformats-officedocument.drawingml.chart+xml"/>
  <Override PartName="/xl/charts/chart56.xml" ContentType="application/vnd.openxmlformats-officedocument.drawingml.chart+xml"/>
  <Override PartName="/xl/charts/chart65.xml" ContentType="application/vnd.openxmlformats-officedocument.drawingml.chart+xml"/>
  <Override PartName="/docProps/custom.xml" ContentType="application/vnd.openxmlformats-officedocument.custom-properties+xml"/>
  <Override PartName="/xl/worksheets/sheet1.xml" ContentType="application/vnd.openxmlformats-officedocument.spreadsheetml.worksheet+xml"/>
  <Override PartName="/xl/charts/chart16.xml" ContentType="application/vnd.openxmlformats-officedocument.drawingml.chart+xml"/>
  <Override PartName="/xl/charts/chart25.xml" ContentType="application/vnd.openxmlformats-officedocument.drawingml.chart+xml"/>
  <Override PartName="/xl/charts/chart34.xml" ContentType="application/vnd.openxmlformats-officedocument.drawingml.chart+xml"/>
  <Override PartName="/xl/charts/chart45.xml" ContentType="application/vnd.openxmlformats-officedocument.drawingml.chart+xml"/>
  <Override PartName="/xl/charts/chart54.xml" ContentType="application/vnd.openxmlformats-officedocument.drawingml.chart+xml"/>
  <Override PartName="/xl/charts/chart63.xml" ContentType="application/vnd.openxmlformats-officedocument.drawingml.chart+xml"/>
  <Override PartName="/xl/sharedStrings.xml" ContentType="application/vnd.openxmlformats-officedocument.spreadsheetml.sharedStrings+xml"/>
  <Override PartName="/xl/charts/chart14.xml" ContentType="application/vnd.openxmlformats-officedocument.drawingml.chart+xml"/>
  <Override PartName="/xl/charts/chart23.xml" ContentType="application/vnd.openxmlformats-officedocument.drawingml.chart+xml"/>
  <Override PartName="/xl/charts/chart32.xml" ContentType="application/vnd.openxmlformats-officedocument.drawingml.chart+xml"/>
  <Override PartName="/xl/charts/chart43.xml" ContentType="application/vnd.openxmlformats-officedocument.drawingml.chart+xml"/>
  <Override PartName="/xl/charts/chart52.xml" ContentType="application/vnd.openxmlformats-officedocument.drawingml.chart+xml"/>
  <Override PartName="/xl/charts/chart61.xml" ContentType="application/vnd.openxmlformats-officedocument.drawingml.chart+xml"/>
  <Override PartName="/xl/charts/chart9.xml" ContentType="application/vnd.openxmlformats-officedocument.drawingml.chart+xml"/>
  <Override PartName="/xl/charts/chart12.xml" ContentType="application/vnd.openxmlformats-officedocument.drawingml.chart+xml"/>
  <Override PartName="/xl/charts/chart21.xml" ContentType="application/vnd.openxmlformats-officedocument.drawingml.chart+xml"/>
  <Override PartName="/xl/charts/chart30.xml" ContentType="application/vnd.openxmlformats-officedocument.drawingml.chart+xml"/>
  <Override PartName="/xl/charts/chart41.xml" ContentType="application/vnd.openxmlformats-officedocument.drawingml.chart+xml"/>
  <Override PartName="/xl/charts/chart50.xml" ContentType="application/vnd.openxmlformats-officedocument.drawingml.chart+xml"/>
  <Override PartName="/customXml/itemProps4.xml" ContentType="application/vnd.openxmlformats-officedocument.customXmlProperties+xml"/>
  <Default Extension="bin" ContentType="application/vnd.openxmlformats-officedocument.spreadsheetml.printerSettings"/>
  <Override PartName="/xl/charts/chart7.xml" ContentType="application/vnd.openxmlformats-officedocument.drawingml.chart+xml"/>
  <Override PartName="/xl/charts/chart10.xml" ContentType="application/vnd.openxmlformats-officedocument.drawingml.chart+xml"/>
  <Override PartName="/xl/drawings/drawing9.xml" ContentType="application/vnd.openxmlformats-officedocument.drawingml.chartshapes+xml"/>
  <Override PartName="/customXml/itemProps2.xml" ContentType="application/vnd.openxmlformats-officedocument.customXmlProperties+xml"/>
  <Override PartName="/xl/charts/chart5.xml" ContentType="application/vnd.openxmlformats-officedocument.drawingml.chart+xml"/>
  <Override PartName="/xl/drawings/drawing7.xml" ContentType="application/vnd.openxmlformats-officedocument.drawingml.chartshapes+xml"/>
  <Override PartName="/xl/worksheets/sheet6.xml" ContentType="application/vnd.openxmlformats-officedocument.spreadsheetml.worksheet+xml"/>
  <Override PartName="/xl/worksheets/sheet8.xml" ContentType="application/vnd.openxmlformats-officedocument.spreadsheetml.worksheet+xml"/>
  <Override PartName="/xl/charts/chart3.xml" ContentType="application/vnd.openxmlformats-officedocument.drawingml.chart+xml"/>
  <Override PartName="/xl/drawings/drawing5.xml" ContentType="application/vnd.openxmlformats-officedocument.drawingml.chartshapes+xml"/>
  <Override PartName="/xl/charts/chart59.xml" ContentType="application/vnd.openxmlformats-officedocument.drawingml.char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xl/charts/chart39.xml" ContentType="application/vnd.openxmlformats-officedocument.drawingml.chart+xml"/>
  <Override PartName="/xl/charts/chart48.xml" ContentType="application/vnd.openxmlformats-officedocument.drawingml.chart+xml"/>
  <Override PartName="/xl/charts/chart57.xml" ContentType="application/vnd.openxmlformats-officedocument.drawingml.chart+xml"/>
  <Override PartName="/xl/charts/chart68.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harts/chart19.xml" ContentType="application/vnd.openxmlformats-officedocument.drawingml.chart+xml"/>
  <Override PartName="/xl/charts/chart28.xml" ContentType="application/vnd.openxmlformats-officedocument.drawingml.chart+xml"/>
  <Override PartName="/xl/charts/chart37.xml" ContentType="application/vnd.openxmlformats-officedocument.drawingml.chart+xml"/>
  <Override PartName="/xl/charts/chart46.xml" ContentType="application/vnd.openxmlformats-officedocument.drawingml.chart+xml"/>
  <Override PartName="/xl/charts/chart55.xml" ContentType="application/vnd.openxmlformats-officedocument.drawingml.chart+xml"/>
  <Override PartName="/xl/charts/chart66.xml" ContentType="application/vnd.openxmlformats-officedocument.drawingml.chart+xml"/>
  <Override PartName="/xl/charts/chart17.xml" ContentType="application/vnd.openxmlformats-officedocument.drawingml.chart+xml"/>
  <Override PartName="/xl/charts/chart26.xml" ContentType="application/vnd.openxmlformats-officedocument.drawingml.chart+xml"/>
  <Override PartName="/xl/charts/chart35.xml" ContentType="application/vnd.openxmlformats-officedocument.drawingml.chart+xml"/>
  <Override PartName="/xl/charts/chart44.xml" ContentType="application/vnd.openxmlformats-officedocument.drawingml.chart+xml"/>
  <Override PartName="/xl/charts/chart53.xml" ContentType="application/vnd.openxmlformats-officedocument.drawingml.chart+xml"/>
  <Override PartName="/xl/charts/chart64.xml" ContentType="application/vnd.openxmlformats-officedocument.drawingml.chart+xml"/>
  <Override PartName="/xl/calcChain.xml" ContentType="application/vnd.openxmlformats-officedocument.spreadsheetml.calcChain+xml"/>
  <Override PartName="/xl/charts/chart13.xml" ContentType="application/vnd.openxmlformats-officedocument.drawingml.chart+xml"/>
  <Override PartName="/xl/charts/chart15.xml" ContentType="application/vnd.openxmlformats-officedocument.drawingml.chart+xml"/>
  <Override PartName="/xl/charts/chart24.xml" ContentType="application/vnd.openxmlformats-officedocument.drawingml.chart+xml"/>
  <Override PartName="/xl/charts/chart33.xml" ContentType="application/vnd.openxmlformats-officedocument.drawingml.chart+xml"/>
  <Override PartName="/xl/charts/chart42.xml" ContentType="application/vnd.openxmlformats-officedocument.drawingml.chart+xml"/>
  <Override PartName="/xl/drawings/drawing10.xml" ContentType="application/vnd.openxmlformats-officedocument.drawing+xml"/>
  <Override PartName="/xl/charts/chart51.xml" ContentType="application/vnd.openxmlformats-officedocument.drawingml.chart+xml"/>
  <Override PartName="/xl/charts/chart62.xml" ContentType="application/vnd.openxmlformats-officedocument.drawingml.chart+xml"/>
  <Override PartName="/xl/charts/chart8.xml" ContentType="application/vnd.openxmlformats-officedocument.drawingml.chart+xml"/>
  <Override PartName="/xl/charts/chart11.xml" ContentType="application/vnd.openxmlformats-officedocument.drawingml.chart+xml"/>
  <Override PartName="/xl/charts/chart22.xml" ContentType="application/vnd.openxmlformats-officedocument.drawingml.chart+xml"/>
  <Override PartName="/xl/charts/chart31.xml" ContentType="application/vnd.openxmlformats-officedocument.drawingml.chart+xml"/>
  <Override PartName="/xl/charts/chart40.xml" ContentType="application/vnd.openxmlformats-officedocument.drawingml.chart+xml"/>
  <Override PartName="/xl/charts/chart60.xml" ContentType="application/vnd.openxmlformats-officedocument.drawingml.chart+xml"/>
  <Override PartName="/docProps/core.xml" ContentType="application/vnd.openxmlformats-package.core-properties+xml"/>
  <Override PartName="/xl/charts/chart6.xml" ContentType="application/vnd.openxmlformats-officedocument.drawingml.chart+xml"/>
  <Override PartName="/xl/charts/chart20.xml" ContentType="application/vnd.openxmlformats-officedocument.drawingml.chart+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drawings/drawing8.xml" ContentType="application/vnd.openxmlformats-officedocument.drawingml.chartsha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9230" yWindow="480" windowWidth="18375" windowHeight="8805" tabRatio="819"/>
  </bookViews>
  <sheets>
    <sheet name="Table" sheetId="1" r:id="rId1"/>
    <sheet name="used space Charts" sheetId="2" r:id="rId2"/>
    <sheet name="subscription charts" sheetId="4" r:id="rId3"/>
    <sheet name="Used GB Charts" sheetId="9" r:id="rId4"/>
    <sheet name="Allocated charts" sheetId="7" r:id="rId5"/>
    <sheet name="Instructions" sheetId="3" r:id="rId6"/>
    <sheet name="Formula explanation" sheetId="10" r:id="rId7"/>
    <sheet name="678 port usage" sheetId="6" r:id="rId8"/>
    <sheet name="879 port usage" sheetId="5" r:id="rId9"/>
    <sheet name="Alloc Feed" sheetId="11" r:id="rId10"/>
  </sheets>
  <calcPr calcId="125725"/>
</workbook>
</file>

<file path=xl/calcChain.xml><?xml version="1.0" encoding="utf-8"?>
<calcChain xmlns="http://schemas.openxmlformats.org/spreadsheetml/2006/main">
  <c r="C12" i="1"/>
  <c r="AE12" l="1"/>
  <c r="AE9"/>
  <c r="AE6"/>
  <c r="AG12"/>
  <c r="AG9"/>
  <c r="AG6"/>
  <c r="D10"/>
  <c r="C10"/>
  <c r="T10"/>
  <c r="S10" l="1"/>
  <c r="R10"/>
  <c r="R11" s="1"/>
  <c r="R12" s="1"/>
  <c r="M10"/>
  <c r="K10"/>
  <c r="H10"/>
  <c r="H11" s="1"/>
  <c r="F10"/>
  <c r="E10"/>
  <c r="AF12"/>
  <c r="AD12"/>
  <c r="AC12"/>
  <c r="S11"/>
  <c r="S12" s="1"/>
  <c r="M11"/>
  <c r="M12" s="1"/>
  <c r="E11"/>
  <c r="E12" s="1"/>
  <c r="C11"/>
  <c r="U10"/>
  <c r="U11" s="1"/>
  <c r="U12" s="1"/>
  <c r="T11"/>
  <c r="T12" s="1"/>
  <c r="Q10"/>
  <c r="Q11" s="1"/>
  <c r="Q12" s="1"/>
  <c r="P10"/>
  <c r="P11" s="1"/>
  <c r="P12" s="1"/>
  <c r="O10"/>
  <c r="O11" s="1"/>
  <c r="O12" s="1"/>
  <c r="N10"/>
  <c r="N11" s="1"/>
  <c r="N12" s="1"/>
  <c r="L10"/>
  <c r="L11" s="1"/>
  <c r="L12" s="1"/>
  <c r="K11"/>
  <c r="K12" s="1"/>
  <c r="J10"/>
  <c r="J11" s="1"/>
  <c r="J12" s="1"/>
  <c r="I10"/>
  <c r="I11" s="1"/>
  <c r="I12" s="1"/>
  <c r="G10"/>
  <c r="G11" s="1"/>
  <c r="G12" s="1"/>
  <c r="F11"/>
  <c r="F12" s="1"/>
  <c r="D11"/>
  <c r="D12" s="1"/>
  <c r="AF9"/>
  <c r="AD9"/>
  <c r="AC9"/>
  <c r="U9"/>
  <c r="T9"/>
  <c r="U8"/>
  <c r="T8"/>
  <c r="S8"/>
  <c r="R8"/>
  <c r="Q8"/>
  <c r="P8"/>
  <c r="O8"/>
  <c r="N8"/>
  <c r="M8"/>
  <c r="L8"/>
  <c r="K8"/>
  <c r="J8"/>
  <c r="I8"/>
  <c r="H8"/>
  <c r="G8"/>
  <c r="F8"/>
  <c r="E8"/>
  <c r="D8"/>
  <c r="C8"/>
  <c r="AF6"/>
  <c r="AD6"/>
  <c r="AC6"/>
  <c r="U6"/>
  <c r="T6"/>
  <c r="S6"/>
  <c r="R6"/>
  <c r="Q6"/>
  <c r="P6"/>
  <c r="O6"/>
  <c r="N6"/>
  <c r="M6"/>
  <c r="L6"/>
  <c r="K6"/>
  <c r="J6"/>
  <c r="I6"/>
  <c r="H6"/>
  <c r="G6"/>
  <c r="F6"/>
  <c r="E6"/>
  <c r="D6"/>
  <c r="C6"/>
  <c r="H12" l="1"/>
  <c r="V11"/>
  <c r="S22"/>
  <c r="S23" s="1"/>
  <c r="S24" s="1"/>
  <c r="L22"/>
  <c r="L23" s="1"/>
  <c r="L24" s="1"/>
  <c r="S20"/>
  <c r="S18"/>
  <c r="L20"/>
  <c r="L18"/>
  <c r="T22" l="1"/>
  <c r="T23" s="1"/>
  <c r="T24" s="1"/>
  <c r="O22"/>
  <c r="O23" s="1"/>
  <c r="O24" s="1"/>
  <c r="N22"/>
  <c r="N23" s="1"/>
  <c r="N24" s="1"/>
  <c r="H22"/>
  <c r="H23" s="1"/>
  <c r="G22"/>
  <c r="G23" s="1"/>
  <c r="G24" s="1"/>
  <c r="E22"/>
  <c r="E23" s="1"/>
  <c r="E24" s="1"/>
  <c r="D22"/>
  <c r="D23" s="1"/>
  <c r="D24" s="1"/>
  <c r="AE24"/>
  <c r="AD24"/>
  <c r="AC24"/>
  <c r="U22"/>
  <c r="U23" s="1"/>
  <c r="U24" s="1"/>
  <c r="R22"/>
  <c r="R23" s="1"/>
  <c r="R24" s="1"/>
  <c r="Q22"/>
  <c r="Q23" s="1"/>
  <c r="Q24" s="1"/>
  <c r="P22"/>
  <c r="P23" s="1"/>
  <c r="P24" s="1"/>
  <c r="M22"/>
  <c r="M23" s="1"/>
  <c r="M24" s="1"/>
  <c r="K22"/>
  <c r="K23" s="1"/>
  <c r="K24" s="1"/>
  <c r="J22"/>
  <c r="J23" s="1"/>
  <c r="J24" s="1"/>
  <c r="I22"/>
  <c r="I23" s="1"/>
  <c r="I24" s="1"/>
  <c r="F22"/>
  <c r="F23" s="1"/>
  <c r="F24" s="1"/>
  <c r="C22"/>
  <c r="C23" s="1"/>
  <c r="C24" s="1"/>
  <c r="AE21"/>
  <c r="AD21"/>
  <c r="AC21"/>
  <c r="U21"/>
  <c r="T21"/>
  <c r="U20"/>
  <c r="T20"/>
  <c r="R20"/>
  <c r="Q20"/>
  <c r="P20"/>
  <c r="O20"/>
  <c r="N20"/>
  <c r="M20"/>
  <c r="K20"/>
  <c r="J20"/>
  <c r="I20"/>
  <c r="H20"/>
  <c r="G20"/>
  <c r="F20"/>
  <c r="E20"/>
  <c r="D20"/>
  <c r="C20"/>
  <c r="AE18"/>
  <c r="AD18"/>
  <c r="AC18"/>
  <c r="U18"/>
  <c r="T18"/>
  <c r="R18"/>
  <c r="Q18"/>
  <c r="P18"/>
  <c r="O18"/>
  <c r="N18"/>
  <c r="M18"/>
  <c r="K18"/>
  <c r="J18"/>
  <c r="I18"/>
  <c r="H18"/>
  <c r="G18"/>
  <c r="F18"/>
  <c r="E18"/>
  <c r="D18"/>
  <c r="C18"/>
  <c r="V23" l="1"/>
  <c r="H24"/>
  <c r="Q34"/>
  <c r="Q35" s="1"/>
  <c r="Q36" s="1"/>
  <c r="P34"/>
  <c r="N34"/>
  <c r="O34"/>
  <c r="O35" s="1"/>
  <c r="O36" s="1"/>
  <c r="K34"/>
  <c r="K35" s="1"/>
  <c r="K36" s="1"/>
  <c r="J34"/>
  <c r="J35" s="1"/>
  <c r="J36" s="1"/>
  <c r="G34"/>
  <c r="H34"/>
  <c r="H35" s="1"/>
  <c r="H36" s="1"/>
  <c r="I34"/>
  <c r="AE36"/>
  <c r="AD36"/>
  <c r="AC36"/>
  <c r="P35"/>
  <c r="P36" s="1"/>
  <c r="N35"/>
  <c r="N36" s="1"/>
  <c r="S34"/>
  <c r="S35" s="1"/>
  <c r="S36" s="1"/>
  <c r="R34"/>
  <c r="R35" s="1"/>
  <c r="R36" s="1"/>
  <c r="M34"/>
  <c r="M35" s="1"/>
  <c r="M36" s="1"/>
  <c r="L34"/>
  <c r="L35" s="1"/>
  <c r="L36" s="1"/>
  <c r="I35"/>
  <c r="I36" s="1"/>
  <c r="G35"/>
  <c r="G36" s="1"/>
  <c r="F34"/>
  <c r="F35" s="1"/>
  <c r="F36" s="1"/>
  <c r="E34"/>
  <c r="E35" s="1"/>
  <c r="E36" s="1"/>
  <c r="D34"/>
  <c r="D35" s="1"/>
  <c r="D36" s="1"/>
  <c r="C34"/>
  <c r="C35" s="1"/>
  <c r="C36" s="1"/>
  <c r="AE33"/>
  <c r="AD33"/>
  <c r="AC33"/>
  <c r="S33"/>
  <c r="R33"/>
  <c r="S32"/>
  <c r="R32"/>
  <c r="Q32"/>
  <c r="P32"/>
  <c r="O32"/>
  <c r="N32"/>
  <c r="M32"/>
  <c r="L32"/>
  <c r="K32"/>
  <c r="J32"/>
  <c r="I32"/>
  <c r="H32"/>
  <c r="G32"/>
  <c r="F32"/>
  <c r="E32"/>
  <c r="D32"/>
  <c r="C32"/>
  <c r="AE30"/>
  <c r="AD30"/>
  <c r="AC30"/>
  <c r="S30"/>
  <c r="R30"/>
  <c r="Q30"/>
  <c r="P30"/>
  <c r="O30"/>
  <c r="N30"/>
  <c r="M30"/>
  <c r="L30"/>
  <c r="K30"/>
  <c r="J30"/>
  <c r="I30"/>
  <c r="H30"/>
  <c r="G30"/>
  <c r="F30"/>
  <c r="E30"/>
  <c r="D30"/>
  <c r="C30"/>
  <c r="K46" l="1"/>
  <c r="AE48"/>
  <c r="AD48"/>
  <c r="AC48"/>
  <c r="S46"/>
  <c r="S47" s="1"/>
  <c r="S48" s="1"/>
  <c r="R46"/>
  <c r="R47" s="1"/>
  <c r="R48" s="1"/>
  <c r="Q46"/>
  <c r="Q47" s="1"/>
  <c r="Q48" s="1"/>
  <c r="P46"/>
  <c r="P47" s="1"/>
  <c r="P48" s="1"/>
  <c r="O46"/>
  <c r="O47" s="1"/>
  <c r="O48" s="1"/>
  <c r="N46"/>
  <c r="N47" s="1"/>
  <c r="N48" s="1"/>
  <c r="M46"/>
  <c r="M47" s="1"/>
  <c r="M48" s="1"/>
  <c r="L46"/>
  <c r="L47" s="1"/>
  <c r="L48" s="1"/>
  <c r="K47"/>
  <c r="K48" s="1"/>
  <c r="J46"/>
  <c r="J47" s="1"/>
  <c r="J48" s="1"/>
  <c r="I46"/>
  <c r="I47" s="1"/>
  <c r="I48" s="1"/>
  <c r="H46"/>
  <c r="H47" s="1"/>
  <c r="G46"/>
  <c r="G47" s="1"/>
  <c r="G48" s="1"/>
  <c r="F46"/>
  <c r="F47" s="1"/>
  <c r="F48" s="1"/>
  <c r="E46"/>
  <c r="E47" s="1"/>
  <c r="E48" s="1"/>
  <c r="D46"/>
  <c r="D47" s="1"/>
  <c r="D48" s="1"/>
  <c r="C46"/>
  <c r="C47" s="1"/>
  <c r="C48" s="1"/>
  <c r="AE45"/>
  <c r="AD45"/>
  <c r="AC45"/>
  <c r="S45"/>
  <c r="R45"/>
  <c r="S44"/>
  <c r="R44"/>
  <c r="Q44"/>
  <c r="P44"/>
  <c r="O44"/>
  <c r="N44"/>
  <c r="M44"/>
  <c r="L44"/>
  <c r="K44"/>
  <c r="J44"/>
  <c r="I44"/>
  <c r="H44"/>
  <c r="G44"/>
  <c r="F44"/>
  <c r="E44"/>
  <c r="D44"/>
  <c r="C44"/>
  <c r="AE42"/>
  <c r="AD42"/>
  <c r="AC42"/>
  <c r="S42"/>
  <c r="R42"/>
  <c r="Q42"/>
  <c r="P42"/>
  <c r="O42"/>
  <c r="N42"/>
  <c r="M42"/>
  <c r="L42"/>
  <c r="K42"/>
  <c r="J42"/>
  <c r="I42"/>
  <c r="H42"/>
  <c r="G42"/>
  <c r="F42"/>
  <c r="E42"/>
  <c r="D42"/>
  <c r="C42"/>
  <c r="H48" l="1"/>
  <c r="Q58"/>
  <c r="AE60"/>
  <c r="AD60"/>
  <c r="AC60"/>
  <c r="S58"/>
  <c r="S59" s="1"/>
  <c r="S60" s="1"/>
  <c r="R58"/>
  <c r="R59" s="1"/>
  <c r="R60" s="1"/>
  <c r="Q59"/>
  <c r="Q60" s="1"/>
  <c r="P58"/>
  <c r="P59" s="1"/>
  <c r="P60" s="1"/>
  <c r="O58"/>
  <c r="O59" s="1"/>
  <c r="O60" s="1"/>
  <c r="N58"/>
  <c r="N59" s="1"/>
  <c r="N60" s="1"/>
  <c r="M58"/>
  <c r="M59" s="1"/>
  <c r="M60" s="1"/>
  <c r="L58"/>
  <c r="L59" s="1"/>
  <c r="L60" s="1"/>
  <c r="K58"/>
  <c r="K59" s="1"/>
  <c r="K60" s="1"/>
  <c r="J58"/>
  <c r="J59" s="1"/>
  <c r="J60" s="1"/>
  <c r="I58"/>
  <c r="I59" s="1"/>
  <c r="I60" s="1"/>
  <c r="H58"/>
  <c r="H59" s="1"/>
  <c r="G58"/>
  <c r="G59" s="1"/>
  <c r="G60" s="1"/>
  <c r="F58"/>
  <c r="F59" s="1"/>
  <c r="F60" s="1"/>
  <c r="E58"/>
  <c r="E59" s="1"/>
  <c r="E60" s="1"/>
  <c r="D58"/>
  <c r="D59" s="1"/>
  <c r="D60" s="1"/>
  <c r="C58"/>
  <c r="C59" s="1"/>
  <c r="C60" s="1"/>
  <c r="AE57"/>
  <c r="AD57"/>
  <c r="AC57"/>
  <c r="S57"/>
  <c r="R57"/>
  <c r="S56"/>
  <c r="R56"/>
  <c r="Q56"/>
  <c r="P56"/>
  <c r="O56"/>
  <c r="N56"/>
  <c r="M56"/>
  <c r="L56"/>
  <c r="K56"/>
  <c r="J56"/>
  <c r="I56"/>
  <c r="H56"/>
  <c r="G56"/>
  <c r="F56"/>
  <c r="E56"/>
  <c r="D56"/>
  <c r="C56"/>
  <c r="AE54"/>
  <c r="AD54"/>
  <c r="AC54"/>
  <c r="S54"/>
  <c r="R54"/>
  <c r="Q54"/>
  <c r="P54"/>
  <c r="O54"/>
  <c r="N54"/>
  <c r="M54"/>
  <c r="L54"/>
  <c r="K54"/>
  <c r="J54"/>
  <c r="I54"/>
  <c r="H54"/>
  <c r="G54"/>
  <c r="F54"/>
  <c r="E54"/>
  <c r="D54"/>
  <c r="C54"/>
  <c r="H60" l="1"/>
  <c r="D70"/>
  <c r="C70"/>
  <c r="C71" s="1"/>
  <c r="C72" s="1"/>
  <c r="K70"/>
  <c r="K71" s="1"/>
  <c r="K72" s="1"/>
  <c r="K68"/>
  <c r="K66"/>
  <c r="G70"/>
  <c r="E70"/>
  <c r="E71" s="1"/>
  <c r="E72" s="1"/>
  <c r="Q70"/>
  <c r="Q71" s="1"/>
  <c r="Q72" s="1"/>
  <c r="Q68"/>
  <c r="Q66"/>
  <c r="P70"/>
  <c r="P71" s="1"/>
  <c r="P72" s="1"/>
  <c r="M70"/>
  <c r="N70"/>
  <c r="N71" s="1"/>
  <c r="N72" s="1"/>
  <c r="N66"/>
  <c r="AE72"/>
  <c r="AD72"/>
  <c r="AC72"/>
  <c r="G71"/>
  <c r="G72" s="1"/>
  <c r="S70"/>
  <c r="S71" s="1"/>
  <c r="S72" s="1"/>
  <c r="R70"/>
  <c r="R71" s="1"/>
  <c r="R72" s="1"/>
  <c r="O70"/>
  <c r="O71" s="1"/>
  <c r="O72" s="1"/>
  <c r="M71"/>
  <c r="M72" s="1"/>
  <c r="L70"/>
  <c r="L71" s="1"/>
  <c r="L72" s="1"/>
  <c r="J70"/>
  <c r="J71" s="1"/>
  <c r="J72" s="1"/>
  <c r="I70"/>
  <c r="I71" s="1"/>
  <c r="I72" s="1"/>
  <c r="H70"/>
  <c r="H71" s="1"/>
  <c r="F70"/>
  <c r="F71" s="1"/>
  <c r="F72" s="1"/>
  <c r="D71"/>
  <c r="D72" s="1"/>
  <c r="AE69"/>
  <c r="AD69"/>
  <c r="AC69"/>
  <c r="S69"/>
  <c r="R69"/>
  <c r="S68"/>
  <c r="R68"/>
  <c r="P68"/>
  <c r="O68"/>
  <c r="N68"/>
  <c r="M68"/>
  <c r="L68"/>
  <c r="J68"/>
  <c r="I68"/>
  <c r="H68"/>
  <c r="G68"/>
  <c r="F68"/>
  <c r="E68"/>
  <c r="D68"/>
  <c r="C68"/>
  <c r="AE66"/>
  <c r="AD66"/>
  <c r="AC66"/>
  <c r="S66"/>
  <c r="R66"/>
  <c r="P66"/>
  <c r="O66"/>
  <c r="M66"/>
  <c r="L66"/>
  <c r="J66"/>
  <c r="I66"/>
  <c r="H66"/>
  <c r="G66"/>
  <c r="F66"/>
  <c r="E66"/>
  <c r="D66"/>
  <c r="C66"/>
  <c r="J82"/>
  <c r="J83" s="1"/>
  <c r="J84" s="1"/>
  <c r="O82"/>
  <c r="O83" s="1"/>
  <c r="O84" s="1"/>
  <c r="E82"/>
  <c r="C82"/>
  <c r="C83" s="1"/>
  <c r="C84" s="1"/>
  <c r="G82"/>
  <c r="H82"/>
  <c r="H83" s="1"/>
  <c r="H84" s="1"/>
  <c r="L82"/>
  <c r="L83" s="1"/>
  <c r="L84" s="1"/>
  <c r="M82"/>
  <c r="M83" s="1"/>
  <c r="M84" s="1"/>
  <c r="AE84"/>
  <c r="AD84"/>
  <c r="AC84"/>
  <c r="Q82"/>
  <c r="Q83" s="1"/>
  <c r="Q84" s="1"/>
  <c r="P82"/>
  <c r="P83" s="1"/>
  <c r="P84" s="1"/>
  <c r="N82"/>
  <c r="N83" s="1"/>
  <c r="N84" s="1"/>
  <c r="K82"/>
  <c r="K83" s="1"/>
  <c r="K84" s="1"/>
  <c r="I82"/>
  <c r="I83" s="1"/>
  <c r="I84" s="1"/>
  <c r="G83"/>
  <c r="G84" s="1"/>
  <c r="F82"/>
  <c r="F83" s="1"/>
  <c r="F84" s="1"/>
  <c r="E83"/>
  <c r="E84" s="1"/>
  <c r="D82"/>
  <c r="D83" s="1"/>
  <c r="D84" s="1"/>
  <c r="AE81"/>
  <c r="AD81"/>
  <c r="AC81"/>
  <c r="Q81"/>
  <c r="P81"/>
  <c r="Q80"/>
  <c r="P80"/>
  <c r="O80"/>
  <c r="N80"/>
  <c r="M80"/>
  <c r="L80"/>
  <c r="K80"/>
  <c r="J80"/>
  <c r="I80"/>
  <c r="H80"/>
  <c r="G80"/>
  <c r="F80"/>
  <c r="E80"/>
  <c r="D80"/>
  <c r="C80"/>
  <c r="AE78"/>
  <c r="AD78"/>
  <c r="AC78"/>
  <c r="Q78"/>
  <c r="P78"/>
  <c r="O78"/>
  <c r="N78"/>
  <c r="M78"/>
  <c r="L78"/>
  <c r="K78"/>
  <c r="J78"/>
  <c r="I78"/>
  <c r="H78"/>
  <c r="G78"/>
  <c r="F78"/>
  <c r="E78"/>
  <c r="D78"/>
  <c r="C78"/>
  <c r="Q94"/>
  <c r="Q95" s="1"/>
  <c r="Q96" s="1"/>
  <c r="P94"/>
  <c r="J94"/>
  <c r="J95" s="1"/>
  <c r="J96" s="1"/>
  <c r="O94"/>
  <c r="O95" s="1"/>
  <c r="O96" s="1"/>
  <c r="L94"/>
  <c r="L95" s="1"/>
  <c r="L96" s="1"/>
  <c r="N94"/>
  <c r="N95" s="1"/>
  <c r="N96" s="1"/>
  <c r="G94"/>
  <c r="G95" s="1"/>
  <c r="G96" s="1"/>
  <c r="H94"/>
  <c r="H95" s="1"/>
  <c r="I94"/>
  <c r="I95" s="1"/>
  <c r="I96" s="1"/>
  <c r="E94"/>
  <c r="D94"/>
  <c r="D95" s="1"/>
  <c r="D96" s="1"/>
  <c r="C94"/>
  <c r="C95" s="1"/>
  <c r="C96" s="1"/>
  <c r="AE96"/>
  <c r="AD96"/>
  <c r="AC96"/>
  <c r="E95"/>
  <c r="E96" s="1"/>
  <c r="P95"/>
  <c r="P96" s="1"/>
  <c r="M94"/>
  <c r="M95" s="1"/>
  <c r="M96" s="1"/>
  <c r="K94"/>
  <c r="K95" s="1"/>
  <c r="K96" s="1"/>
  <c r="F94"/>
  <c r="F95" s="1"/>
  <c r="F96" s="1"/>
  <c r="AE93"/>
  <c r="AD93"/>
  <c r="AC93"/>
  <c r="Q93"/>
  <c r="P93"/>
  <c r="Q92"/>
  <c r="P92"/>
  <c r="O92"/>
  <c r="N92"/>
  <c r="M92"/>
  <c r="L92"/>
  <c r="K92"/>
  <c r="J92"/>
  <c r="I92"/>
  <c r="H92"/>
  <c r="G92"/>
  <c r="F92"/>
  <c r="E92"/>
  <c r="D92"/>
  <c r="C92"/>
  <c r="AE90"/>
  <c r="AD90"/>
  <c r="AC90"/>
  <c r="Q90"/>
  <c r="P90"/>
  <c r="O90"/>
  <c r="N90"/>
  <c r="M90"/>
  <c r="L90"/>
  <c r="K90"/>
  <c r="J90"/>
  <c r="I90"/>
  <c r="H90"/>
  <c r="G90"/>
  <c r="F90"/>
  <c r="E90"/>
  <c r="D90"/>
  <c r="C90"/>
  <c r="P116" i="4"/>
  <c r="P118"/>
  <c r="AH177" i="9"/>
  <c r="P186" i="4"/>
  <c r="AH211" i="9"/>
  <c r="P159" i="4"/>
  <c r="AH174" i="9"/>
  <c r="P166" i="4"/>
  <c r="P192"/>
  <c r="P75"/>
  <c r="P109"/>
  <c r="P115"/>
  <c r="P77"/>
  <c r="AH180" i="9"/>
  <c r="AH181"/>
  <c r="AH183"/>
  <c r="P163" i="4"/>
  <c r="AH201" i="9"/>
  <c r="P59" i="4"/>
  <c r="P176"/>
  <c r="P71"/>
  <c r="P117"/>
  <c r="P128"/>
  <c r="P50"/>
  <c r="P72"/>
  <c r="AH195" i="9"/>
  <c r="P188" i="4"/>
  <c r="P131"/>
  <c r="P133"/>
  <c r="P201"/>
  <c r="P180"/>
  <c r="P106"/>
  <c r="P124"/>
  <c r="P126"/>
  <c r="AH191" i="9"/>
  <c r="P85" i="4"/>
  <c r="P83"/>
  <c r="P94"/>
  <c r="P148"/>
  <c r="AH200" i="9"/>
  <c r="P189" i="4"/>
  <c r="P84"/>
  <c r="P101"/>
  <c r="AH192" i="9"/>
  <c r="P119" i="4"/>
  <c r="AH188" i="9"/>
  <c r="AH189"/>
  <c r="P92" i="4"/>
  <c r="AH203" i="9"/>
  <c r="P76" i="4"/>
  <c r="P145"/>
  <c r="P58"/>
  <c r="P95"/>
  <c r="P143"/>
  <c r="AH208" i="9"/>
  <c r="P135" i="4"/>
  <c r="AH187" i="9"/>
  <c r="AH197"/>
  <c r="P70" i="4"/>
  <c r="P211"/>
  <c r="P190"/>
  <c r="P156"/>
  <c r="P62"/>
  <c r="AH205" i="9"/>
  <c r="AH207"/>
  <c r="P99" i="4"/>
  <c r="P87"/>
  <c r="P165"/>
  <c r="P112"/>
  <c r="P203"/>
  <c r="P150"/>
  <c r="P170"/>
  <c r="AH194" i="9"/>
  <c r="AH169"/>
  <c r="P146" i="4"/>
  <c r="P154"/>
  <c r="P158"/>
  <c r="P160"/>
  <c r="P210"/>
  <c r="P68"/>
  <c r="P195"/>
  <c r="P161"/>
  <c r="P129"/>
  <c r="P205"/>
  <c r="P86"/>
  <c r="P157"/>
  <c r="AH198" i="9"/>
  <c r="P187" i="4"/>
  <c r="P185"/>
  <c r="AH46" i="9"/>
  <c r="P108" i="4"/>
  <c r="P110"/>
  <c r="P97"/>
  <c r="P199"/>
  <c r="AH179" i="9"/>
  <c r="AH190"/>
  <c r="P136" i="4"/>
  <c r="P175"/>
  <c r="P209"/>
  <c r="P151"/>
  <c r="P89"/>
  <c r="P198"/>
  <c r="P155"/>
  <c r="AH172" i="9"/>
  <c r="AH173"/>
  <c r="P78" i="4"/>
  <c r="P171"/>
  <c r="AH167" i="9"/>
  <c r="P174" i="4"/>
  <c r="P65"/>
  <c r="AH209" i="9"/>
  <c r="P73" i="4"/>
  <c r="P90"/>
  <c r="P144"/>
  <c r="AH185" i="9"/>
  <c r="P81" i="4"/>
  <c r="P172"/>
  <c r="P123"/>
  <c r="P191"/>
  <c r="P193"/>
  <c r="AH171" i="9"/>
  <c r="P64" i="4"/>
  <c r="P61"/>
  <c r="P152"/>
  <c r="P183"/>
  <c r="P80"/>
  <c r="AH210" i="9"/>
  <c r="AH176"/>
  <c r="AH166"/>
  <c r="AH184"/>
  <c r="P181" i="4"/>
  <c r="P91"/>
  <c r="P93"/>
  <c r="AH206" i="9"/>
  <c r="AH196"/>
  <c r="P74" i="4"/>
  <c r="AH47" i="9"/>
  <c r="P147" i="4"/>
  <c r="P105"/>
  <c r="P114"/>
  <c r="P82"/>
  <c r="P168"/>
  <c r="P162"/>
  <c r="P88"/>
  <c r="P149"/>
  <c r="P206"/>
  <c r="P208"/>
  <c r="P79"/>
  <c r="AH182" i="9"/>
  <c r="AH168"/>
  <c r="AH186"/>
  <c r="P202" i="4"/>
  <c r="P102"/>
  <c r="P66"/>
  <c r="P153"/>
  <c r="P200"/>
  <c r="P178"/>
  <c r="P104"/>
  <c r="AH202" i="9"/>
  <c r="P52" i="4"/>
  <c r="P54"/>
  <c r="P96"/>
  <c r="P204"/>
  <c r="P142"/>
  <c r="P140"/>
  <c r="P164"/>
  <c r="P179"/>
  <c r="P60"/>
  <c r="P51"/>
  <c r="AH204" i="9"/>
  <c r="AH193"/>
  <c r="P121" i="4"/>
  <c r="AH170" i="9"/>
  <c r="P167" i="4"/>
  <c r="P169"/>
  <c r="P55"/>
  <c r="P197"/>
  <c r="P127"/>
  <c r="P207"/>
  <c r="P130"/>
  <c r="P63"/>
  <c r="P103"/>
  <c r="P113"/>
  <c r="AH175" i="9"/>
  <c r="P98" i="4"/>
  <c r="P57"/>
  <c r="P67"/>
  <c r="P69"/>
  <c r="P194"/>
  <c r="P120"/>
  <c r="AH165" i="9"/>
  <c r="P132" i="4"/>
  <c r="AH199" i="9"/>
  <c r="P141" i="4"/>
  <c r="P125"/>
  <c r="P53"/>
  <c r="P107"/>
  <c r="P111"/>
  <c r="P196"/>
  <c r="P122"/>
  <c r="P182"/>
  <c r="P134"/>
  <c r="AH178" i="9"/>
  <c r="P173" i="4"/>
  <c r="P177"/>
  <c r="P100"/>
  <c r="P56"/>
  <c r="P184"/>
  <c r="H72" i="1" l="1"/>
  <c r="R83"/>
  <c r="H96"/>
  <c r="R95"/>
  <c r="M106"/>
  <c r="L106"/>
  <c r="H106"/>
  <c r="H107" s="1"/>
  <c r="G106"/>
  <c r="G107" s="1"/>
  <c r="G108" s="1"/>
  <c r="C106"/>
  <c r="AE108"/>
  <c r="AD108"/>
  <c r="AC108"/>
  <c r="Q106"/>
  <c r="Q107" s="1"/>
  <c r="Q108" s="1"/>
  <c r="P106"/>
  <c r="P107" s="1"/>
  <c r="P108" s="1"/>
  <c r="O106"/>
  <c r="O107" s="1"/>
  <c r="O108" s="1"/>
  <c r="N106"/>
  <c r="N107" s="1"/>
  <c r="N108" s="1"/>
  <c r="M107"/>
  <c r="M108" s="1"/>
  <c r="L107"/>
  <c r="L108" s="1"/>
  <c r="K106"/>
  <c r="K107" s="1"/>
  <c r="K108" s="1"/>
  <c r="J106"/>
  <c r="J107" s="1"/>
  <c r="J108" s="1"/>
  <c r="I106"/>
  <c r="I107" s="1"/>
  <c r="I108" s="1"/>
  <c r="F106"/>
  <c r="F107" s="1"/>
  <c r="F108" s="1"/>
  <c r="E106"/>
  <c r="E107" s="1"/>
  <c r="E108" s="1"/>
  <c r="D106"/>
  <c r="D107" s="1"/>
  <c r="D108" s="1"/>
  <c r="C107"/>
  <c r="C108" s="1"/>
  <c r="AE105"/>
  <c r="AD105"/>
  <c r="AC105"/>
  <c r="Q105"/>
  <c r="P105"/>
  <c r="Q104"/>
  <c r="P104"/>
  <c r="O104"/>
  <c r="N104"/>
  <c r="M104"/>
  <c r="L104"/>
  <c r="K104"/>
  <c r="J104"/>
  <c r="I104"/>
  <c r="H104"/>
  <c r="G104"/>
  <c r="F104"/>
  <c r="E104"/>
  <c r="D104"/>
  <c r="C104"/>
  <c r="AE102"/>
  <c r="AD102"/>
  <c r="AC102"/>
  <c r="Q102"/>
  <c r="P102"/>
  <c r="O102"/>
  <c r="N102"/>
  <c r="M102"/>
  <c r="L102"/>
  <c r="K102"/>
  <c r="J102"/>
  <c r="I102"/>
  <c r="H102"/>
  <c r="G102"/>
  <c r="F102"/>
  <c r="E102"/>
  <c r="D102"/>
  <c r="C102"/>
  <c r="H108" l="1"/>
  <c r="R107"/>
  <c r="I118"/>
  <c r="O118"/>
  <c r="L118"/>
  <c r="N118"/>
  <c r="N119" s="1"/>
  <c r="N120" s="1"/>
  <c r="AE120"/>
  <c r="AD120"/>
  <c r="AC120"/>
  <c r="Q118"/>
  <c r="Q119" s="1"/>
  <c r="Q120" s="1"/>
  <c r="P118"/>
  <c r="P119" s="1"/>
  <c r="P120" s="1"/>
  <c r="O119"/>
  <c r="O120" s="1"/>
  <c r="M118"/>
  <c r="M119" s="1"/>
  <c r="M120" s="1"/>
  <c r="L119"/>
  <c r="L120" s="1"/>
  <c r="K118"/>
  <c r="K119" s="1"/>
  <c r="K120" s="1"/>
  <c r="J118"/>
  <c r="J119" s="1"/>
  <c r="J120" s="1"/>
  <c r="I119"/>
  <c r="I120" s="1"/>
  <c r="H118"/>
  <c r="H119" s="1"/>
  <c r="G118"/>
  <c r="G119" s="1"/>
  <c r="G120" s="1"/>
  <c r="F118"/>
  <c r="F119" s="1"/>
  <c r="F120" s="1"/>
  <c r="E118"/>
  <c r="E119" s="1"/>
  <c r="E120" s="1"/>
  <c r="D118"/>
  <c r="D119" s="1"/>
  <c r="D120" s="1"/>
  <c r="C118"/>
  <c r="C119" s="1"/>
  <c r="C120" s="1"/>
  <c r="AE117"/>
  <c r="AD117"/>
  <c r="AC117"/>
  <c r="Q117"/>
  <c r="P117"/>
  <c r="Q116"/>
  <c r="P116"/>
  <c r="O116"/>
  <c r="N116"/>
  <c r="M116"/>
  <c r="L116"/>
  <c r="K116"/>
  <c r="J116"/>
  <c r="I116"/>
  <c r="H116"/>
  <c r="G116"/>
  <c r="F116"/>
  <c r="E116"/>
  <c r="D116"/>
  <c r="C116"/>
  <c r="AE114"/>
  <c r="AD114"/>
  <c r="AC114"/>
  <c r="Q114"/>
  <c r="P114"/>
  <c r="O114"/>
  <c r="N114"/>
  <c r="M114"/>
  <c r="L114"/>
  <c r="K114"/>
  <c r="J114"/>
  <c r="I114"/>
  <c r="H114"/>
  <c r="G114"/>
  <c r="F114"/>
  <c r="E114"/>
  <c r="D114"/>
  <c r="C114"/>
  <c r="H120" l="1"/>
  <c r="R119"/>
  <c r="L130"/>
  <c r="L131" s="1"/>
  <c r="L132" s="1"/>
  <c r="N130"/>
  <c r="N131" s="1"/>
  <c r="N132" s="1"/>
  <c r="I130"/>
  <c r="I131" s="1"/>
  <c r="I132" s="1"/>
  <c r="D126"/>
  <c r="AE132"/>
  <c r="AD132"/>
  <c r="AC132"/>
  <c r="Q130"/>
  <c r="Q131" s="1"/>
  <c r="Q132" s="1"/>
  <c r="P130"/>
  <c r="P131" s="1"/>
  <c r="P132" s="1"/>
  <c r="O130"/>
  <c r="O131" s="1"/>
  <c r="O132" s="1"/>
  <c r="M130"/>
  <c r="M131" s="1"/>
  <c r="M132" s="1"/>
  <c r="K130"/>
  <c r="K131" s="1"/>
  <c r="K132" s="1"/>
  <c r="J130"/>
  <c r="J131" s="1"/>
  <c r="J132" s="1"/>
  <c r="H130"/>
  <c r="H131" s="1"/>
  <c r="G130"/>
  <c r="G131" s="1"/>
  <c r="G132" s="1"/>
  <c r="F130"/>
  <c r="F131" s="1"/>
  <c r="F132" s="1"/>
  <c r="E130"/>
  <c r="E131" s="1"/>
  <c r="E132" s="1"/>
  <c r="D130"/>
  <c r="D131" s="1"/>
  <c r="D132" s="1"/>
  <c r="C130"/>
  <c r="C131" s="1"/>
  <c r="C132" s="1"/>
  <c r="AE129"/>
  <c r="AD129"/>
  <c r="AC129"/>
  <c r="Q129"/>
  <c r="P129"/>
  <c r="Q128"/>
  <c r="P128"/>
  <c r="O128"/>
  <c r="N128"/>
  <c r="M128"/>
  <c r="L128"/>
  <c r="K128"/>
  <c r="J128"/>
  <c r="I128"/>
  <c r="H128"/>
  <c r="G128"/>
  <c r="F128"/>
  <c r="E128"/>
  <c r="D128"/>
  <c r="C128"/>
  <c r="AE126"/>
  <c r="AD126"/>
  <c r="AC126"/>
  <c r="Q126"/>
  <c r="P126"/>
  <c r="O126"/>
  <c r="N126"/>
  <c r="M126"/>
  <c r="L126"/>
  <c r="K126"/>
  <c r="J126"/>
  <c r="I126"/>
  <c r="H126"/>
  <c r="G126"/>
  <c r="F126"/>
  <c r="E126"/>
  <c r="C126"/>
  <c r="H132" l="1"/>
  <c r="R131"/>
  <c r="P142"/>
  <c r="Q142"/>
  <c r="C142" l="1"/>
  <c r="C143" s="1"/>
  <c r="C144" s="1"/>
  <c r="I142"/>
  <c r="N142"/>
  <c r="N143" s="1"/>
  <c r="N144" s="1"/>
  <c r="AE144"/>
  <c r="AD144"/>
  <c r="AC144"/>
  <c r="Q143"/>
  <c r="Q144" s="1"/>
  <c r="P143"/>
  <c r="P144" s="1"/>
  <c r="O142"/>
  <c r="O143" s="1"/>
  <c r="O144" s="1"/>
  <c r="M142"/>
  <c r="M143" s="1"/>
  <c r="M144" s="1"/>
  <c r="L142"/>
  <c r="L143" s="1"/>
  <c r="L144" s="1"/>
  <c r="K142"/>
  <c r="K143" s="1"/>
  <c r="K144" s="1"/>
  <c r="J142"/>
  <c r="J143" s="1"/>
  <c r="J144" s="1"/>
  <c r="I143"/>
  <c r="I144" s="1"/>
  <c r="H142"/>
  <c r="H143" s="1"/>
  <c r="G142"/>
  <c r="G143" s="1"/>
  <c r="G144" s="1"/>
  <c r="F142"/>
  <c r="F143" s="1"/>
  <c r="F144" s="1"/>
  <c r="E142"/>
  <c r="E143" s="1"/>
  <c r="E144" s="1"/>
  <c r="D142"/>
  <c r="D143" s="1"/>
  <c r="D144" s="1"/>
  <c r="AE141"/>
  <c r="AD141"/>
  <c r="AC141"/>
  <c r="Q141"/>
  <c r="P141"/>
  <c r="Q140"/>
  <c r="P140"/>
  <c r="O140"/>
  <c r="N140"/>
  <c r="M140"/>
  <c r="L140"/>
  <c r="K140"/>
  <c r="J140"/>
  <c r="I140"/>
  <c r="H140"/>
  <c r="G140"/>
  <c r="F140"/>
  <c r="E140"/>
  <c r="D140"/>
  <c r="C140"/>
  <c r="AE138"/>
  <c r="AD138"/>
  <c r="AC138"/>
  <c r="Q138"/>
  <c r="P138"/>
  <c r="O138"/>
  <c r="N138"/>
  <c r="M138"/>
  <c r="L138"/>
  <c r="K138"/>
  <c r="J138"/>
  <c r="I138"/>
  <c r="H138"/>
  <c r="G138"/>
  <c r="F138"/>
  <c r="E138"/>
  <c r="C138"/>
  <c r="N154"/>
  <c r="M154"/>
  <c r="L154"/>
  <c r="L155" s="1"/>
  <c r="L156" s="1"/>
  <c r="I154"/>
  <c r="I155" s="1"/>
  <c r="I156" s="1"/>
  <c r="AE156"/>
  <c r="AD156"/>
  <c r="AC156"/>
  <c r="N155"/>
  <c r="N156" s="1"/>
  <c r="Q154"/>
  <c r="Q155" s="1"/>
  <c r="Q156" s="1"/>
  <c r="P154"/>
  <c r="P155" s="1"/>
  <c r="P156" s="1"/>
  <c r="O154"/>
  <c r="O155" s="1"/>
  <c r="O156" s="1"/>
  <c r="M155"/>
  <c r="M156" s="1"/>
  <c r="K154"/>
  <c r="K155" s="1"/>
  <c r="K156" s="1"/>
  <c r="J154"/>
  <c r="J155" s="1"/>
  <c r="J156" s="1"/>
  <c r="H154"/>
  <c r="H155" s="1"/>
  <c r="H156" s="1"/>
  <c r="G154"/>
  <c r="G155" s="1"/>
  <c r="G156" s="1"/>
  <c r="F154"/>
  <c r="F155" s="1"/>
  <c r="F156" s="1"/>
  <c r="E154"/>
  <c r="E155" s="1"/>
  <c r="E156" s="1"/>
  <c r="D154"/>
  <c r="D155" s="1"/>
  <c r="D156" s="1"/>
  <c r="C154"/>
  <c r="C155" s="1"/>
  <c r="C156" s="1"/>
  <c r="AE153"/>
  <c r="AD153"/>
  <c r="AC153"/>
  <c r="Q153"/>
  <c r="P153"/>
  <c r="Q152"/>
  <c r="P152"/>
  <c r="O152"/>
  <c r="N152"/>
  <c r="M152"/>
  <c r="L152"/>
  <c r="K152"/>
  <c r="J152"/>
  <c r="I152"/>
  <c r="H152"/>
  <c r="G152"/>
  <c r="F152"/>
  <c r="E152"/>
  <c r="D152"/>
  <c r="C152"/>
  <c r="AE150"/>
  <c r="AD150"/>
  <c r="AC150"/>
  <c r="Q150"/>
  <c r="P150"/>
  <c r="O150"/>
  <c r="N150"/>
  <c r="M150"/>
  <c r="L150"/>
  <c r="K150"/>
  <c r="J150"/>
  <c r="I150"/>
  <c r="H150"/>
  <c r="G150"/>
  <c r="F150"/>
  <c r="E150"/>
  <c r="D150"/>
  <c r="C150"/>
  <c r="H144" l="1"/>
  <c r="R143"/>
  <c r="R155"/>
  <c r="G166"/>
  <c r="G167" s="1"/>
  <c r="G168" s="1"/>
  <c r="H166"/>
  <c r="H167" s="1"/>
  <c r="I166"/>
  <c r="I167" s="1"/>
  <c r="I168" s="1"/>
  <c r="F166"/>
  <c r="F167" s="1"/>
  <c r="F168" s="1"/>
  <c r="AE168"/>
  <c r="AD168"/>
  <c r="AC168"/>
  <c r="Q166"/>
  <c r="Q167" s="1"/>
  <c r="Q168" s="1"/>
  <c r="P166"/>
  <c r="P167" s="1"/>
  <c r="P168" s="1"/>
  <c r="O166"/>
  <c r="O167" s="1"/>
  <c r="O168" s="1"/>
  <c r="N166"/>
  <c r="N167" s="1"/>
  <c r="N168" s="1"/>
  <c r="M166"/>
  <c r="M167" s="1"/>
  <c r="M168" s="1"/>
  <c r="L166"/>
  <c r="L167" s="1"/>
  <c r="L168" s="1"/>
  <c r="K166"/>
  <c r="K167" s="1"/>
  <c r="K168" s="1"/>
  <c r="J166"/>
  <c r="J167" s="1"/>
  <c r="J168" s="1"/>
  <c r="E166"/>
  <c r="E167" s="1"/>
  <c r="E168" s="1"/>
  <c r="D166"/>
  <c r="D167" s="1"/>
  <c r="D168" s="1"/>
  <c r="C166"/>
  <c r="C167" s="1"/>
  <c r="C168" s="1"/>
  <c r="AE165"/>
  <c r="AD165"/>
  <c r="AC165"/>
  <c r="Q165"/>
  <c r="P165"/>
  <c r="Q164"/>
  <c r="P164"/>
  <c r="O164"/>
  <c r="N164"/>
  <c r="M164"/>
  <c r="L164"/>
  <c r="K164"/>
  <c r="J164"/>
  <c r="I164"/>
  <c r="H164"/>
  <c r="G164"/>
  <c r="F164"/>
  <c r="E164"/>
  <c r="D164"/>
  <c r="C164"/>
  <c r="AE162"/>
  <c r="AD162"/>
  <c r="AC162"/>
  <c r="Q162"/>
  <c r="P162"/>
  <c r="O162"/>
  <c r="N162"/>
  <c r="M162"/>
  <c r="L162"/>
  <c r="K162"/>
  <c r="J162"/>
  <c r="I162"/>
  <c r="H162"/>
  <c r="G162"/>
  <c r="F162"/>
  <c r="E162"/>
  <c r="D162"/>
  <c r="C162"/>
  <c r="H168" l="1"/>
  <c r="R167"/>
  <c r="L178"/>
  <c r="M178"/>
  <c r="M179" s="1"/>
  <c r="M180" s="1"/>
  <c r="N178"/>
  <c r="K178"/>
  <c r="G178"/>
  <c r="J178"/>
  <c r="J179" s="1"/>
  <c r="J180" s="1"/>
  <c r="H178"/>
  <c r="I178"/>
  <c r="I179" s="1"/>
  <c r="I180" s="1"/>
  <c r="F178"/>
  <c r="AE180"/>
  <c r="AD180"/>
  <c r="AC180"/>
  <c r="Q178"/>
  <c r="Q179" s="1"/>
  <c r="Q180" s="1"/>
  <c r="P178"/>
  <c r="P179" s="1"/>
  <c r="P180" s="1"/>
  <c r="O178"/>
  <c r="O179" s="1"/>
  <c r="O180" s="1"/>
  <c r="N179"/>
  <c r="N180" s="1"/>
  <c r="L179"/>
  <c r="L180" s="1"/>
  <c r="K179"/>
  <c r="K180" s="1"/>
  <c r="H179"/>
  <c r="G179"/>
  <c r="G180" s="1"/>
  <c r="F179"/>
  <c r="F180" s="1"/>
  <c r="E178"/>
  <c r="E179" s="1"/>
  <c r="E180" s="1"/>
  <c r="D178"/>
  <c r="D179" s="1"/>
  <c r="D180" s="1"/>
  <c r="C178"/>
  <c r="C179" s="1"/>
  <c r="C180" s="1"/>
  <c r="AE177"/>
  <c r="AD177"/>
  <c r="AC177"/>
  <c r="Q177"/>
  <c r="P177"/>
  <c r="Q176"/>
  <c r="P176"/>
  <c r="O176"/>
  <c r="N176"/>
  <c r="M176"/>
  <c r="L176"/>
  <c r="K176"/>
  <c r="J176"/>
  <c r="I176"/>
  <c r="H176"/>
  <c r="G176"/>
  <c r="F176"/>
  <c r="E176"/>
  <c r="D176"/>
  <c r="C176"/>
  <c r="AE174"/>
  <c r="AD174"/>
  <c r="AC174"/>
  <c r="Q174"/>
  <c r="P174"/>
  <c r="O174"/>
  <c r="N174"/>
  <c r="M174"/>
  <c r="L174"/>
  <c r="K174"/>
  <c r="J174"/>
  <c r="I174"/>
  <c r="H174"/>
  <c r="G174"/>
  <c r="F174"/>
  <c r="E174"/>
  <c r="D174"/>
  <c r="C174"/>
  <c r="H180" l="1"/>
  <c r="R179"/>
  <c r="M190"/>
  <c r="M191" s="1"/>
  <c r="M192" s="1"/>
  <c r="J190"/>
  <c r="J191" s="1"/>
  <c r="J192" s="1"/>
  <c r="G190"/>
  <c r="C190"/>
  <c r="C191" s="1"/>
  <c r="C192" s="1"/>
  <c r="D190"/>
  <c r="E190"/>
  <c r="E191" s="1"/>
  <c r="E192" s="1"/>
  <c r="F190"/>
  <c r="H190"/>
  <c r="I190"/>
  <c r="K190"/>
  <c r="L190"/>
  <c r="N190"/>
  <c r="O190"/>
  <c r="P190"/>
  <c r="Q190"/>
  <c r="AE192"/>
  <c r="AD192"/>
  <c r="AC192"/>
  <c r="Q191"/>
  <c r="Q192" s="1"/>
  <c r="P191"/>
  <c r="P192" s="1"/>
  <c r="O191"/>
  <c r="O192" s="1"/>
  <c r="N191"/>
  <c r="N192" s="1"/>
  <c r="L191"/>
  <c r="L192" s="1"/>
  <c r="K191"/>
  <c r="K192" s="1"/>
  <c r="I191"/>
  <c r="I192" s="1"/>
  <c r="H191"/>
  <c r="G191"/>
  <c r="G192" s="1"/>
  <c r="F191"/>
  <c r="F192" s="1"/>
  <c r="D191"/>
  <c r="D192" s="1"/>
  <c r="AE189"/>
  <c r="AD189"/>
  <c r="AC189"/>
  <c r="Q189"/>
  <c r="P189"/>
  <c r="Q188"/>
  <c r="P188"/>
  <c r="O188"/>
  <c r="N188"/>
  <c r="M188"/>
  <c r="L188"/>
  <c r="K188"/>
  <c r="J188"/>
  <c r="I188"/>
  <c r="H188"/>
  <c r="G188"/>
  <c r="F188"/>
  <c r="E188"/>
  <c r="D188"/>
  <c r="C188"/>
  <c r="AE186"/>
  <c r="AD186"/>
  <c r="AC186"/>
  <c r="Q186"/>
  <c r="P186"/>
  <c r="O186"/>
  <c r="N186"/>
  <c r="M186"/>
  <c r="L186"/>
  <c r="K186"/>
  <c r="J186"/>
  <c r="I186"/>
  <c r="H186"/>
  <c r="G186"/>
  <c r="F186"/>
  <c r="E186"/>
  <c r="D186"/>
  <c r="C186"/>
  <c r="H192" l="1"/>
  <c r="R191"/>
  <c r="O202"/>
  <c r="N202"/>
  <c r="N203" s="1"/>
  <c r="N204" s="1"/>
  <c r="M202"/>
  <c r="G202"/>
  <c r="G203" s="1"/>
  <c r="G204" s="1"/>
  <c r="I202"/>
  <c r="AE204"/>
  <c r="AD204"/>
  <c r="AC204"/>
  <c r="Q202"/>
  <c r="Q203" s="1"/>
  <c r="Q204" s="1"/>
  <c r="P202"/>
  <c r="P203" s="1"/>
  <c r="P204" s="1"/>
  <c r="O203"/>
  <c r="O204" s="1"/>
  <c r="M203"/>
  <c r="M204" s="1"/>
  <c r="L202"/>
  <c r="L203" s="1"/>
  <c r="L204" s="1"/>
  <c r="K202"/>
  <c r="K203" s="1"/>
  <c r="K204" s="1"/>
  <c r="J202"/>
  <c r="J203" s="1"/>
  <c r="J204" s="1"/>
  <c r="I203"/>
  <c r="I204" s="1"/>
  <c r="H202"/>
  <c r="H203" s="1"/>
  <c r="H204" s="1"/>
  <c r="F202"/>
  <c r="F203" s="1"/>
  <c r="F204" s="1"/>
  <c r="E202"/>
  <c r="E203" s="1"/>
  <c r="E204" s="1"/>
  <c r="D202"/>
  <c r="D203" s="1"/>
  <c r="D204" s="1"/>
  <c r="C202"/>
  <c r="C203" s="1"/>
  <c r="C204" s="1"/>
  <c r="AE201"/>
  <c r="AD201"/>
  <c r="AC201"/>
  <c r="Q201"/>
  <c r="P201"/>
  <c r="Q200"/>
  <c r="P200"/>
  <c r="O200"/>
  <c r="N200"/>
  <c r="M200"/>
  <c r="L200"/>
  <c r="K200"/>
  <c r="J200"/>
  <c r="I200"/>
  <c r="H200"/>
  <c r="G200"/>
  <c r="F200"/>
  <c r="E200"/>
  <c r="D200"/>
  <c r="C200"/>
  <c r="AE198"/>
  <c r="AD198"/>
  <c r="AC198"/>
  <c r="Q198"/>
  <c r="P198"/>
  <c r="O198"/>
  <c r="N198"/>
  <c r="M198"/>
  <c r="L198"/>
  <c r="K198"/>
  <c r="J198"/>
  <c r="I198"/>
  <c r="H198"/>
  <c r="G198"/>
  <c r="F198"/>
  <c r="E198"/>
  <c r="D198"/>
  <c r="C198"/>
  <c r="R203" l="1"/>
  <c r="L214"/>
  <c r="L215" s="1"/>
  <c r="L216" s="1"/>
  <c r="M214"/>
  <c r="M215" s="1"/>
  <c r="M216" s="1"/>
  <c r="G214"/>
  <c r="AE216"/>
  <c r="AD216"/>
  <c r="AC216"/>
  <c r="Q214"/>
  <c r="Q215" s="1"/>
  <c r="Q216" s="1"/>
  <c r="P214"/>
  <c r="P215" s="1"/>
  <c r="P216" s="1"/>
  <c r="O214"/>
  <c r="O215" s="1"/>
  <c r="O216" s="1"/>
  <c r="N214"/>
  <c r="N215" s="1"/>
  <c r="N216" s="1"/>
  <c r="K214"/>
  <c r="K215" s="1"/>
  <c r="K216" s="1"/>
  <c r="J214"/>
  <c r="J215" s="1"/>
  <c r="J216" s="1"/>
  <c r="I214"/>
  <c r="I215" s="1"/>
  <c r="I216" s="1"/>
  <c r="H214"/>
  <c r="H215" s="1"/>
  <c r="G215"/>
  <c r="G216" s="1"/>
  <c r="F214"/>
  <c r="F215" s="1"/>
  <c r="F216" s="1"/>
  <c r="E214"/>
  <c r="E215" s="1"/>
  <c r="E216" s="1"/>
  <c r="D214"/>
  <c r="D215" s="1"/>
  <c r="D216" s="1"/>
  <c r="C214"/>
  <c r="C215" s="1"/>
  <c r="C216" s="1"/>
  <c r="AE213"/>
  <c r="AD213"/>
  <c r="AC213"/>
  <c r="Q213"/>
  <c r="P213"/>
  <c r="Q212"/>
  <c r="P212"/>
  <c r="O212"/>
  <c r="N212"/>
  <c r="M212"/>
  <c r="L212"/>
  <c r="K212"/>
  <c r="J212"/>
  <c r="I212"/>
  <c r="H212"/>
  <c r="G212"/>
  <c r="F212"/>
  <c r="E212"/>
  <c r="D212"/>
  <c r="C212"/>
  <c r="AE210"/>
  <c r="AD210"/>
  <c r="AC210"/>
  <c r="Q210"/>
  <c r="P210"/>
  <c r="O210"/>
  <c r="N210"/>
  <c r="M210"/>
  <c r="L210"/>
  <c r="K210"/>
  <c r="J210"/>
  <c r="I210"/>
  <c r="H210"/>
  <c r="G210"/>
  <c r="F210"/>
  <c r="E210"/>
  <c r="D210"/>
  <c r="C210"/>
  <c r="H216" l="1"/>
  <c r="R215"/>
  <c r="C222"/>
  <c r="AE228"/>
  <c r="AD228"/>
  <c r="AC228"/>
  <c r="Q226"/>
  <c r="Q227" s="1"/>
  <c r="Q228" s="1"/>
  <c r="P226"/>
  <c r="P227" s="1"/>
  <c r="P228" s="1"/>
  <c r="O226"/>
  <c r="O227" s="1"/>
  <c r="O228" s="1"/>
  <c r="N226"/>
  <c r="N227" s="1"/>
  <c r="N228" s="1"/>
  <c r="M226"/>
  <c r="M227" s="1"/>
  <c r="M228" s="1"/>
  <c r="L226"/>
  <c r="L227" s="1"/>
  <c r="L228" s="1"/>
  <c r="K226"/>
  <c r="K227" s="1"/>
  <c r="K228" s="1"/>
  <c r="J226"/>
  <c r="J227" s="1"/>
  <c r="J228" s="1"/>
  <c r="I226"/>
  <c r="I227" s="1"/>
  <c r="I228" s="1"/>
  <c r="H226"/>
  <c r="H227" s="1"/>
  <c r="G226"/>
  <c r="G227" s="1"/>
  <c r="G228" s="1"/>
  <c r="F226"/>
  <c r="F227" s="1"/>
  <c r="F228" s="1"/>
  <c r="E226"/>
  <c r="E227" s="1"/>
  <c r="E228" s="1"/>
  <c r="D226"/>
  <c r="D227" s="1"/>
  <c r="D228" s="1"/>
  <c r="C226"/>
  <c r="C227" s="1"/>
  <c r="C228" s="1"/>
  <c r="AE225"/>
  <c r="AD225"/>
  <c r="AC225"/>
  <c r="Q225"/>
  <c r="P225"/>
  <c r="Q224"/>
  <c r="P224"/>
  <c r="O224"/>
  <c r="N224"/>
  <c r="M224"/>
  <c r="L224"/>
  <c r="K224"/>
  <c r="J224"/>
  <c r="I224"/>
  <c r="H224"/>
  <c r="G224"/>
  <c r="F224"/>
  <c r="E224"/>
  <c r="D224"/>
  <c r="C224"/>
  <c r="AE222"/>
  <c r="AD222"/>
  <c r="AC222"/>
  <c r="Q222"/>
  <c r="P222"/>
  <c r="O222"/>
  <c r="N222"/>
  <c r="M222"/>
  <c r="L222"/>
  <c r="K222"/>
  <c r="J222"/>
  <c r="I222"/>
  <c r="H222"/>
  <c r="G222"/>
  <c r="F222"/>
  <c r="E222"/>
  <c r="D222"/>
  <c r="H228" l="1"/>
  <c r="R227"/>
  <c r="Q238"/>
  <c r="Q239" s="1"/>
  <c r="Q240" s="1"/>
  <c r="P238"/>
  <c r="P239" s="1"/>
  <c r="P240" s="1"/>
  <c r="G238"/>
  <c r="I238"/>
  <c r="I239" s="1"/>
  <c r="I240" s="1"/>
  <c r="Q236"/>
  <c r="P236"/>
  <c r="O236"/>
  <c r="N236"/>
  <c r="M236"/>
  <c r="L236"/>
  <c r="K236"/>
  <c r="J236"/>
  <c r="I236"/>
  <c r="H236"/>
  <c r="G236"/>
  <c r="F236"/>
  <c r="E236"/>
  <c r="D236"/>
  <c r="C236"/>
  <c r="M238"/>
  <c r="N238"/>
  <c r="N239" s="1"/>
  <c r="N240" s="1"/>
  <c r="K238"/>
  <c r="K239" s="1"/>
  <c r="K240" s="1"/>
  <c r="AE240"/>
  <c r="AD240"/>
  <c r="AC240"/>
  <c r="M239"/>
  <c r="M240" s="1"/>
  <c r="O238"/>
  <c r="O239" s="1"/>
  <c r="O240" s="1"/>
  <c r="L238"/>
  <c r="L239" s="1"/>
  <c r="L240" s="1"/>
  <c r="J238"/>
  <c r="J239" s="1"/>
  <c r="J240" s="1"/>
  <c r="H238"/>
  <c r="H239" s="1"/>
  <c r="G239"/>
  <c r="G240" s="1"/>
  <c r="F238"/>
  <c r="F239" s="1"/>
  <c r="F240" s="1"/>
  <c r="E238"/>
  <c r="E239" s="1"/>
  <c r="E240" s="1"/>
  <c r="D238"/>
  <c r="D239" s="1"/>
  <c r="D240" s="1"/>
  <c r="C238"/>
  <c r="C239" s="1"/>
  <c r="C240" s="1"/>
  <c r="AE237"/>
  <c r="AD237"/>
  <c r="AC237"/>
  <c r="Q237"/>
  <c r="P237"/>
  <c r="AE234"/>
  <c r="AD234"/>
  <c r="AC234"/>
  <c r="Q234"/>
  <c r="P234"/>
  <c r="O234"/>
  <c r="N234"/>
  <c r="M234"/>
  <c r="L234"/>
  <c r="K234"/>
  <c r="J234"/>
  <c r="I234"/>
  <c r="H234"/>
  <c r="G234"/>
  <c r="F234"/>
  <c r="E234"/>
  <c r="D234"/>
  <c r="C234"/>
  <c r="H240" l="1"/>
  <c r="R239"/>
  <c r="P250"/>
  <c r="P251" s="1"/>
  <c r="P252" s="1"/>
  <c r="G250"/>
  <c r="G251" s="1"/>
  <c r="G252" s="1"/>
  <c r="I250"/>
  <c r="I251" s="1"/>
  <c r="I252" s="1"/>
  <c r="L250"/>
  <c r="L251" s="1"/>
  <c r="L252" s="1"/>
  <c r="M250"/>
  <c r="M251" s="1"/>
  <c r="M252" s="1"/>
  <c r="N250"/>
  <c r="N251" s="1"/>
  <c r="N252" s="1"/>
  <c r="AE252"/>
  <c r="AD252"/>
  <c r="AC252"/>
  <c r="Q250"/>
  <c r="Q251" s="1"/>
  <c r="Q252" s="1"/>
  <c r="O250"/>
  <c r="O251" s="1"/>
  <c r="O252" s="1"/>
  <c r="K250"/>
  <c r="K251" s="1"/>
  <c r="K252" s="1"/>
  <c r="J250"/>
  <c r="J251" s="1"/>
  <c r="J252" s="1"/>
  <c r="H250"/>
  <c r="H251" s="1"/>
  <c r="F250"/>
  <c r="F251" s="1"/>
  <c r="F252" s="1"/>
  <c r="E250"/>
  <c r="E251" s="1"/>
  <c r="E252" s="1"/>
  <c r="D250"/>
  <c r="D251" s="1"/>
  <c r="D252" s="1"/>
  <c r="C250"/>
  <c r="C251" s="1"/>
  <c r="C252" s="1"/>
  <c r="AE249"/>
  <c r="AD249"/>
  <c r="AC249"/>
  <c r="Q249"/>
  <c r="P249"/>
  <c r="Q248"/>
  <c r="P248"/>
  <c r="O248"/>
  <c r="N248"/>
  <c r="M248"/>
  <c r="L248"/>
  <c r="K248"/>
  <c r="J248"/>
  <c r="I248"/>
  <c r="H248"/>
  <c r="G248"/>
  <c r="F248"/>
  <c r="E248"/>
  <c r="D248"/>
  <c r="C248"/>
  <c r="AE246"/>
  <c r="AD246"/>
  <c r="AC246"/>
  <c r="Q246"/>
  <c r="P246"/>
  <c r="O246"/>
  <c r="N246"/>
  <c r="M246"/>
  <c r="L246"/>
  <c r="K246"/>
  <c r="J246"/>
  <c r="I246"/>
  <c r="H246"/>
  <c r="G246"/>
  <c r="F246"/>
  <c r="E246"/>
  <c r="D246"/>
  <c r="C246"/>
  <c r="H252" l="1"/>
  <c r="R251"/>
  <c r="O258"/>
  <c r="P258"/>
  <c r="Q258"/>
  <c r="O260"/>
  <c r="P260"/>
  <c r="Q260"/>
  <c r="P261"/>
  <c r="Q261"/>
  <c r="AD272" l="1"/>
  <c r="AE272"/>
  <c r="AC272"/>
  <c r="AE268"/>
  <c r="AE270" s="1"/>
  <c r="AE266"/>
  <c r="AE269" s="1"/>
  <c r="AE264"/>
  <c r="AE261"/>
  <c r="AE258"/>
  <c r="AD268"/>
  <c r="AD270" s="1"/>
  <c r="AD266"/>
  <c r="AD269" s="1"/>
  <c r="AD264"/>
  <c r="AD261"/>
  <c r="AD258"/>
  <c r="AC268"/>
  <c r="AC270" s="1"/>
  <c r="AC266"/>
  <c r="AC269" s="1"/>
  <c r="AC264"/>
  <c r="AC261"/>
  <c r="AC258"/>
  <c r="AE273" l="1"/>
  <c r="AC273"/>
  <c r="AD273"/>
  <c r="Q262"/>
  <c r="Q263" s="1"/>
  <c r="Q264" s="1"/>
  <c r="P262"/>
  <c r="P263" s="1"/>
  <c r="P264" s="1"/>
  <c r="O262"/>
  <c r="O263" s="1"/>
  <c r="O264" s="1"/>
  <c r="N262"/>
  <c r="N263" s="1"/>
  <c r="N264" s="1"/>
  <c r="M262"/>
  <c r="M263" s="1"/>
  <c r="M264" s="1"/>
  <c r="L262"/>
  <c r="L263" s="1"/>
  <c r="L264" s="1"/>
  <c r="K262"/>
  <c r="K263" s="1"/>
  <c r="K264" s="1"/>
  <c r="J262"/>
  <c r="J263" s="1"/>
  <c r="J264" s="1"/>
  <c r="I262"/>
  <c r="I263" s="1"/>
  <c r="I264" s="1"/>
  <c r="H262"/>
  <c r="H263" s="1"/>
  <c r="G262"/>
  <c r="G263" s="1"/>
  <c r="G264" s="1"/>
  <c r="F262"/>
  <c r="F263" s="1"/>
  <c r="F264" s="1"/>
  <c r="E262"/>
  <c r="E263" s="1"/>
  <c r="E264" s="1"/>
  <c r="D262"/>
  <c r="D263" s="1"/>
  <c r="D264" s="1"/>
  <c r="C262"/>
  <c r="C263" s="1"/>
  <c r="C264" s="1"/>
  <c r="N260"/>
  <c r="M260"/>
  <c r="L260"/>
  <c r="K260"/>
  <c r="J260"/>
  <c r="I260"/>
  <c r="H260"/>
  <c r="G260"/>
  <c r="F260"/>
  <c r="E260"/>
  <c r="D260"/>
  <c r="C260"/>
  <c r="N258"/>
  <c r="M258"/>
  <c r="L258"/>
  <c r="K258"/>
  <c r="J258"/>
  <c r="I258"/>
  <c r="H258"/>
  <c r="G258"/>
  <c r="F258"/>
  <c r="E258"/>
  <c r="D258"/>
  <c r="C258"/>
  <c r="H264" l="1"/>
  <c r="R263"/>
  <c r="H274"/>
  <c r="I274"/>
  <c r="L274"/>
  <c r="N274"/>
  <c r="N275" s="1"/>
  <c r="N276" s="1"/>
  <c r="Q274"/>
  <c r="Q275" s="1"/>
  <c r="Q276" s="1"/>
  <c r="P274"/>
  <c r="P275" s="1"/>
  <c r="P276" s="1"/>
  <c r="O274"/>
  <c r="O275" s="1"/>
  <c r="O276" s="1"/>
  <c r="M274"/>
  <c r="M275" s="1"/>
  <c r="M276" s="1"/>
  <c r="L275"/>
  <c r="L276" s="1"/>
  <c r="K274"/>
  <c r="K275" s="1"/>
  <c r="K276" s="1"/>
  <c r="J274"/>
  <c r="J275" s="1"/>
  <c r="J276" s="1"/>
  <c r="I275"/>
  <c r="I276" s="1"/>
  <c r="H275"/>
  <c r="G274"/>
  <c r="G275" s="1"/>
  <c r="G276" s="1"/>
  <c r="F274"/>
  <c r="F275" s="1"/>
  <c r="F276" s="1"/>
  <c r="E274"/>
  <c r="E275" s="1"/>
  <c r="E276" s="1"/>
  <c r="D274"/>
  <c r="D275" s="1"/>
  <c r="D276" s="1"/>
  <c r="C274"/>
  <c r="C275" s="1"/>
  <c r="C276" s="1"/>
  <c r="Q273"/>
  <c r="P273"/>
  <c r="Q272"/>
  <c r="P272"/>
  <c r="O272"/>
  <c r="N272"/>
  <c r="M272"/>
  <c r="L272"/>
  <c r="K272"/>
  <c r="J272"/>
  <c r="I272"/>
  <c r="H272"/>
  <c r="G272"/>
  <c r="F272"/>
  <c r="E272"/>
  <c r="D272"/>
  <c r="C272"/>
  <c r="Q270"/>
  <c r="P270"/>
  <c r="O270"/>
  <c r="N270"/>
  <c r="M270"/>
  <c r="L270"/>
  <c r="K270"/>
  <c r="J270"/>
  <c r="I270"/>
  <c r="H270"/>
  <c r="G270"/>
  <c r="F270"/>
  <c r="E270"/>
  <c r="D270"/>
  <c r="C270"/>
  <c r="H276" l="1"/>
  <c r="R275"/>
  <c r="H286"/>
  <c r="H287" s="1"/>
  <c r="L286"/>
  <c r="Q286"/>
  <c r="Q287" s="1"/>
  <c r="Q288" s="1"/>
  <c r="P286"/>
  <c r="P287" s="1"/>
  <c r="P288" s="1"/>
  <c r="O286"/>
  <c r="O287" s="1"/>
  <c r="O288" s="1"/>
  <c r="N286"/>
  <c r="N287" s="1"/>
  <c r="N288" s="1"/>
  <c r="M286"/>
  <c r="M287" s="1"/>
  <c r="M288" s="1"/>
  <c r="L287"/>
  <c r="L288" s="1"/>
  <c r="K286"/>
  <c r="K287" s="1"/>
  <c r="K288" s="1"/>
  <c r="J286"/>
  <c r="J287" s="1"/>
  <c r="J288" s="1"/>
  <c r="I286"/>
  <c r="I287" s="1"/>
  <c r="I288" s="1"/>
  <c r="G286"/>
  <c r="G287" s="1"/>
  <c r="G288" s="1"/>
  <c r="F286"/>
  <c r="F287" s="1"/>
  <c r="F288" s="1"/>
  <c r="E286"/>
  <c r="E287" s="1"/>
  <c r="E288" s="1"/>
  <c r="D286"/>
  <c r="D287" s="1"/>
  <c r="D288" s="1"/>
  <c r="C286"/>
  <c r="C287" s="1"/>
  <c r="C288" s="1"/>
  <c r="Q285"/>
  <c r="P285"/>
  <c r="Q284"/>
  <c r="P284"/>
  <c r="O284"/>
  <c r="N284"/>
  <c r="M284"/>
  <c r="L284"/>
  <c r="K284"/>
  <c r="J284"/>
  <c r="I284"/>
  <c r="H284"/>
  <c r="G284"/>
  <c r="F284"/>
  <c r="E284"/>
  <c r="D284"/>
  <c r="C284"/>
  <c r="Q282"/>
  <c r="P282"/>
  <c r="O282"/>
  <c r="N282"/>
  <c r="M282"/>
  <c r="L282"/>
  <c r="K282"/>
  <c r="J282"/>
  <c r="I282"/>
  <c r="H282"/>
  <c r="G282"/>
  <c r="F282"/>
  <c r="E282"/>
  <c r="D282"/>
  <c r="C282"/>
  <c r="H288" l="1"/>
  <c r="R287"/>
  <c r="E298"/>
  <c r="E299" s="1"/>
  <c r="D298"/>
  <c r="D299" s="1"/>
  <c r="D300" s="1"/>
  <c r="C298"/>
  <c r="C299" s="1"/>
  <c r="Q298"/>
  <c r="Q299" s="1"/>
  <c r="P298"/>
  <c r="P299" s="1"/>
  <c r="O298"/>
  <c r="O299" s="1"/>
  <c r="N298"/>
  <c r="M298"/>
  <c r="L298"/>
  <c r="K298"/>
  <c r="J298"/>
  <c r="I298"/>
  <c r="H298"/>
  <c r="H299" s="1"/>
  <c r="G298"/>
  <c r="F298"/>
  <c r="F299" s="1"/>
  <c r="Q297"/>
  <c r="P297"/>
  <c r="Q296"/>
  <c r="P296"/>
  <c r="O296"/>
  <c r="N296"/>
  <c r="M296"/>
  <c r="L296"/>
  <c r="K296"/>
  <c r="J296"/>
  <c r="I296"/>
  <c r="H296"/>
  <c r="G296"/>
  <c r="F296"/>
  <c r="E296"/>
  <c r="D296"/>
  <c r="C296"/>
  <c r="Q294"/>
  <c r="P294"/>
  <c r="O294"/>
  <c r="N294"/>
  <c r="M294"/>
  <c r="L294"/>
  <c r="K294"/>
  <c r="J294"/>
  <c r="I294"/>
  <c r="H294"/>
  <c r="G294"/>
  <c r="F294"/>
  <c r="E294"/>
  <c r="D294"/>
  <c r="C294"/>
  <c r="J299" l="1"/>
  <c r="J300" s="1"/>
  <c r="L299"/>
  <c r="L300" s="1"/>
  <c r="O300"/>
  <c r="Q300"/>
  <c r="G299"/>
  <c r="G300" s="1"/>
  <c r="I299"/>
  <c r="I300" s="1"/>
  <c r="K299"/>
  <c r="K300" s="1"/>
  <c r="N299"/>
  <c r="N300" s="1"/>
  <c r="M299"/>
  <c r="M300" s="1"/>
  <c r="P300"/>
  <c r="F300"/>
  <c r="E300"/>
  <c r="C300"/>
  <c r="H300"/>
  <c r="R299"/>
  <c r="Q310"/>
  <c r="Q311" s="1"/>
  <c r="Q312" s="1"/>
  <c r="I310"/>
  <c r="I311" s="1"/>
  <c r="I312" s="1"/>
  <c r="E310"/>
  <c r="E311" s="1"/>
  <c r="E312" s="1"/>
  <c r="N310"/>
  <c r="N311" s="1"/>
  <c r="N312" s="1"/>
  <c r="D310"/>
  <c r="D311" s="1"/>
  <c r="D312" s="1"/>
  <c r="C310"/>
  <c r="C311" s="1"/>
  <c r="C312" s="1"/>
  <c r="P310"/>
  <c r="P311" s="1"/>
  <c r="P312" s="1"/>
  <c r="O310"/>
  <c r="O311" s="1"/>
  <c r="O312" s="1"/>
  <c r="M310"/>
  <c r="M311" s="1"/>
  <c r="M312" s="1"/>
  <c r="L310"/>
  <c r="L311" s="1"/>
  <c r="L312" s="1"/>
  <c r="K310"/>
  <c r="K311" s="1"/>
  <c r="K312" s="1"/>
  <c r="J310"/>
  <c r="J311" s="1"/>
  <c r="J312" s="1"/>
  <c r="H310"/>
  <c r="H311" s="1"/>
  <c r="G310"/>
  <c r="G311" s="1"/>
  <c r="G312" s="1"/>
  <c r="F310"/>
  <c r="F311" s="1"/>
  <c r="F312" s="1"/>
  <c r="Q309"/>
  <c r="P309"/>
  <c r="Q308"/>
  <c r="P308"/>
  <c r="O308"/>
  <c r="N308"/>
  <c r="M308"/>
  <c r="L308"/>
  <c r="K308"/>
  <c r="J308"/>
  <c r="I308"/>
  <c r="H308"/>
  <c r="G308"/>
  <c r="F308"/>
  <c r="E308"/>
  <c r="D308"/>
  <c r="C308"/>
  <c r="Q306"/>
  <c r="P306"/>
  <c r="O306"/>
  <c r="N306"/>
  <c r="M306"/>
  <c r="L306"/>
  <c r="K306"/>
  <c r="J306"/>
  <c r="I306"/>
  <c r="H306"/>
  <c r="G306"/>
  <c r="F306"/>
  <c r="E306"/>
  <c r="D306"/>
  <c r="C306"/>
  <c r="H312" l="1"/>
  <c r="R311"/>
  <c r="G322"/>
  <c r="D394"/>
  <c r="F394"/>
  <c r="J322"/>
  <c r="J323" s="1"/>
  <c r="J324" s="1"/>
  <c r="J320"/>
  <c r="J318"/>
  <c r="O322"/>
  <c r="O323" s="1"/>
  <c r="O324" s="1"/>
  <c r="O320"/>
  <c r="O318"/>
  <c r="L322"/>
  <c r="L323" s="1"/>
  <c r="L324" s="1"/>
  <c r="M322"/>
  <c r="M323" s="1"/>
  <c r="M324" s="1"/>
  <c r="K322"/>
  <c r="K323" s="1"/>
  <c r="K324" s="1"/>
  <c r="P322"/>
  <c r="P323" s="1"/>
  <c r="P324" s="1"/>
  <c r="Q322"/>
  <c r="Q323" s="1"/>
  <c r="Q324" s="1"/>
  <c r="N322"/>
  <c r="N323" s="1"/>
  <c r="N324" s="1"/>
  <c r="I322"/>
  <c r="I323" s="1"/>
  <c r="I324" s="1"/>
  <c r="H322"/>
  <c r="H323" s="1"/>
  <c r="G323"/>
  <c r="G324" s="1"/>
  <c r="F322"/>
  <c r="F323" s="1"/>
  <c r="F324" s="1"/>
  <c r="E322"/>
  <c r="E323" s="1"/>
  <c r="E324" s="1"/>
  <c r="D322"/>
  <c r="D323" s="1"/>
  <c r="D324" s="1"/>
  <c r="C322"/>
  <c r="C323" s="1"/>
  <c r="C324" s="1"/>
  <c r="Q321"/>
  <c r="P321"/>
  <c r="Q320"/>
  <c r="P320"/>
  <c r="N320"/>
  <c r="M320"/>
  <c r="L320"/>
  <c r="K320"/>
  <c r="I320"/>
  <c r="H320"/>
  <c r="G320"/>
  <c r="F320"/>
  <c r="E320"/>
  <c r="D320"/>
  <c r="C320"/>
  <c r="Q318"/>
  <c r="P318"/>
  <c r="N318"/>
  <c r="M318"/>
  <c r="L318"/>
  <c r="K318"/>
  <c r="I318"/>
  <c r="H318"/>
  <c r="G318"/>
  <c r="F318"/>
  <c r="E318"/>
  <c r="D318"/>
  <c r="C318"/>
  <c r="H324" l="1"/>
  <c r="R323"/>
  <c r="O334" l="1"/>
  <c r="O335" s="1"/>
  <c r="O336" s="1"/>
  <c r="O332"/>
  <c r="O330"/>
  <c r="N332"/>
  <c r="N330"/>
  <c r="J334"/>
  <c r="N334"/>
  <c r="N335" s="1"/>
  <c r="N336" s="1"/>
  <c r="M334"/>
  <c r="M335" s="1"/>
  <c r="M336" s="1"/>
  <c r="L334"/>
  <c r="K334"/>
  <c r="K335" s="1"/>
  <c r="K336" s="1"/>
  <c r="M330"/>
  <c r="L330"/>
  <c r="K330"/>
  <c r="J330"/>
  <c r="I330"/>
  <c r="H330"/>
  <c r="G330"/>
  <c r="F330"/>
  <c r="E330"/>
  <c r="D330"/>
  <c r="C330"/>
  <c r="M332"/>
  <c r="L332"/>
  <c r="K332"/>
  <c r="J332"/>
  <c r="I332"/>
  <c r="H332"/>
  <c r="G332"/>
  <c r="F332"/>
  <c r="E332"/>
  <c r="D332"/>
  <c r="C332"/>
  <c r="M344"/>
  <c r="L344"/>
  <c r="K344"/>
  <c r="J344"/>
  <c r="I344"/>
  <c r="H344"/>
  <c r="G344"/>
  <c r="F344"/>
  <c r="E344"/>
  <c r="D344"/>
  <c r="C344"/>
  <c r="M356"/>
  <c r="L356"/>
  <c r="K356"/>
  <c r="J356"/>
  <c r="I356"/>
  <c r="H356"/>
  <c r="G356"/>
  <c r="F356"/>
  <c r="E356"/>
  <c r="D356"/>
  <c r="C356"/>
  <c r="M368"/>
  <c r="L368"/>
  <c r="K368"/>
  <c r="J368"/>
  <c r="I368"/>
  <c r="H368"/>
  <c r="G368"/>
  <c r="F368"/>
  <c r="E368"/>
  <c r="D368"/>
  <c r="C368"/>
  <c r="M380"/>
  <c r="L380"/>
  <c r="K380"/>
  <c r="J380"/>
  <c r="I380"/>
  <c r="H380"/>
  <c r="G380"/>
  <c r="F380"/>
  <c r="E380"/>
  <c r="D380"/>
  <c r="C380"/>
  <c r="M392"/>
  <c r="L392"/>
  <c r="K392"/>
  <c r="J392"/>
  <c r="I392"/>
  <c r="H392"/>
  <c r="G392"/>
  <c r="F392"/>
  <c r="E392"/>
  <c r="D392"/>
  <c r="C392"/>
  <c r="M404"/>
  <c r="L404"/>
  <c r="K404"/>
  <c r="J404"/>
  <c r="I404"/>
  <c r="H404"/>
  <c r="G404"/>
  <c r="F404"/>
  <c r="E404"/>
  <c r="D404"/>
  <c r="C404"/>
  <c r="M416"/>
  <c r="L416"/>
  <c r="K416"/>
  <c r="J416"/>
  <c r="I416"/>
  <c r="H416"/>
  <c r="G416"/>
  <c r="F416"/>
  <c r="E416"/>
  <c r="D416"/>
  <c r="C416"/>
  <c r="M428"/>
  <c r="L428"/>
  <c r="K428"/>
  <c r="J428"/>
  <c r="I428"/>
  <c r="H428"/>
  <c r="G428"/>
  <c r="F428"/>
  <c r="E428"/>
  <c r="D428"/>
  <c r="C428"/>
  <c r="L335"/>
  <c r="L336" s="1"/>
  <c r="J335"/>
  <c r="J336" s="1"/>
  <c r="C430"/>
  <c r="C431" s="1"/>
  <c r="C432" s="1"/>
  <c r="D430"/>
  <c r="D431" s="1"/>
  <c r="D432" s="1"/>
  <c r="E430"/>
  <c r="E431" s="1"/>
  <c r="E432" s="1"/>
  <c r="F430"/>
  <c r="F431" s="1"/>
  <c r="F432" s="1"/>
  <c r="G430"/>
  <c r="G431" s="1"/>
  <c r="G432" s="1"/>
  <c r="H430"/>
  <c r="H431" s="1"/>
  <c r="H432" s="1"/>
  <c r="I430"/>
  <c r="I431" s="1"/>
  <c r="I432" s="1"/>
  <c r="J430"/>
  <c r="J431" s="1"/>
  <c r="J432" s="1"/>
  <c r="K430"/>
  <c r="K431" s="1"/>
  <c r="K432" s="1"/>
  <c r="L430"/>
  <c r="L431" s="1"/>
  <c r="L432" s="1"/>
  <c r="M430"/>
  <c r="M431" s="1"/>
  <c r="M432" s="1"/>
  <c r="C418"/>
  <c r="C419" s="1"/>
  <c r="C420" s="1"/>
  <c r="D418"/>
  <c r="D419" s="1"/>
  <c r="D420" s="1"/>
  <c r="E418"/>
  <c r="E419" s="1"/>
  <c r="E420" s="1"/>
  <c r="F418"/>
  <c r="F419" s="1"/>
  <c r="F420" s="1"/>
  <c r="G418"/>
  <c r="G419" s="1"/>
  <c r="G420" s="1"/>
  <c r="H418"/>
  <c r="H419" s="1"/>
  <c r="H420" s="1"/>
  <c r="I418"/>
  <c r="I419" s="1"/>
  <c r="I420" s="1"/>
  <c r="J418"/>
  <c r="J419" s="1"/>
  <c r="J420" s="1"/>
  <c r="K418"/>
  <c r="K419" s="1"/>
  <c r="K420" s="1"/>
  <c r="L418"/>
  <c r="L419" s="1"/>
  <c r="L420" s="1"/>
  <c r="M418"/>
  <c r="M419" s="1"/>
  <c r="M420" s="1"/>
  <c r="C406"/>
  <c r="C407" s="1"/>
  <c r="C408" s="1"/>
  <c r="D406"/>
  <c r="D407" s="1"/>
  <c r="D408" s="1"/>
  <c r="E406"/>
  <c r="E407" s="1"/>
  <c r="E408" s="1"/>
  <c r="F406"/>
  <c r="F407" s="1"/>
  <c r="F408" s="1"/>
  <c r="G406"/>
  <c r="G407" s="1"/>
  <c r="G408" s="1"/>
  <c r="H406"/>
  <c r="H407" s="1"/>
  <c r="H408" s="1"/>
  <c r="I406"/>
  <c r="I407" s="1"/>
  <c r="I408" s="1"/>
  <c r="J406"/>
  <c r="J407" s="1"/>
  <c r="J408" s="1"/>
  <c r="K406"/>
  <c r="K407" s="1"/>
  <c r="K408" s="1"/>
  <c r="L406"/>
  <c r="L407" s="1"/>
  <c r="L408" s="1"/>
  <c r="M406"/>
  <c r="M407" s="1"/>
  <c r="M408" s="1"/>
  <c r="C394"/>
  <c r="C395" s="1"/>
  <c r="C396" s="1"/>
  <c r="D395"/>
  <c r="D396" s="1"/>
  <c r="E394"/>
  <c r="E395" s="1"/>
  <c r="E396" s="1"/>
  <c r="F395"/>
  <c r="F396" s="1"/>
  <c r="G394"/>
  <c r="G395" s="1"/>
  <c r="G396" s="1"/>
  <c r="H394"/>
  <c r="H395" s="1"/>
  <c r="H396" s="1"/>
  <c r="I394"/>
  <c r="I395" s="1"/>
  <c r="I396" s="1"/>
  <c r="J394"/>
  <c r="J395" s="1"/>
  <c r="J396" s="1"/>
  <c r="K394"/>
  <c r="K395" s="1"/>
  <c r="K396" s="1"/>
  <c r="L394"/>
  <c r="L395" s="1"/>
  <c r="L396" s="1"/>
  <c r="M394"/>
  <c r="M395" s="1"/>
  <c r="M396" s="1"/>
  <c r="C382"/>
  <c r="C383" s="1"/>
  <c r="C384" s="1"/>
  <c r="D382"/>
  <c r="D383" s="1"/>
  <c r="D384" s="1"/>
  <c r="E382"/>
  <c r="E383" s="1"/>
  <c r="E384" s="1"/>
  <c r="F382"/>
  <c r="F383" s="1"/>
  <c r="F384" s="1"/>
  <c r="G382"/>
  <c r="G383" s="1"/>
  <c r="G384" s="1"/>
  <c r="H382"/>
  <c r="H383" s="1"/>
  <c r="H384" s="1"/>
  <c r="I382"/>
  <c r="I383" s="1"/>
  <c r="I384" s="1"/>
  <c r="J382"/>
  <c r="J383" s="1"/>
  <c r="J384" s="1"/>
  <c r="K382"/>
  <c r="K383" s="1"/>
  <c r="K384" s="1"/>
  <c r="L382"/>
  <c r="L383" s="1"/>
  <c r="L384" s="1"/>
  <c r="M382"/>
  <c r="M383" s="1"/>
  <c r="M384" s="1"/>
  <c r="C370"/>
  <c r="C371" s="1"/>
  <c r="C372" s="1"/>
  <c r="D370"/>
  <c r="D371" s="1"/>
  <c r="D372" s="1"/>
  <c r="E370"/>
  <c r="E371" s="1"/>
  <c r="E372" s="1"/>
  <c r="F370"/>
  <c r="F371" s="1"/>
  <c r="F372" s="1"/>
  <c r="G370"/>
  <c r="G371" s="1"/>
  <c r="G372" s="1"/>
  <c r="H370"/>
  <c r="H371" s="1"/>
  <c r="H372" s="1"/>
  <c r="I370"/>
  <c r="I371" s="1"/>
  <c r="I372" s="1"/>
  <c r="J370"/>
  <c r="J371" s="1"/>
  <c r="J372" s="1"/>
  <c r="K370"/>
  <c r="K371" s="1"/>
  <c r="K372" s="1"/>
  <c r="L370"/>
  <c r="L371" s="1"/>
  <c r="L372" s="1"/>
  <c r="M370"/>
  <c r="M371" s="1"/>
  <c r="M372" s="1"/>
  <c r="C358"/>
  <c r="C359" s="1"/>
  <c r="C360" s="1"/>
  <c r="D358"/>
  <c r="D359" s="1"/>
  <c r="D360" s="1"/>
  <c r="E358"/>
  <c r="E359" s="1"/>
  <c r="E360" s="1"/>
  <c r="F358"/>
  <c r="F359" s="1"/>
  <c r="F360" s="1"/>
  <c r="G358"/>
  <c r="G359" s="1"/>
  <c r="G360" s="1"/>
  <c r="H358"/>
  <c r="H359" s="1"/>
  <c r="H360" s="1"/>
  <c r="I358"/>
  <c r="I359" s="1"/>
  <c r="I360" s="1"/>
  <c r="J358"/>
  <c r="J359" s="1"/>
  <c r="J360" s="1"/>
  <c r="K358"/>
  <c r="K359" s="1"/>
  <c r="K360" s="1"/>
  <c r="L358"/>
  <c r="L359" s="1"/>
  <c r="L360" s="1"/>
  <c r="M358"/>
  <c r="M359" s="1"/>
  <c r="M360" s="1"/>
  <c r="C346"/>
  <c r="C347" s="1"/>
  <c r="C348" s="1"/>
  <c r="D346"/>
  <c r="D347" s="1"/>
  <c r="D348" s="1"/>
  <c r="E346"/>
  <c r="E347" s="1"/>
  <c r="E348" s="1"/>
  <c r="F346"/>
  <c r="F347" s="1"/>
  <c r="F348" s="1"/>
  <c r="G346"/>
  <c r="G347" s="1"/>
  <c r="G348" s="1"/>
  <c r="H346"/>
  <c r="H347" s="1"/>
  <c r="R347" s="1"/>
  <c r="I346"/>
  <c r="I347" s="1"/>
  <c r="I348" s="1"/>
  <c r="J346"/>
  <c r="J347" s="1"/>
  <c r="J348" s="1"/>
  <c r="K346"/>
  <c r="K347" s="1"/>
  <c r="K348" s="1"/>
  <c r="L346"/>
  <c r="L347" s="1"/>
  <c r="L348" s="1"/>
  <c r="M346"/>
  <c r="M347" s="1"/>
  <c r="M348" s="1"/>
  <c r="J342"/>
  <c r="K342"/>
  <c r="L342"/>
  <c r="M342"/>
  <c r="I334"/>
  <c r="I335" s="1"/>
  <c r="I336" s="1"/>
  <c r="E334"/>
  <c r="E335" s="1"/>
  <c r="E336" s="1"/>
  <c r="D334"/>
  <c r="D335" s="1"/>
  <c r="D336" s="1"/>
  <c r="H334"/>
  <c r="H335" s="1"/>
  <c r="R335" s="1"/>
  <c r="G334"/>
  <c r="G335" s="1"/>
  <c r="G336" s="1"/>
  <c r="F334"/>
  <c r="F335" s="1"/>
  <c r="F336" s="1"/>
  <c r="C334"/>
  <c r="C335" s="1"/>
  <c r="C336" s="1"/>
  <c r="I342"/>
  <c r="H342"/>
  <c r="G342"/>
  <c r="F342"/>
  <c r="E342"/>
  <c r="D342"/>
  <c r="C342"/>
  <c r="H336" l="1"/>
  <c r="H348"/>
  <c r="R359"/>
  <c r="M354"/>
  <c r="L354"/>
  <c r="K354"/>
  <c r="J354"/>
  <c r="I354"/>
  <c r="H354"/>
  <c r="G354"/>
  <c r="F354"/>
  <c r="E354"/>
  <c r="D354"/>
  <c r="C354"/>
  <c r="R371" l="1"/>
  <c r="M366"/>
  <c r="L366"/>
  <c r="K366"/>
  <c r="J366"/>
  <c r="I366"/>
  <c r="H366"/>
  <c r="G366"/>
  <c r="F366"/>
  <c r="E366"/>
  <c r="D366"/>
  <c r="C366"/>
  <c r="R383" l="1"/>
  <c r="M378"/>
  <c r="L378"/>
  <c r="K378"/>
  <c r="J378"/>
  <c r="I378"/>
  <c r="H378"/>
  <c r="G378"/>
  <c r="F378"/>
  <c r="E378"/>
  <c r="D378"/>
  <c r="C378"/>
  <c r="R395" l="1"/>
  <c r="M390"/>
  <c r="L390"/>
  <c r="K390"/>
  <c r="J390"/>
  <c r="I390"/>
  <c r="H390"/>
  <c r="G390"/>
  <c r="F390"/>
  <c r="E390"/>
  <c r="D390"/>
  <c r="C390"/>
  <c r="S174" i="9"/>
  <c r="S179"/>
  <c r="S180"/>
  <c r="S171"/>
  <c r="S177"/>
  <c r="S175"/>
  <c r="S170"/>
  <c r="S165"/>
  <c r="S166"/>
  <c r="S169"/>
  <c r="S176"/>
  <c r="S172"/>
  <c r="S178"/>
  <c r="S167"/>
  <c r="S173"/>
  <c r="S181"/>
  <c r="S182"/>
  <c r="S168"/>
  <c r="R407" i="1" l="1"/>
  <c r="M402"/>
  <c r="L402"/>
  <c r="K402"/>
  <c r="J402"/>
  <c r="I402"/>
  <c r="H402"/>
  <c r="G402"/>
  <c r="F402"/>
  <c r="E402"/>
  <c r="D402"/>
  <c r="C402"/>
  <c r="M414" l="1"/>
  <c r="L414"/>
  <c r="K414"/>
  <c r="J414"/>
  <c r="I414"/>
  <c r="H414"/>
  <c r="G414"/>
  <c r="F414"/>
  <c r="E414"/>
  <c r="D414"/>
  <c r="C414"/>
  <c r="M426"/>
  <c r="L426"/>
  <c r="K426"/>
  <c r="J426"/>
  <c r="I426"/>
  <c r="H426"/>
  <c r="G426"/>
  <c r="F426"/>
  <c r="E426"/>
  <c r="D426"/>
  <c r="C426"/>
  <c r="R419"/>
  <c r="R431" l="1"/>
  <c r="E442"/>
  <c r="E443" s="1"/>
  <c r="E444" s="1"/>
  <c r="D442"/>
  <c r="D443" s="1"/>
  <c r="D444" s="1"/>
  <c r="C442"/>
  <c r="C443" s="1"/>
  <c r="C444" s="1"/>
  <c r="M442"/>
  <c r="M443" s="1"/>
  <c r="M444" s="1"/>
  <c r="L442"/>
  <c r="L443" s="1"/>
  <c r="L444" s="1"/>
  <c r="K442"/>
  <c r="K443" s="1"/>
  <c r="K444" s="1"/>
  <c r="J442"/>
  <c r="J443" s="1"/>
  <c r="J444" s="1"/>
  <c r="I442"/>
  <c r="I443" s="1"/>
  <c r="I444" s="1"/>
  <c r="H442"/>
  <c r="H443" s="1"/>
  <c r="H444" s="1"/>
  <c r="G442"/>
  <c r="G443" s="1"/>
  <c r="G444" s="1"/>
  <c r="F442"/>
  <c r="F443" s="1"/>
  <c r="F444" s="1"/>
  <c r="M441"/>
  <c r="K441"/>
  <c r="I441"/>
  <c r="H441"/>
  <c r="G441"/>
  <c r="M440"/>
  <c r="L440"/>
  <c r="K440"/>
  <c r="J440"/>
  <c r="I440"/>
  <c r="H440"/>
  <c r="G440"/>
  <c r="F440"/>
  <c r="E440"/>
  <c r="D440"/>
  <c r="C440"/>
  <c r="M438"/>
  <c r="L438"/>
  <c r="K438"/>
  <c r="J438"/>
  <c r="I438"/>
  <c r="H438"/>
  <c r="G438"/>
  <c r="F438"/>
  <c r="E438"/>
  <c r="D438"/>
  <c r="C438"/>
  <c r="M454"/>
  <c r="M455" s="1"/>
  <c r="M456" s="1"/>
  <c r="L454"/>
  <c r="L455" s="1"/>
  <c r="L456" s="1"/>
  <c r="K454"/>
  <c r="K455" s="1"/>
  <c r="K456" s="1"/>
  <c r="J454"/>
  <c r="J455" s="1"/>
  <c r="J456" s="1"/>
  <c r="I454"/>
  <c r="I455" s="1"/>
  <c r="I456" s="1"/>
  <c r="H454"/>
  <c r="H455" s="1"/>
  <c r="H456" s="1"/>
  <c r="G454"/>
  <c r="G455" s="1"/>
  <c r="G456" s="1"/>
  <c r="F454"/>
  <c r="F455" s="1"/>
  <c r="F456" s="1"/>
  <c r="E454"/>
  <c r="E455" s="1"/>
  <c r="E456" s="1"/>
  <c r="D454"/>
  <c r="D455" s="1"/>
  <c r="D456" s="1"/>
  <c r="C454"/>
  <c r="C455" s="1"/>
  <c r="C456" s="1"/>
  <c r="M453"/>
  <c r="K453"/>
  <c r="I453"/>
  <c r="H453"/>
  <c r="G453"/>
  <c r="M452"/>
  <c r="L452"/>
  <c r="K452"/>
  <c r="J452"/>
  <c r="I452"/>
  <c r="H452"/>
  <c r="G452"/>
  <c r="F452"/>
  <c r="E452"/>
  <c r="D452"/>
  <c r="C452"/>
  <c r="M450"/>
  <c r="L450"/>
  <c r="K450"/>
  <c r="J450"/>
  <c r="I450"/>
  <c r="H450"/>
  <c r="G450"/>
  <c r="F450"/>
  <c r="E450"/>
  <c r="D450"/>
  <c r="C450"/>
  <c r="R443" l="1"/>
  <c r="R455"/>
  <c r="H466"/>
  <c r="H467" s="1"/>
  <c r="F466"/>
  <c r="F467" s="1"/>
  <c r="F468" s="1"/>
  <c r="E466"/>
  <c r="E467" s="1"/>
  <c r="E468" s="1"/>
  <c r="K466"/>
  <c r="J466"/>
  <c r="J467" s="1"/>
  <c r="J468" s="1"/>
  <c r="D466"/>
  <c r="D467" s="1"/>
  <c r="D468" s="1"/>
  <c r="C466"/>
  <c r="C467" s="1"/>
  <c r="C468" s="1"/>
  <c r="M466"/>
  <c r="M467" s="1"/>
  <c r="M468" s="1"/>
  <c r="L466"/>
  <c r="L467" s="1"/>
  <c r="L468" s="1"/>
  <c r="K467"/>
  <c r="K468" s="1"/>
  <c r="I466"/>
  <c r="I467" s="1"/>
  <c r="I468" s="1"/>
  <c r="G466"/>
  <c r="G467" s="1"/>
  <c r="G468" s="1"/>
  <c r="M465"/>
  <c r="K465"/>
  <c r="I465"/>
  <c r="H465"/>
  <c r="G465"/>
  <c r="M464"/>
  <c r="L464"/>
  <c r="K464"/>
  <c r="J464"/>
  <c r="I464"/>
  <c r="H464"/>
  <c r="G464"/>
  <c r="F464"/>
  <c r="E464"/>
  <c r="D464"/>
  <c r="C464"/>
  <c r="M462"/>
  <c r="L462"/>
  <c r="K462"/>
  <c r="J462"/>
  <c r="I462"/>
  <c r="H462"/>
  <c r="G462"/>
  <c r="F462"/>
  <c r="E462"/>
  <c r="D462"/>
  <c r="C462"/>
  <c r="H468" l="1"/>
  <c r="R467"/>
  <c r="H478"/>
  <c r="H479" s="1"/>
  <c r="H480" s="1"/>
  <c r="M478"/>
  <c r="M479" s="1"/>
  <c r="M480" s="1"/>
  <c r="L478"/>
  <c r="L479" s="1"/>
  <c r="L480" s="1"/>
  <c r="K478"/>
  <c r="K479" s="1"/>
  <c r="K480" s="1"/>
  <c r="J478"/>
  <c r="J479" s="1"/>
  <c r="J480" s="1"/>
  <c r="I478"/>
  <c r="I479" s="1"/>
  <c r="I480" s="1"/>
  <c r="G478"/>
  <c r="G479" s="1"/>
  <c r="G480" s="1"/>
  <c r="F478"/>
  <c r="F479" s="1"/>
  <c r="F480" s="1"/>
  <c r="E478"/>
  <c r="E479" s="1"/>
  <c r="E480" s="1"/>
  <c r="D478"/>
  <c r="D479" s="1"/>
  <c r="D480" s="1"/>
  <c r="C478"/>
  <c r="C479" s="1"/>
  <c r="C480" s="1"/>
  <c r="M477"/>
  <c r="K477"/>
  <c r="I477"/>
  <c r="H477"/>
  <c r="G477"/>
  <c r="M476"/>
  <c r="L476"/>
  <c r="K476"/>
  <c r="J476"/>
  <c r="I476"/>
  <c r="H476"/>
  <c r="G476"/>
  <c r="F476"/>
  <c r="E476"/>
  <c r="D476"/>
  <c r="C476"/>
  <c r="M474"/>
  <c r="L474"/>
  <c r="K474"/>
  <c r="J474"/>
  <c r="I474"/>
  <c r="H474"/>
  <c r="G474"/>
  <c r="F474"/>
  <c r="E474"/>
  <c r="D474"/>
  <c r="C474"/>
  <c r="R479" l="1"/>
  <c r="H490"/>
  <c r="H491" s="1"/>
  <c r="H492" s="1"/>
  <c r="I490"/>
  <c r="I491" s="1"/>
  <c r="I492" s="1"/>
  <c r="M490"/>
  <c r="M491" s="1"/>
  <c r="M492" s="1"/>
  <c r="L490"/>
  <c r="L491" s="1"/>
  <c r="L492" s="1"/>
  <c r="K490"/>
  <c r="K491" s="1"/>
  <c r="K492" s="1"/>
  <c r="J490"/>
  <c r="J491" s="1"/>
  <c r="J492" s="1"/>
  <c r="G490"/>
  <c r="G491" s="1"/>
  <c r="G492" s="1"/>
  <c r="F490"/>
  <c r="F491" s="1"/>
  <c r="F492" s="1"/>
  <c r="E490"/>
  <c r="E491" s="1"/>
  <c r="E492" s="1"/>
  <c r="D490"/>
  <c r="D491" s="1"/>
  <c r="D492" s="1"/>
  <c r="C490"/>
  <c r="C491" s="1"/>
  <c r="C492" s="1"/>
  <c r="M489"/>
  <c r="K489"/>
  <c r="I489"/>
  <c r="H489"/>
  <c r="G489"/>
  <c r="M488"/>
  <c r="L488"/>
  <c r="K488"/>
  <c r="J488"/>
  <c r="I488"/>
  <c r="H488"/>
  <c r="G488"/>
  <c r="F488"/>
  <c r="E488"/>
  <c r="D488"/>
  <c r="C488"/>
  <c r="M486"/>
  <c r="L486"/>
  <c r="K486"/>
  <c r="J486"/>
  <c r="I486"/>
  <c r="H486"/>
  <c r="G486"/>
  <c r="F486"/>
  <c r="E486"/>
  <c r="D486"/>
  <c r="C486"/>
  <c r="R491" l="1"/>
  <c r="G502"/>
  <c r="G503" s="1"/>
  <c r="G504" s="1"/>
  <c r="I502"/>
  <c r="I503" s="1"/>
  <c r="I504" s="1"/>
  <c r="M502"/>
  <c r="M503" s="1"/>
  <c r="M504" s="1"/>
  <c r="L502"/>
  <c r="L503" s="1"/>
  <c r="L504" s="1"/>
  <c r="K502"/>
  <c r="K503" s="1"/>
  <c r="K504" s="1"/>
  <c r="J502"/>
  <c r="J503" s="1"/>
  <c r="J504" s="1"/>
  <c r="H502"/>
  <c r="H503" s="1"/>
  <c r="H504" s="1"/>
  <c r="F502"/>
  <c r="F503" s="1"/>
  <c r="F504" s="1"/>
  <c r="E502"/>
  <c r="E503" s="1"/>
  <c r="E504" s="1"/>
  <c r="D502"/>
  <c r="D503" s="1"/>
  <c r="D504" s="1"/>
  <c r="C502"/>
  <c r="C503" s="1"/>
  <c r="C504" s="1"/>
  <c r="M501"/>
  <c r="K501"/>
  <c r="I501"/>
  <c r="H501"/>
  <c r="G501"/>
  <c r="M500"/>
  <c r="L500"/>
  <c r="K500"/>
  <c r="J500"/>
  <c r="I500"/>
  <c r="H500"/>
  <c r="G500"/>
  <c r="F500"/>
  <c r="E500"/>
  <c r="D500"/>
  <c r="C500"/>
  <c r="M498"/>
  <c r="L498"/>
  <c r="K498"/>
  <c r="J498"/>
  <c r="I498"/>
  <c r="H498"/>
  <c r="G498"/>
  <c r="F498"/>
  <c r="E498"/>
  <c r="D498"/>
  <c r="C498"/>
  <c r="R503" l="1"/>
  <c r="B12" i="11" l="1"/>
  <c r="C12"/>
  <c r="H12"/>
  <c r="G30" i="3" l="1"/>
  <c r="W2" i="10" l="1"/>
  <c r="S2"/>
  <c r="BC2" i="9"/>
  <c r="AU2"/>
  <c r="AB2" i="7"/>
  <c r="Z4" s="1"/>
  <c r="X2"/>
  <c r="V4" s="1"/>
  <c r="AB2" i="4"/>
  <c r="Z5" s="1"/>
  <c r="BA4" i="9" l="1"/>
  <c r="AS4"/>
  <c r="V6" i="7"/>
  <c r="V5"/>
  <c r="Z6"/>
  <c r="Z5"/>
  <c r="BA5" i="9"/>
  <c r="AS5"/>
  <c r="BA6"/>
  <c r="AS6"/>
  <c r="Z7" i="4"/>
  <c r="Z6"/>
  <c r="BA7" i="9"/>
  <c r="AS7"/>
  <c r="V8" i="7"/>
  <c r="V7"/>
  <c r="Z8"/>
  <c r="Z7"/>
  <c r="BA8" i="9"/>
  <c r="AS8"/>
  <c r="Z9" i="4"/>
  <c r="Z8"/>
  <c r="BA9" i="9"/>
  <c r="AS9"/>
  <c r="V10" i="7"/>
  <c r="V9"/>
  <c r="Z10"/>
  <c r="Z9"/>
  <c r="BA10" i="9"/>
  <c r="AS10"/>
  <c r="AS11"/>
  <c r="BA11"/>
  <c r="Z10" i="4"/>
  <c r="Z11"/>
  <c r="Z4"/>
  <c r="Z12"/>
  <c r="Z12" i="7"/>
  <c r="Z11"/>
  <c r="V12"/>
  <c r="V11"/>
  <c r="BA12" i="9"/>
  <c r="AS12"/>
  <c r="BA13"/>
  <c r="AS13"/>
  <c r="Z14" i="4"/>
  <c r="Z13"/>
  <c r="V14" i="7"/>
  <c r="V13"/>
  <c r="Z14"/>
  <c r="Z13"/>
  <c r="BA14" i="9"/>
  <c r="AS14"/>
  <c r="BA15"/>
  <c r="AS15"/>
  <c r="Z16" i="4"/>
  <c r="Z15"/>
  <c r="V16" i="7"/>
  <c r="V15"/>
  <c r="Z16"/>
  <c r="Z15"/>
  <c r="BA16" i="9"/>
  <c r="AS16"/>
  <c r="BA17"/>
  <c r="AS17"/>
  <c r="Z18" i="4"/>
  <c r="Z17"/>
  <c r="V18" i="7"/>
  <c r="V17"/>
  <c r="Z18"/>
  <c r="Z17"/>
  <c r="BA18" i="9"/>
  <c r="AS18"/>
  <c r="BA19"/>
  <c r="AS19"/>
  <c r="Z20" i="4"/>
  <c r="Z19"/>
  <c r="V3" i="7"/>
  <c r="V19"/>
  <c r="Z3"/>
  <c r="Z19"/>
  <c r="BA20" i="9"/>
  <c r="AS20"/>
  <c r="V21" i="7"/>
  <c r="Z21"/>
  <c r="BA3" i="9"/>
  <c r="AS3"/>
  <c r="Z21" i="4"/>
  <c r="BA22" i="9"/>
  <c r="AS22"/>
  <c r="V23" i="7"/>
  <c r="V22"/>
  <c r="Z23"/>
  <c r="Z22"/>
  <c r="BA23" i="9"/>
  <c r="AS23"/>
  <c r="Z24" i="4"/>
  <c r="Z23"/>
  <c r="BA24" i="9"/>
  <c r="AS24"/>
  <c r="V25" i="7"/>
  <c r="V24"/>
  <c r="Z25"/>
  <c r="Z24"/>
  <c r="BA25" i="9"/>
  <c r="AS25"/>
  <c r="Z26" i="4"/>
  <c r="Z25"/>
  <c r="BA26" i="9"/>
  <c r="AS26"/>
  <c r="V27" i="7"/>
  <c r="V26"/>
  <c r="Z27"/>
  <c r="Z26"/>
  <c r="BA27" i="9"/>
  <c r="AS27"/>
  <c r="Z28" i="4"/>
  <c r="Z27"/>
  <c r="BA28" i="9"/>
  <c r="AS28"/>
  <c r="V29" i="7"/>
  <c r="V28"/>
  <c r="Z29"/>
  <c r="Z28"/>
  <c r="BA29" i="9"/>
  <c r="AS29"/>
  <c r="Z30" i="4"/>
  <c r="Z29"/>
  <c r="BA30" i="9"/>
  <c r="AS30"/>
  <c r="V31" i="7"/>
  <c r="V30"/>
  <c r="Z31"/>
  <c r="Z30"/>
  <c r="BA31" i="9"/>
  <c r="AS31"/>
  <c r="AS32"/>
  <c r="BA32"/>
  <c r="Z32" i="4"/>
  <c r="Z31"/>
  <c r="Z33" i="7"/>
  <c r="Z32"/>
  <c r="V33"/>
  <c r="V32"/>
  <c r="BA33" i="9"/>
  <c r="AS33"/>
  <c r="Z34" i="4"/>
  <c r="Z33"/>
  <c r="BA34" i="9"/>
  <c r="AS34"/>
  <c r="V35" i="7"/>
  <c r="V34"/>
  <c r="Z35"/>
  <c r="Z34"/>
  <c r="BA35" i="9"/>
  <c r="AS35"/>
  <c r="Z36" i="4"/>
  <c r="Z35"/>
  <c r="BA36" i="9"/>
  <c r="AS36"/>
  <c r="V20" i="7"/>
  <c r="V36"/>
  <c r="Z20"/>
  <c r="Z36"/>
  <c r="BA37" i="9"/>
  <c r="AS37"/>
  <c r="Z22" i="4"/>
  <c r="Z37"/>
  <c r="BA21" i="9"/>
  <c r="AS21"/>
  <c r="V37" i="7"/>
  <c r="V38"/>
  <c r="Z37"/>
  <c r="Z38"/>
  <c r="BA39" i="9"/>
  <c r="AS39"/>
  <c r="Z38" i="4"/>
  <c r="Z39"/>
  <c r="BA38" i="9"/>
  <c r="AS38"/>
  <c r="V40" i="7"/>
  <c r="V39"/>
  <c r="Z40"/>
  <c r="Z39"/>
  <c r="BA40" i="9"/>
  <c r="AS40"/>
  <c r="Z41" i="4"/>
  <c r="Z40"/>
  <c r="V42" i="7"/>
  <c r="V41"/>
  <c r="Z42"/>
  <c r="Z41"/>
  <c r="BA41" i="9"/>
  <c r="AS41"/>
  <c r="BA42"/>
  <c r="AS42"/>
  <c r="Z42" i="4"/>
  <c r="Z43"/>
  <c r="BA43" i="9"/>
  <c r="AS43"/>
  <c r="V43" i="7"/>
  <c r="Z43"/>
  <c r="BA44" i="9"/>
  <c r="AS44"/>
  <c r="Z45" i="4"/>
  <c r="Z44"/>
  <c r="BA45" i="9"/>
  <c r="AS45"/>
  <c r="U5" i="10"/>
  <c r="U4"/>
  <c r="U3"/>
  <c r="Q5"/>
  <c r="Q4"/>
  <c r="Q3"/>
  <c r="U4" i="7"/>
  <c r="M4"/>
  <c r="E4"/>
  <c r="P4"/>
  <c r="H4"/>
  <c r="S4"/>
  <c r="K4"/>
  <c r="C4"/>
  <c r="N4"/>
  <c r="F4"/>
  <c r="B4"/>
  <c r="Q4"/>
  <c r="I4"/>
  <c r="T4"/>
  <c r="L4"/>
  <c r="D4"/>
  <c r="O4"/>
  <c r="G4"/>
  <c r="R4"/>
  <c r="J4"/>
  <c r="AB2" i="2" l="1"/>
  <c r="I4" i="5"/>
  <c r="J4"/>
  <c r="I5"/>
  <c r="J5"/>
  <c r="I6"/>
  <c r="J6"/>
  <c r="I7"/>
  <c r="J7"/>
  <c r="I8"/>
  <c r="J8"/>
  <c r="I9"/>
  <c r="J9"/>
  <c r="I10"/>
  <c r="J10"/>
  <c r="I11"/>
  <c r="J11"/>
  <c r="I12"/>
  <c r="J12"/>
  <c r="I13"/>
  <c r="J13"/>
  <c r="I14"/>
  <c r="J14"/>
  <c r="I15"/>
  <c r="J15"/>
  <c r="I16"/>
  <c r="H16" s="1"/>
  <c r="J16"/>
  <c r="I17"/>
  <c r="H17" s="1"/>
  <c r="J17"/>
  <c r="I18"/>
  <c r="J18"/>
  <c r="I19"/>
  <c r="J19"/>
  <c r="I20"/>
  <c r="I4" i="6"/>
  <c r="J4"/>
  <c r="I5"/>
  <c r="J5"/>
  <c r="I6"/>
  <c r="J6"/>
  <c r="H6" s="1"/>
  <c r="I7"/>
  <c r="J7"/>
  <c r="I8"/>
  <c r="J8"/>
  <c r="H8" s="1"/>
  <c r="I9"/>
  <c r="J9"/>
  <c r="I10"/>
  <c r="J10"/>
  <c r="H10" s="1"/>
  <c r="I11"/>
  <c r="J11"/>
  <c r="I12"/>
  <c r="J12"/>
  <c r="H12" s="1"/>
  <c r="I13"/>
  <c r="J13"/>
  <c r="I14"/>
  <c r="J14"/>
  <c r="H14" s="1"/>
  <c r="I15"/>
  <c r="J15"/>
  <c r="I16"/>
  <c r="J16"/>
  <c r="H16" s="1"/>
  <c r="I17"/>
  <c r="J17"/>
  <c r="I18"/>
  <c r="J18"/>
  <c r="G34" i="3"/>
  <c r="G36"/>
  <c r="AQ2" i="9"/>
  <c r="AY2"/>
  <c r="X2" i="4"/>
  <c r="V5" s="1"/>
  <c r="X2" i="2"/>
  <c r="U4" i="9"/>
  <c r="I5" i="4"/>
  <c r="Q5"/>
  <c r="F5"/>
  <c r="N5"/>
  <c r="C5"/>
  <c r="K5"/>
  <c r="S5"/>
  <c r="H5"/>
  <c r="P5"/>
  <c r="E5"/>
  <c r="M5"/>
  <c r="B5"/>
  <c r="J5"/>
  <c r="R5"/>
  <c r="G5"/>
  <c r="O5"/>
  <c r="D5"/>
  <c r="L5"/>
  <c r="T5"/>
  <c r="AO5" i="9" l="1"/>
  <c r="AO4"/>
  <c r="AW5"/>
  <c r="AW4"/>
  <c r="V7" i="2"/>
  <c r="V6"/>
  <c r="Z7"/>
  <c r="Z6"/>
  <c r="AO7" i="9"/>
  <c r="AO6"/>
  <c r="AW7"/>
  <c r="AW6"/>
  <c r="V7" i="4"/>
  <c r="V6"/>
  <c r="V9" i="2"/>
  <c r="V8"/>
  <c r="Z9"/>
  <c r="Z8"/>
  <c r="AO9" i="9"/>
  <c r="AO8"/>
  <c r="AW9"/>
  <c r="AW8"/>
  <c r="V9" i="4"/>
  <c r="V8"/>
  <c r="Z11" i="2"/>
  <c r="Z10"/>
  <c r="V11"/>
  <c r="V10"/>
  <c r="AO10" i="9"/>
  <c r="AO11"/>
  <c r="AW10"/>
  <c r="AW11"/>
  <c r="V10" i="4"/>
  <c r="V11"/>
  <c r="AO12" i="9"/>
  <c r="AW12"/>
  <c r="V4" i="4"/>
  <c r="V12"/>
  <c r="Z14" i="2"/>
  <c r="V14"/>
  <c r="AO14" i="9"/>
  <c r="AO13"/>
  <c r="AW14"/>
  <c r="AW13"/>
  <c r="V14" i="4"/>
  <c r="V13"/>
  <c r="Z16" i="2"/>
  <c r="Z15"/>
  <c r="V16"/>
  <c r="V15"/>
  <c r="AO16" i="9"/>
  <c r="AO15"/>
  <c r="AW16"/>
  <c r="AW15"/>
  <c r="V16" i="4"/>
  <c r="V15"/>
  <c r="V18" i="2"/>
  <c r="V17"/>
  <c r="Z18"/>
  <c r="Z17"/>
  <c r="AW18" i="9"/>
  <c r="AW17"/>
  <c r="AO18"/>
  <c r="AO17"/>
  <c r="V18" i="4"/>
  <c r="V17"/>
  <c r="V20" i="2"/>
  <c r="V19"/>
  <c r="Z20"/>
  <c r="Z19"/>
  <c r="AO20" i="9"/>
  <c r="AO19"/>
  <c r="AW20"/>
  <c r="AW19"/>
  <c r="V20" i="4"/>
  <c r="V19"/>
  <c r="V21" i="2"/>
  <c r="V22"/>
  <c r="Z21"/>
  <c r="Z22"/>
  <c r="AW22" i="9"/>
  <c r="AW3"/>
  <c r="AO22"/>
  <c r="AO3"/>
  <c r="V21" i="4"/>
  <c r="V24" i="2"/>
  <c r="Z24"/>
  <c r="AO24" i="9"/>
  <c r="AO23"/>
  <c r="AW24"/>
  <c r="AW23"/>
  <c r="V24" i="4"/>
  <c r="V23"/>
  <c r="V26" i="2"/>
  <c r="V25"/>
  <c r="Z26"/>
  <c r="Z25"/>
  <c r="AO26" i="9"/>
  <c r="AO25"/>
  <c r="AW26"/>
  <c r="AW25"/>
  <c r="V26" i="4"/>
  <c r="V25"/>
  <c r="V27" i="2"/>
  <c r="V28"/>
  <c r="Z27"/>
  <c r="Z28"/>
  <c r="AO28" i="9"/>
  <c r="AO27"/>
  <c r="AW28"/>
  <c r="AW27"/>
  <c r="V28" i="4"/>
  <c r="V27"/>
  <c r="V29" i="2"/>
  <c r="Z30"/>
  <c r="Z29"/>
  <c r="AO30" i="9"/>
  <c r="AO29"/>
  <c r="AW30"/>
  <c r="AW29"/>
  <c r="V30" i="4"/>
  <c r="V29"/>
  <c r="V31" i="2"/>
  <c r="V30"/>
  <c r="Z32"/>
  <c r="Z31"/>
  <c r="AO31" i="9"/>
  <c r="AO32"/>
  <c r="AW31"/>
  <c r="AW32"/>
  <c r="V32" i="4"/>
  <c r="V31"/>
  <c r="V33" i="2"/>
  <c r="V32"/>
  <c r="Z33"/>
  <c r="Z23"/>
  <c r="AO34" i="9"/>
  <c r="AO33"/>
  <c r="AW34"/>
  <c r="AW33"/>
  <c r="V34" i="4"/>
  <c r="V33"/>
  <c r="V35" i="2"/>
  <c r="V34"/>
  <c r="Z35"/>
  <c r="Z34"/>
  <c r="AW36" i="9"/>
  <c r="AW35"/>
  <c r="AO36"/>
  <c r="AO35"/>
  <c r="V36" i="4"/>
  <c r="V35"/>
  <c r="V37" i="2"/>
  <c r="V36"/>
  <c r="Z37"/>
  <c r="Z36"/>
  <c r="AW21" i="9"/>
  <c r="AW37"/>
  <c r="AO21"/>
  <c r="AO37"/>
  <c r="V22" i="4"/>
  <c r="V37"/>
  <c r="V39" i="2"/>
  <c r="V38"/>
  <c r="Z39"/>
  <c r="Z38"/>
  <c r="AW38" i="9"/>
  <c r="AW39"/>
  <c r="AO38"/>
  <c r="AO39"/>
  <c r="V38" i="4"/>
  <c r="V39"/>
  <c r="V23" i="2"/>
  <c r="V40"/>
  <c r="Z40"/>
  <c r="AO41" i="9"/>
  <c r="AO40"/>
  <c r="AW41"/>
  <c r="AW40"/>
  <c r="V41" i="4"/>
  <c r="V40"/>
  <c r="V42" i="2"/>
  <c r="V41"/>
  <c r="Z42"/>
  <c r="Z41"/>
  <c r="AO43" i="9"/>
  <c r="AO42"/>
  <c r="AW43"/>
  <c r="AW42"/>
  <c r="V42" i="4"/>
  <c r="V43"/>
  <c r="V43" i="2"/>
  <c r="V44"/>
  <c r="Z43"/>
  <c r="Z44"/>
  <c r="H14" i="5"/>
  <c r="H12"/>
  <c r="H10"/>
  <c r="H8"/>
  <c r="H6"/>
  <c r="H4"/>
  <c r="AW45" i="9"/>
  <c r="AW44"/>
  <c r="AO45"/>
  <c r="AO44"/>
  <c r="V45" i="4"/>
  <c r="V44"/>
  <c r="V45" i="2"/>
  <c r="Z45"/>
  <c r="H19" i="5"/>
  <c r="H17" i="6"/>
  <c r="H15"/>
  <c r="H13"/>
  <c r="H11"/>
  <c r="H9"/>
  <c r="H7"/>
  <c r="H5"/>
  <c r="H4"/>
  <c r="H18" i="5"/>
  <c r="H15"/>
  <c r="H13"/>
  <c r="H11"/>
  <c r="H9"/>
  <c r="H7"/>
  <c r="H5"/>
  <c r="J20"/>
  <c r="V5" i="2" l="1"/>
  <c r="V13"/>
  <c r="V12"/>
  <c r="Z12"/>
  <c r="Z5"/>
  <c r="Z13"/>
  <c r="H18" i="6"/>
  <c r="H20" i="5"/>
  <c r="E4" i="9"/>
  <c r="M4"/>
  <c r="Y4"/>
  <c r="AG4"/>
  <c r="B4"/>
  <c r="J4"/>
  <c r="R4"/>
  <c r="Z4"/>
  <c r="AH4"/>
  <c r="C4"/>
  <c r="K4"/>
  <c r="S4"/>
  <c r="AA4"/>
  <c r="AI4"/>
  <c r="D4"/>
  <c r="L4"/>
  <c r="T4"/>
  <c r="AB4"/>
  <c r="AJ4"/>
  <c r="R6" i="7"/>
  <c r="R22"/>
  <c r="R13"/>
  <c r="R29"/>
  <c r="K18"/>
  <c r="K9"/>
  <c r="K25"/>
  <c r="AL24" i="9"/>
  <c r="AL33"/>
  <c r="AL40"/>
  <c r="AL13"/>
  <c r="AL32"/>
  <c r="AE28"/>
  <c r="AE37"/>
  <c r="AE44"/>
  <c r="AE17"/>
  <c r="R24"/>
  <c r="R33"/>
  <c r="R40"/>
  <c r="R13"/>
  <c r="R32"/>
  <c r="K28"/>
  <c r="K37"/>
  <c r="K44"/>
  <c r="K17"/>
  <c r="R18" i="4"/>
  <c r="R33"/>
  <c r="R12"/>
  <c r="R30"/>
  <c r="R45"/>
  <c r="K26"/>
  <c r="K41"/>
  <c r="R8" i="7"/>
  <c r="R24"/>
  <c r="R15"/>
  <c r="R31"/>
  <c r="K3"/>
  <c r="K11"/>
  <c r="K27"/>
  <c r="AL25" i="9"/>
  <c r="AL34"/>
  <c r="AL41"/>
  <c r="AL14"/>
  <c r="AE11"/>
  <c r="AE29"/>
  <c r="AE21"/>
  <c r="AE45"/>
  <c r="AE18"/>
  <c r="R25"/>
  <c r="R34"/>
  <c r="R41"/>
  <c r="R14"/>
  <c r="K11"/>
  <c r="K29"/>
  <c r="K21"/>
  <c r="K45"/>
  <c r="K18"/>
  <c r="R20" i="4"/>
  <c r="R35"/>
  <c r="R13"/>
  <c r="R32"/>
  <c r="K11"/>
  <c r="K28"/>
  <c r="K42"/>
  <c r="R18" i="7"/>
  <c r="R9"/>
  <c r="R25"/>
  <c r="K14"/>
  <c r="K30"/>
  <c r="K21"/>
  <c r="AL22" i="9"/>
  <c r="AL30"/>
  <c r="AL39"/>
  <c r="AL10"/>
  <c r="AL19"/>
  <c r="AE26"/>
  <c r="AE35"/>
  <c r="AE42"/>
  <c r="AE15"/>
  <c r="R22"/>
  <c r="R30"/>
  <c r="R39"/>
  <c r="R10"/>
  <c r="R19"/>
  <c r="K26"/>
  <c r="K35"/>
  <c r="K42"/>
  <c r="K15"/>
  <c r="R14" i="4"/>
  <c r="R29"/>
  <c r="R44"/>
  <c r="R26"/>
  <c r="R41"/>
  <c r="K19"/>
  <c r="K22"/>
  <c r="K6" i="7"/>
  <c r="R3"/>
  <c r="R11"/>
  <c r="R27"/>
  <c r="K16"/>
  <c r="K7"/>
  <c r="K23"/>
  <c r="AL23" i="9"/>
  <c r="AL31"/>
  <c r="AL38"/>
  <c r="AL12"/>
  <c r="AL20"/>
  <c r="AE27"/>
  <c r="AE36"/>
  <c r="AE43"/>
  <c r="AE16"/>
  <c r="R23"/>
  <c r="R31"/>
  <c r="R38"/>
  <c r="R12"/>
  <c r="R20"/>
  <c r="K27"/>
  <c r="K36"/>
  <c r="K43"/>
  <c r="K16"/>
  <c r="R16" i="4"/>
  <c r="R31"/>
  <c r="R11"/>
  <c r="R28"/>
  <c r="R42"/>
  <c r="K24"/>
  <c r="K38"/>
  <c r="K16"/>
  <c r="K31"/>
  <c r="J35" i="9"/>
  <c r="B6" i="7"/>
  <c r="J10"/>
  <c r="N11"/>
  <c r="E11"/>
  <c r="D10"/>
  <c r="J40" i="9"/>
  <c r="Q45" i="4"/>
  <c r="AK32" i="9"/>
  <c r="J14" i="7"/>
  <c r="G12"/>
  <c r="J28"/>
  <c r="J43" i="4"/>
  <c r="Q41" i="9"/>
  <c r="AD41"/>
  <c r="J32"/>
  <c r="M8" i="7"/>
  <c r="Q26"/>
  <c r="H12"/>
  <c r="J45" i="9"/>
  <c r="AD32"/>
  <c r="Q29" i="7"/>
  <c r="Q32" i="9"/>
  <c r="S6" i="7"/>
  <c r="S3"/>
  <c r="Q8"/>
  <c r="F11"/>
  <c r="AD33" i="9"/>
  <c r="K25" i="4"/>
  <c r="K40"/>
  <c r="J8" i="7"/>
  <c r="J43" i="9"/>
  <c r="AD43"/>
  <c r="T11" i="7"/>
  <c r="J24"/>
  <c r="N6"/>
  <c r="AK42" i="9"/>
  <c r="Q35" i="4"/>
  <c r="Q31" i="7"/>
  <c r="J20"/>
  <c r="N12"/>
  <c r="J37" i="9"/>
  <c r="U6" i="7"/>
  <c r="Q43" i="9"/>
  <c r="AK38"/>
  <c r="T12" i="7"/>
  <c r="AK35" i="9"/>
  <c r="J36" i="4"/>
  <c r="G8" i="7"/>
  <c r="J33" i="4"/>
  <c r="F10" i="7"/>
  <c r="Q40" i="9"/>
  <c r="Q10" i="7"/>
  <c r="J12"/>
  <c r="Q24"/>
  <c r="G6"/>
  <c r="J42" i="9"/>
  <c r="C10" i="7"/>
  <c r="P5"/>
  <c r="C5"/>
  <c r="AN5" i="9"/>
  <c r="K20" i="4"/>
  <c r="K35"/>
  <c r="Q21" i="7"/>
  <c r="U8"/>
  <c r="G10"/>
  <c r="Q42" i="4"/>
  <c r="P8" i="7"/>
  <c r="AD40" i="9"/>
  <c r="J45" i="4"/>
  <c r="I6" i="7"/>
  <c r="J42" i="4"/>
  <c r="J17" i="7"/>
  <c r="Q42" i="9"/>
  <c r="Q41" i="4"/>
  <c r="AK41" i="9"/>
  <c r="Q28" i="7"/>
  <c r="J25"/>
  <c r="U11"/>
  <c r="J38" i="9"/>
  <c r="O8" i="7"/>
  <c r="Q34" i="9"/>
  <c r="J31" i="7"/>
  <c r="D11"/>
  <c r="J34" i="4"/>
  <c r="AD38" i="9"/>
  <c r="J13" i="7"/>
  <c r="D8"/>
  <c r="J44" i="4"/>
  <c r="Q30" i="7"/>
  <c r="C11"/>
  <c r="K29" i="4"/>
  <c r="K44"/>
  <c r="AD35" i="9"/>
  <c r="J11" i="7"/>
  <c r="J29"/>
  <c r="Q37" i="9"/>
  <c r="Q36" i="4"/>
  <c r="F8" i="7"/>
  <c r="J9"/>
  <c r="D12"/>
  <c r="T8"/>
  <c r="J38" i="4"/>
  <c r="U11" i="9"/>
  <c r="Q37" i="4"/>
  <c r="B11" i="7"/>
  <c r="AD34" i="9"/>
  <c r="J18" i="7"/>
  <c r="Q4" i="9"/>
  <c r="AK4"/>
  <c r="N4"/>
  <c r="AD4"/>
  <c r="G4"/>
  <c r="W4"/>
  <c r="AM4"/>
  <c r="P4"/>
  <c r="AF4"/>
  <c r="R14" i="7"/>
  <c r="R21"/>
  <c r="K26"/>
  <c r="K20"/>
  <c r="AL37" i="9"/>
  <c r="AL17"/>
  <c r="AE33"/>
  <c r="AE13"/>
  <c r="R28"/>
  <c r="R44"/>
  <c r="K24"/>
  <c r="K40"/>
  <c r="K32"/>
  <c r="R40" i="4"/>
  <c r="R22"/>
  <c r="K34"/>
  <c r="R16" i="7"/>
  <c r="R23"/>
  <c r="K28"/>
  <c r="AL11" i="9"/>
  <c r="AL21"/>
  <c r="AL18"/>
  <c r="AE34"/>
  <c r="AE14"/>
  <c r="R29"/>
  <c r="R45"/>
  <c r="K25"/>
  <c r="K41"/>
  <c r="R10" i="4"/>
  <c r="R43"/>
  <c r="R38"/>
  <c r="K36"/>
  <c r="R26" i="7"/>
  <c r="R20"/>
  <c r="K13"/>
  <c r="AL26" i="9"/>
  <c r="AL42"/>
  <c r="AE22"/>
  <c r="AE39"/>
  <c r="AE19"/>
  <c r="R35"/>
  <c r="R15"/>
  <c r="K30"/>
  <c r="K10"/>
  <c r="R21" i="4"/>
  <c r="R15"/>
  <c r="K12"/>
  <c r="K45"/>
  <c r="R28" i="7"/>
  <c r="K8"/>
  <c r="K15"/>
  <c r="AL27" i="9"/>
  <c r="AL43"/>
  <c r="AE23"/>
  <c r="AE38"/>
  <c r="AE20"/>
  <c r="R36"/>
  <c r="R16"/>
  <c r="K31"/>
  <c r="K12"/>
  <c r="R23" i="4"/>
  <c r="R17"/>
  <c r="K13"/>
  <c r="K10"/>
  <c r="K39"/>
  <c r="Q45" i="9"/>
  <c r="P12" i="7"/>
  <c r="J41" i="9"/>
  <c r="J22" i="7"/>
  <c r="M6"/>
  <c r="C6"/>
  <c r="H8"/>
  <c r="AD37" i="9"/>
  <c r="Q44" i="4"/>
  <c r="J27" i="7"/>
  <c r="L8"/>
  <c r="S11"/>
  <c r="J30"/>
  <c r="K18" i="4"/>
  <c r="Q40"/>
  <c r="J6" i="7"/>
  <c r="Q3"/>
  <c r="Q38" i="4"/>
  <c r="Q36" i="9"/>
  <c r="C8" i="7"/>
  <c r="AK34" i="9"/>
  <c r="M12" i="7"/>
  <c r="Q44" i="9"/>
  <c r="I8" i="7"/>
  <c r="Q38" i="9"/>
  <c r="U10" i="7"/>
  <c r="E10"/>
  <c r="Q16"/>
  <c r="M5"/>
  <c r="F5"/>
  <c r="K27" i="4"/>
  <c r="Q27" i="7"/>
  <c r="T10"/>
  <c r="J15"/>
  <c r="Q23"/>
  <c r="C12"/>
  <c r="AK45" i="9"/>
  <c r="J37" i="4"/>
  <c r="S31"/>
  <c r="O10" i="7"/>
  <c r="N8"/>
  <c r="J23"/>
  <c r="J40" i="4"/>
  <c r="Q15" i="7"/>
  <c r="P6"/>
  <c r="K37" i="4"/>
  <c r="Q39" i="9"/>
  <c r="F6" i="7"/>
  <c r="Q33" i="9"/>
  <c r="B8" i="7"/>
  <c r="Q9"/>
  <c r="E12"/>
  <c r="Q19"/>
  <c r="AK44" i="9"/>
  <c r="Q34" i="4"/>
  <c r="J39" i="9"/>
  <c r="Q11" i="7"/>
  <c r="AD45" i="9"/>
  <c r="L12" i="7"/>
  <c r="O12"/>
  <c r="U12"/>
  <c r="AK37" i="9"/>
  <c r="AD39"/>
  <c r="I12" i="7"/>
  <c r="T3"/>
  <c r="J36" i="9"/>
  <c r="E5" i="7"/>
  <c r="K5"/>
  <c r="AL5" i="9"/>
  <c r="N5"/>
  <c r="F5"/>
  <c r="C5"/>
  <c r="H5"/>
  <c r="M5"/>
  <c r="R7" i="4"/>
  <c r="P7" i="7"/>
  <c r="D9"/>
  <c r="U9"/>
  <c r="U10" i="9"/>
  <c r="Q5" i="7"/>
  <c r="D5"/>
  <c r="J5"/>
  <c r="Z5" i="9"/>
  <c r="AF5"/>
  <c r="AK5"/>
  <c r="D5"/>
  <c r="I5"/>
  <c r="K7" i="4"/>
  <c r="S7" i="7"/>
  <c r="T7"/>
  <c r="I7"/>
  <c r="B7"/>
  <c r="AA5" i="9"/>
  <c r="AG5"/>
  <c r="AM5"/>
  <c r="E5"/>
  <c r="O7" i="7"/>
  <c r="B9"/>
  <c r="T9"/>
  <c r="I9"/>
  <c r="P9"/>
  <c r="I5"/>
  <c r="O5"/>
  <c r="B5"/>
  <c r="R5" i="9"/>
  <c r="W5"/>
  <c r="AB5"/>
  <c r="AH5"/>
  <c r="K6"/>
  <c r="L9" i="7"/>
  <c r="C9"/>
  <c r="M9"/>
  <c r="M7"/>
  <c r="U7"/>
  <c r="AL7" i="9"/>
  <c r="AE8"/>
  <c r="AA7"/>
  <c r="V7"/>
  <c r="AF7"/>
  <c r="C7"/>
  <c r="AH7"/>
  <c r="AM6"/>
  <c r="AI6"/>
  <c r="AA6"/>
  <c r="AB6"/>
  <c r="G7" i="4"/>
  <c r="M7"/>
  <c r="E6"/>
  <c r="C6"/>
  <c r="R9"/>
  <c r="L7" i="2"/>
  <c r="R7"/>
  <c r="E7"/>
  <c r="R24"/>
  <c r="R19"/>
  <c r="K11"/>
  <c r="K28"/>
  <c r="K41"/>
  <c r="K22"/>
  <c r="K38"/>
  <c r="K23"/>
  <c r="AE7" i="9"/>
  <c r="R8"/>
  <c r="H7"/>
  <c r="AN7"/>
  <c r="O7"/>
  <c r="AI7"/>
  <c r="Y6"/>
  <c r="V6"/>
  <c r="N6"/>
  <c r="O6"/>
  <c r="K3"/>
  <c r="T7" i="4"/>
  <c r="N7"/>
  <c r="J6"/>
  <c r="L6"/>
  <c r="K8"/>
  <c r="K7" i="2"/>
  <c r="Q7"/>
  <c r="R18"/>
  <c r="R10"/>
  <c r="R31"/>
  <c r="K21"/>
  <c r="K37"/>
  <c r="K19"/>
  <c r="R27"/>
  <c r="K33"/>
  <c r="AL6" i="9"/>
  <c r="R7"/>
  <c r="M7"/>
  <c r="AG7"/>
  <c r="I7"/>
  <c r="Z7"/>
  <c r="H6"/>
  <c r="I6"/>
  <c r="B6"/>
  <c r="AJ6"/>
  <c r="AK6"/>
  <c r="D7" i="4"/>
  <c r="E7"/>
  <c r="M6"/>
  <c r="O6"/>
  <c r="R8"/>
  <c r="D7" i="2"/>
  <c r="J7"/>
  <c r="R11"/>
  <c r="R28"/>
  <c r="R26"/>
  <c r="K16"/>
  <c r="K32"/>
  <c r="K45"/>
  <c r="K27"/>
  <c r="K43"/>
  <c r="K36"/>
  <c r="AE6" i="9"/>
  <c r="Y7"/>
  <c r="AK7"/>
  <c r="B7"/>
  <c r="AD7"/>
  <c r="S7"/>
  <c r="AH6"/>
  <c r="AD6"/>
  <c r="W6"/>
  <c r="X6"/>
  <c r="C7" i="4"/>
  <c r="B7"/>
  <c r="F6"/>
  <c r="B6"/>
  <c r="T6"/>
  <c r="P7" i="2"/>
  <c r="C7"/>
  <c r="I7"/>
  <c r="R21"/>
  <c r="R17"/>
  <c r="K25"/>
  <c r="K29"/>
  <c r="I4" i="9"/>
  <c r="AC4"/>
  <c r="F4"/>
  <c r="V4"/>
  <c r="AL4"/>
  <c r="O4"/>
  <c r="AE4"/>
  <c r="H4"/>
  <c r="X4"/>
  <c r="AN4"/>
  <c r="R30" i="7"/>
  <c r="K10"/>
  <c r="K17"/>
  <c r="AL28" i="9"/>
  <c r="AL44"/>
  <c r="AE24"/>
  <c r="AE40"/>
  <c r="AE32"/>
  <c r="R37"/>
  <c r="R17"/>
  <c r="K33"/>
  <c r="K13"/>
  <c r="R25" i="4"/>
  <c r="R19"/>
  <c r="K15"/>
  <c r="K14"/>
  <c r="R7" i="7"/>
  <c r="K12"/>
  <c r="K19"/>
  <c r="AL29" i="9"/>
  <c r="AL45"/>
  <c r="AE25"/>
  <c r="AE41"/>
  <c r="R11"/>
  <c r="R21"/>
  <c r="R18"/>
  <c r="K34"/>
  <c r="K14"/>
  <c r="R27" i="4"/>
  <c r="R24"/>
  <c r="K17"/>
  <c r="R10" i="7"/>
  <c r="R17"/>
  <c r="K22"/>
  <c r="K29"/>
  <c r="AL35" i="9"/>
  <c r="AL15"/>
  <c r="AE30"/>
  <c r="AE10"/>
  <c r="R26"/>
  <c r="R42"/>
  <c r="K22"/>
  <c r="K39"/>
  <c r="K19"/>
  <c r="R37" i="4"/>
  <c r="R34"/>
  <c r="K30"/>
  <c r="R12" i="7"/>
  <c r="R19"/>
  <c r="K24"/>
  <c r="K31"/>
  <c r="AL36" i="9"/>
  <c r="AL16"/>
  <c r="AE31"/>
  <c r="AE12"/>
  <c r="R27"/>
  <c r="R43"/>
  <c r="K23"/>
  <c r="K38"/>
  <c r="K20"/>
  <c r="R39" i="4"/>
  <c r="R36"/>
  <c r="K32"/>
  <c r="K23"/>
  <c r="N10" i="7"/>
  <c r="AD36" i="9"/>
  <c r="E6" i="7"/>
  <c r="L11"/>
  <c r="Q17"/>
  <c r="P11"/>
  <c r="J3"/>
  <c r="Q33" i="4"/>
  <c r="Q25" i="7"/>
  <c r="P10"/>
  <c r="M11"/>
  <c r="J21"/>
  <c r="H6"/>
  <c r="Q32" i="4"/>
  <c r="K33"/>
  <c r="H10" i="7"/>
  <c r="Q12"/>
  <c r="M10"/>
  <c r="S12"/>
  <c r="J44" i="9"/>
  <c r="J19" i="7"/>
  <c r="H11"/>
  <c r="J32" i="4"/>
  <c r="Q43"/>
  <c r="O6" i="7"/>
  <c r="Q18"/>
  <c r="U12" i="9"/>
  <c r="E8" i="7"/>
  <c r="B10"/>
  <c r="S5"/>
  <c r="V5" i="9"/>
  <c r="K43" i="4"/>
  <c r="Q13" i="7"/>
  <c r="AD44" i="9"/>
  <c r="S8" i="7"/>
  <c r="J41" i="4"/>
  <c r="Q22" i="7"/>
  <c r="T6"/>
  <c r="L6"/>
  <c r="G11"/>
  <c r="AK36" i="9"/>
  <c r="L10" i="7"/>
  <c r="J33" i="9"/>
  <c r="J26" i="7"/>
  <c r="AD42" i="9"/>
  <c r="K21" i="4"/>
  <c r="AK33" i="9"/>
  <c r="B12" i="7"/>
  <c r="J16"/>
  <c r="AK39" i="9"/>
  <c r="D6" i="7"/>
  <c r="J35" i="4"/>
  <c r="O11" i="7"/>
  <c r="Q14"/>
  <c r="F12"/>
  <c r="Q20"/>
  <c r="AK43" i="9"/>
  <c r="J34"/>
  <c r="I10" i="7"/>
  <c r="J39" i="4"/>
  <c r="Q6" i="7"/>
  <c r="I11"/>
  <c r="Q39" i="4"/>
  <c r="S10" i="7"/>
  <c r="Q35" i="9"/>
  <c r="AK40"/>
  <c r="U5" i="7"/>
  <c r="H5"/>
  <c r="N5"/>
  <c r="AD5" i="9"/>
  <c r="AJ5"/>
  <c r="S5"/>
  <c r="X5"/>
  <c r="AC5"/>
  <c r="U6"/>
  <c r="L7" i="7"/>
  <c r="U8" i="9"/>
  <c r="H7" i="7"/>
  <c r="H9"/>
  <c r="E7"/>
  <c r="T5"/>
  <c r="G5"/>
  <c r="AE5" i="9"/>
  <c r="J5"/>
  <c r="O5"/>
  <c r="T5"/>
  <c r="Y5"/>
  <c r="K7"/>
  <c r="O9" i="7"/>
  <c r="J7"/>
  <c r="G7"/>
  <c r="N9"/>
  <c r="Q7"/>
  <c r="K5" i="9"/>
  <c r="P5"/>
  <c r="U5"/>
  <c r="K6" i="4"/>
  <c r="C7" i="7"/>
  <c r="U7" i="9"/>
  <c r="F9" i="7"/>
  <c r="G9"/>
  <c r="D7"/>
  <c r="L5"/>
  <c r="R5"/>
  <c r="AI5" i="9"/>
  <c r="B5"/>
  <c r="G5"/>
  <c r="L5"/>
  <c r="Q5"/>
  <c r="R6" i="4"/>
  <c r="E9" i="7"/>
  <c r="N7"/>
  <c r="S9"/>
  <c r="F7"/>
  <c r="U9" i="9"/>
  <c r="AL3"/>
  <c r="R6"/>
  <c r="J7"/>
  <c r="N7"/>
  <c r="D7"/>
  <c r="P7"/>
  <c r="P6"/>
  <c r="Q6"/>
  <c r="J6"/>
  <c r="G6"/>
  <c r="K8"/>
  <c r="I7" i="4"/>
  <c r="F7"/>
  <c r="D6"/>
  <c r="H6"/>
  <c r="K4"/>
  <c r="O7" i="2"/>
  <c r="B7"/>
  <c r="R16"/>
  <c r="R8"/>
  <c r="R29"/>
  <c r="K20"/>
  <c r="K35"/>
  <c r="K10"/>
  <c r="K31"/>
  <c r="K15"/>
  <c r="AL9" i="9"/>
  <c r="AE3"/>
  <c r="AJ7"/>
  <c r="Q7"/>
  <c r="AC7"/>
  <c r="AB7"/>
  <c r="D6"/>
  <c r="E6"/>
  <c r="AF6"/>
  <c r="S7" i="4"/>
  <c r="I6"/>
  <c r="R4"/>
  <c r="N7" i="2"/>
  <c r="R25"/>
  <c r="K14"/>
  <c r="K44"/>
  <c r="K18"/>
  <c r="AE9" i="9"/>
  <c r="X7"/>
  <c r="E7"/>
  <c r="AC6"/>
  <c r="S6"/>
  <c r="L7" i="4"/>
  <c r="Q7"/>
  <c r="P6"/>
  <c r="G7" i="2"/>
  <c r="R20"/>
  <c r="R23"/>
  <c r="K39"/>
  <c r="K34"/>
  <c r="AL8" i="9"/>
  <c r="F7"/>
  <c r="T7"/>
  <c r="L6"/>
  <c r="F6"/>
  <c r="K9"/>
  <c r="P7" i="4"/>
  <c r="S6"/>
  <c r="S7" i="2"/>
  <c r="R14"/>
  <c r="K9"/>
  <c r="AN6" i="9"/>
  <c r="AG6"/>
  <c r="H7" i="4"/>
  <c r="G6"/>
  <c r="H7" i="2"/>
  <c r="R9"/>
  <c r="R22"/>
  <c r="K30"/>
  <c r="K42"/>
  <c r="K8"/>
  <c r="R3" i="9"/>
  <c r="L7"/>
  <c r="G7"/>
  <c r="Z6"/>
  <c r="T6"/>
  <c r="J7" i="4"/>
  <c r="N6"/>
  <c r="T7" i="2"/>
  <c r="M7"/>
  <c r="R15"/>
  <c r="K24"/>
  <c r="K17"/>
  <c r="K26"/>
  <c r="R9" i="9"/>
  <c r="W7"/>
  <c r="AM7"/>
  <c r="M6"/>
  <c r="C6"/>
  <c r="O7" i="4"/>
  <c r="Q6"/>
  <c r="K9"/>
  <c r="F7" i="2"/>
  <c r="R30"/>
  <c r="K40"/>
  <c r="S6"/>
  <c r="K6"/>
  <c r="C6"/>
  <c r="N6"/>
  <c r="F6"/>
  <c r="Q6"/>
  <c r="I6"/>
  <c r="T6"/>
  <c r="L6"/>
  <c r="D6"/>
  <c r="K13"/>
  <c r="R12"/>
  <c r="K12"/>
  <c r="O6"/>
  <c r="G6"/>
  <c r="R6"/>
  <c r="J6"/>
  <c r="B6"/>
  <c r="M6"/>
  <c r="E6"/>
  <c r="P6"/>
  <c r="H6"/>
  <c r="R5"/>
  <c r="K5"/>
  <c r="R13"/>
  <c r="D12" i="11" l="1"/>
  <c r="D8"/>
  <c r="E9"/>
  <c r="C9"/>
  <c r="D10"/>
  <c r="G9"/>
  <c r="G8"/>
  <c r="D9"/>
  <c r="D11"/>
  <c r="G11"/>
  <c r="F8"/>
  <c r="F10"/>
  <c r="F9"/>
  <c r="G10"/>
  <c r="C8"/>
  <c r="E10"/>
  <c r="H11"/>
  <c r="B11"/>
  <c r="H9"/>
  <c r="C11"/>
  <c r="C10"/>
  <c r="H8"/>
  <c r="B9"/>
  <c r="G12"/>
  <c r="H10"/>
  <c r="E8"/>
  <c r="E12"/>
  <c r="E11"/>
  <c r="F12"/>
  <c r="B8"/>
  <c r="B10"/>
  <c r="F11"/>
  <c r="C5" l="1"/>
  <c r="G6"/>
  <c r="H4"/>
  <c r="B6"/>
  <c r="E7"/>
  <c r="H5"/>
  <c r="D6"/>
  <c r="G4"/>
  <c r="G2"/>
  <c r="C6"/>
  <c r="B5"/>
  <c r="F7"/>
  <c r="H7"/>
  <c r="C7"/>
  <c r="G5"/>
  <c r="C4"/>
  <c r="H3"/>
  <c r="F5"/>
  <c r="D4"/>
  <c r="F2"/>
  <c r="F6"/>
  <c r="B7"/>
  <c r="B4"/>
  <c r="F4"/>
  <c r="G7"/>
  <c r="E5"/>
  <c r="D7"/>
  <c r="B2"/>
  <c r="E6"/>
  <c r="F3"/>
  <c r="D5"/>
  <c r="E3"/>
  <c r="H6"/>
  <c r="G3"/>
  <c r="E4"/>
  <c r="B3"/>
  <c r="D2"/>
  <c r="C2"/>
  <c r="C3"/>
  <c r="D3"/>
  <c r="H2"/>
  <c r="E2"/>
  <c r="T8" i="2" l="1"/>
  <c r="Q33"/>
  <c r="P8"/>
  <c r="AK15" i="9"/>
  <c r="Q11" i="2"/>
  <c r="Q26" i="9"/>
  <c r="Q15"/>
  <c r="Q24" i="4"/>
  <c r="H9" i="2"/>
  <c r="V8" i="9"/>
  <c r="AK19"/>
  <c r="Q13" i="4"/>
  <c r="Q13" i="9"/>
  <c r="AB9"/>
  <c r="AD16"/>
  <c r="C9"/>
  <c r="F9"/>
  <c r="Q10" i="4"/>
  <c r="B8"/>
  <c r="Q25" i="2"/>
  <c r="M9" i="4"/>
  <c r="J18" i="2"/>
  <c r="J15"/>
  <c r="Z9" i="9"/>
  <c r="Q10"/>
  <c r="Q37" i="2"/>
  <c r="S22" i="4"/>
  <c r="G9"/>
  <c r="AD27" i="9"/>
  <c r="S30" i="4"/>
  <c r="AK3" i="9"/>
  <c r="B9" i="2"/>
  <c r="J28" i="4"/>
  <c r="J15" i="9"/>
  <c r="J20" i="2"/>
  <c r="J8"/>
  <c r="G8"/>
  <c r="T8" i="9"/>
  <c r="F8" i="4"/>
  <c r="AG9" i="9"/>
  <c r="Q29" i="2"/>
  <c r="Y9" i="9"/>
  <c r="AD24"/>
  <c r="F8" i="2"/>
  <c r="Q23" i="9"/>
  <c r="Q11"/>
  <c r="H8" i="4"/>
  <c r="Q27"/>
  <c r="I8" i="9"/>
  <c r="J9" i="4"/>
  <c r="O8" i="9"/>
  <c r="J35" i="2"/>
  <c r="H8"/>
  <c r="J19" i="4"/>
  <c r="J28" i="2"/>
  <c r="Q4" i="4"/>
  <c r="Q44" i="2"/>
  <c r="S24" i="4"/>
  <c r="Q25"/>
  <c r="Q14"/>
  <c r="J45" i="2"/>
  <c r="T9" i="4"/>
  <c r="AD26" i="9"/>
  <c r="M8" i="4"/>
  <c r="P8" i="9"/>
  <c r="Q26" i="2"/>
  <c r="AK28" i="9"/>
  <c r="AK22"/>
  <c r="L9" i="2"/>
  <c r="AI9" i="9"/>
  <c r="J12"/>
  <c r="Q17" i="2"/>
  <c r="Q18"/>
  <c r="Q26" i="4"/>
  <c r="Q27" i="9"/>
  <c r="Q42" i="2"/>
  <c r="Q3" i="9"/>
  <c r="Q30" i="4"/>
  <c r="AC10" i="9"/>
  <c r="D177" i="4"/>
  <c r="L3" i="7"/>
  <c r="B12" i="4"/>
  <c r="G16" i="7"/>
  <c r="T5" i="2"/>
  <c r="P4" i="4"/>
  <c r="D17" i="2"/>
  <c r="B10" i="4"/>
  <c r="L12" i="2"/>
  <c r="H23" i="7"/>
  <c r="S24"/>
  <c r="O4" i="4"/>
  <c r="X13" i="9"/>
  <c r="M15" i="4"/>
  <c r="G3" i="9"/>
  <c r="C25" i="7"/>
  <c r="G15" i="4"/>
  <c r="J12" i="2"/>
  <c r="O5"/>
  <c r="X10" i="9"/>
  <c r="K207" i="7"/>
  <c r="D24" i="4"/>
  <c r="M75" i="7"/>
  <c r="D11" i="9"/>
  <c r="P22" i="2"/>
  <c r="AH11" i="9"/>
  <c r="AI13"/>
  <c r="T11" i="4"/>
  <c r="O14" i="9"/>
  <c r="O41" i="7"/>
  <c r="B12" i="9"/>
  <c r="L85" i="7"/>
  <c r="H18" i="4"/>
  <c r="G41" i="7"/>
  <c r="G54" i="9"/>
  <c r="U49"/>
  <c r="L37" i="2"/>
  <c r="C15" i="4"/>
  <c r="G15" i="7"/>
  <c r="M22"/>
  <c r="Z3" i="9"/>
  <c r="AF32"/>
  <c r="U25" i="7"/>
  <c r="O55" i="4"/>
  <c r="B145" i="9"/>
  <c r="L110"/>
  <c r="N14" i="7"/>
  <c r="I9" i="9"/>
  <c r="W9"/>
  <c r="I9" i="4"/>
  <c r="AA8" i="9"/>
  <c r="P9" i="2"/>
  <c r="S21" i="4"/>
  <c r="AK12" i="9"/>
  <c r="AF8"/>
  <c r="J31" i="4"/>
  <c r="AD18" i="9"/>
  <c r="Q9"/>
  <c r="Q28"/>
  <c r="AD29"/>
  <c r="Q32" i="2"/>
  <c r="AD10" i="9"/>
  <c r="J20"/>
  <c r="J17" i="4"/>
  <c r="J24" i="2"/>
  <c r="J20" i="4"/>
  <c r="J27" i="2"/>
  <c r="J36"/>
  <c r="AD8" i="9"/>
  <c r="S10" i="4"/>
  <c r="T9" i="2"/>
  <c r="J24" i="4"/>
  <c r="D8"/>
  <c r="Q15" i="2"/>
  <c r="C9" i="4"/>
  <c r="G9" i="2"/>
  <c r="G9" i="9"/>
  <c r="AC8"/>
  <c r="J38" i="2"/>
  <c r="AI8" i="9"/>
  <c r="Z8"/>
  <c r="Q30"/>
  <c r="AH9"/>
  <c r="J4" i="4"/>
  <c r="J14"/>
  <c r="W8" i="9"/>
  <c r="Q19" i="2"/>
  <c r="N8"/>
  <c r="AK21" i="9"/>
  <c r="J26"/>
  <c r="J28"/>
  <c r="S19" i="4"/>
  <c r="J23" i="9"/>
  <c r="E9" i="2"/>
  <c r="J31"/>
  <c r="AD13" i="9"/>
  <c r="AD22"/>
  <c r="Q14"/>
  <c r="J10"/>
  <c r="S15" i="4"/>
  <c r="S29"/>
  <c r="AK30" i="9"/>
  <c r="M9"/>
  <c r="AB8"/>
  <c r="Q38" i="2"/>
  <c r="AM8" i="9"/>
  <c r="AK25"/>
  <c r="J39" i="2"/>
  <c r="J27" i="9"/>
  <c r="J24"/>
  <c r="G8"/>
  <c r="AK8"/>
  <c r="J21" i="4"/>
  <c r="J32" i="2"/>
  <c r="J42"/>
  <c r="Q9"/>
  <c r="Q21" i="4"/>
  <c r="Q8" i="2"/>
  <c r="B9" i="9"/>
  <c r="E9" i="4"/>
  <c r="Q35" i="2"/>
  <c r="AD30" i="9"/>
  <c r="AD21"/>
  <c r="Q21"/>
  <c r="Q16"/>
  <c r="AD23"/>
  <c r="F12" i="4"/>
  <c r="M15" i="9"/>
  <c r="F25" i="7"/>
  <c r="U3"/>
  <c r="F18"/>
  <c r="L12" i="4"/>
  <c r="O13" i="7"/>
  <c r="C22" i="2"/>
  <c r="S10"/>
  <c r="B13"/>
  <c r="E4" i="4"/>
  <c r="L12" i="9"/>
  <c r="M12" i="4"/>
  <c r="AM12" i="9"/>
  <c r="D12" i="4"/>
  <c r="I5" i="2"/>
  <c r="M25" i="7"/>
  <c r="F14" i="2"/>
  <c r="T10" i="9"/>
  <c r="F11" i="4"/>
  <c r="AJ11" i="9"/>
  <c r="O21" i="7"/>
  <c r="M12" i="9"/>
  <c r="H15"/>
  <c r="E10" i="4"/>
  <c r="G83" i="9"/>
  <c r="F13" i="7"/>
  <c r="AG14" i="9"/>
  <c r="AN3"/>
  <c r="P18" i="2"/>
  <c r="O16" i="9"/>
  <c r="B19" i="4"/>
  <c r="P17" i="7"/>
  <c r="U18"/>
  <c r="V12" i="9"/>
  <c r="E19" i="7"/>
  <c r="S26"/>
  <c r="F182"/>
  <c r="I16" i="4"/>
  <c r="E43" i="7"/>
  <c r="S3" i="9"/>
  <c r="D40" i="2"/>
  <c r="K91" i="7"/>
  <c r="U92" i="9"/>
  <c r="P14"/>
  <c r="P22"/>
  <c r="G35" i="7"/>
  <c r="L27" i="9"/>
  <c r="L26" i="7"/>
  <c r="AD14" i="9"/>
  <c r="AK31"/>
  <c r="AD28"/>
  <c r="J44" i="2"/>
  <c r="S26" i="4"/>
  <c r="AK24" i="9"/>
  <c r="X9"/>
  <c r="AC9"/>
  <c r="P8" i="4"/>
  <c r="S9" i="2"/>
  <c r="S13" i="4"/>
  <c r="S28"/>
  <c r="S27"/>
  <c r="G14" i="7"/>
  <c r="AF46" i="9"/>
  <c r="AH10"/>
  <c r="U13"/>
  <c r="C10" i="4"/>
  <c r="I14" i="7"/>
  <c r="P16"/>
  <c r="X19" i="9"/>
  <c r="F21" i="7"/>
  <c r="AI16" i="9"/>
  <c r="G10" i="2"/>
  <c r="N3" i="7"/>
  <c r="T4" i="4"/>
  <c r="E14" i="7"/>
  <c r="H12" i="4"/>
  <c r="AF15" i="9"/>
  <c r="I10"/>
  <c r="X22"/>
  <c r="N25" i="7"/>
  <c r="P13" i="9"/>
  <c r="T18" i="7"/>
  <c r="T15" i="4"/>
  <c r="AI23" i="9"/>
  <c r="F13"/>
  <c r="E25" i="7"/>
  <c r="E79" i="9"/>
  <c r="AI11"/>
  <c r="AF14"/>
  <c r="T11" i="2"/>
  <c r="L13" i="4"/>
  <c r="H17" i="7"/>
  <c r="K82" i="4"/>
  <c r="AJ16" i="9"/>
  <c r="Z18"/>
  <c r="G17" i="4"/>
  <c r="G137" i="7"/>
  <c r="M61"/>
  <c r="B22" i="9"/>
  <c r="B209" i="7"/>
  <c r="X36" i="9"/>
  <c r="L15" i="4"/>
  <c r="AA14" i="9"/>
  <c r="F109"/>
  <c r="D54"/>
  <c r="E169"/>
  <c r="I29" i="7"/>
  <c r="H36"/>
  <c r="B14"/>
  <c r="AJ22" i="9"/>
  <c r="G19"/>
  <c r="D18" i="4"/>
  <c r="D18" i="7"/>
  <c r="S22" i="2"/>
  <c r="M22"/>
  <c r="G32" i="7"/>
  <c r="M27" i="9"/>
  <c r="O44" i="2"/>
  <c r="X44" i="9"/>
  <c r="AB13"/>
  <c r="U50"/>
  <c r="D142"/>
  <c r="O51" i="4"/>
  <c r="L46" i="7"/>
  <c r="F72"/>
  <c r="Q5" i="2"/>
  <c r="H22"/>
  <c r="U27" i="9"/>
  <c r="H34"/>
  <c r="N31"/>
  <c r="F29" i="7"/>
  <c r="C25" i="4"/>
  <c r="I24"/>
  <c r="N26" i="9"/>
  <c r="D26" i="7"/>
  <c r="N13" i="4"/>
  <c r="G44" i="9"/>
  <c r="G116" i="7"/>
  <c r="C77"/>
  <c r="B43" i="2"/>
  <c r="C185" i="9"/>
  <c r="C11" i="4"/>
  <c r="G48" i="7"/>
  <c r="F14" i="4"/>
  <c r="L13" i="9"/>
  <c r="S15" i="2"/>
  <c r="H16" i="4"/>
  <c r="S15" i="7"/>
  <c r="U26" i="9"/>
  <c r="M13" i="4"/>
  <c r="P25"/>
  <c r="L19" i="2"/>
  <c r="K66" i="4"/>
  <c r="G12" i="9"/>
  <c r="E207" i="7"/>
  <c r="D84" i="4"/>
  <c r="L192" i="7"/>
  <c r="Z10" i="9"/>
  <c r="E18" i="2"/>
  <c r="D18"/>
  <c r="E25"/>
  <c r="M18"/>
  <c r="D40" i="9"/>
  <c r="G93" i="4"/>
  <c r="F17"/>
  <c r="H29"/>
  <c r="O27"/>
  <c r="O25"/>
  <c r="O20" i="2"/>
  <c r="D62" i="9"/>
  <c r="C3"/>
  <c r="B20"/>
  <c r="L86" i="4"/>
  <c r="D11" i="2"/>
  <c r="D22" i="9"/>
  <c r="H13" i="7"/>
  <c r="F10" i="4"/>
  <c r="S4"/>
  <c r="Y8" i="9"/>
  <c r="Q40" i="2"/>
  <c r="J13" i="9"/>
  <c r="AD9"/>
  <c r="AG8"/>
  <c r="Q31"/>
  <c r="S8" i="4"/>
  <c r="Q18"/>
  <c r="S8" i="9"/>
  <c r="J27" i="4"/>
  <c r="E11"/>
  <c r="I4"/>
  <c r="F29" i="2"/>
  <c r="Y11" i="9"/>
  <c r="E38" i="2"/>
  <c r="G11" i="4"/>
  <c r="AG18" i="9"/>
  <c r="B17"/>
  <c r="D23" i="7"/>
  <c r="B14" i="9"/>
  <c r="O10"/>
  <c r="L18" i="7"/>
  <c r="F11" i="9"/>
  <c r="U14"/>
  <c r="S23" i="7"/>
  <c r="B16" i="2"/>
  <c r="B3" i="7"/>
  <c r="B17"/>
  <c r="B25"/>
  <c r="X12" i="9"/>
  <c r="G18" i="7"/>
  <c r="H12" i="9"/>
  <c r="F10"/>
  <c r="AI22"/>
  <c r="I27" i="7"/>
  <c r="AG165" i="9"/>
  <c r="S11" i="2"/>
  <c r="G23" i="7"/>
  <c r="C23"/>
  <c r="O3"/>
  <c r="U14"/>
  <c r="S17" i="2"/>
  <c r="AB15" i="9"/>
  <c r="U23" i="7"/>
  <c r="E18"/>
  <c r="E14" i="4"/>
  <c r="M15" i="7"/>
  <c r="N28" i="9"/>
  <c r="H18" i="2"/>
  <c r="S13" i="9"/>
  <c r="Z13"/>
  <c r="E33"/>
  <c r="F48"/>
  <c r="H95"/>
  <c r="N43" i="2"/>
  <c r="F15"/>
  <c r="O152" i="4"/>
  <c r="L50"/>
  <c r="S16" i="9"/>
  <c r="T12" i="4"/>
  <c r="G12"/>
  <c r="D17" i="7"/>
  <c r="AB14" i="9"/>
  <c r="U27" i="7"/>
  <c r="C5" i="2"/>
  <c r="C22" i="7"/>
  <c r="AM31" i="9"/>
  <c r="O17" i="4"/>
  <c r="I27" i="9"/>
  <c r="G81" i="4"/>
  <c r="E176" i="9"/>
  <c r="L40" i="7"/>
  <c r="AJ15" i="9"/>
  <c r="H194" i="7"/>
  <c r="AJ33" i="9"/>
  <c r="AA26"/>
  <c r="H14" i="7"/>
  <c r="AJ10" i="9"/>
  <c r="Y22"/>
  <c r="F22" i="7"/>
  <c r="P29" i="2"/>
  <c r="N13"/>
  <c r="D24"/>
  <c r="O12" i="9"/>
  <c r="M45" i="4"/>
  <c r="K111" i="7"/>
  <c r="C127" i="9"/>
  <c r="E33" i="7"/>
  <c r="C78" i="9"/>
  <c r="G34" i="4"/>
  <c r="H82" i="7"/>
  <c r="O35"/>
  <c r="T15" i="2"/>
  <c r="F16"/>
  <c r="AA15" i="9"/>
  <c r="N24" i="4"/>
  <c r="T20" i="2"/>
  <c r="H12"/>
  <c r="F149" i="7"/>
  <c r="G12" i="2"/>
  <c r="P36"/>
  <c r="M113" i="4"/>
  <c r="D186" i="9"/>
  <c r="AF22"/>
  <c r="I20" i="2"/>
  <c r="I34" i="9"/>
  <c r="AF18"/>
  <c r="T23" i="7"/>
  <c r="M14" i="4"/>
  <c r="AA28" i="9"/>
  <c r="M17" i="7"/>
  <c r="D62" i="4"/>
  <c r="I41" i="9"/>
  <c r="F15" i="7"/>
  <c r="D35" i="9"/>
  <c r="I30" i="4"/>
  <c r="K71"/>
  <c r="AI32" i="9"/>
  <c r="H169" i="7"/>
  <c r="O26" i="4"/>
  <c r="L16" i="9"/>
  <c r="L28" i="2"/>
  <c r="M58" i="4"/>
  <c r="G18" i="2"/>
  <c r="B18" i="4"/>
  <c r="C17" i="7"/>
  <c r="I15" i="9"/>
  <c r="T20" i="7"/>
  <c r="M12" i="2"/>
  <c r="AM15" i="9"/>
  <c r="N52" i="7"/>
  <c r="M10" i="2"/>
  <c r="E40" i="7"/>
  <c r="C96"/>
  <c r="B193"/>
  <c r="N50" i="4"/>
  <c r="T13" i="9"/>
  <c r="B16"/>
  <c r="G22"/>
  <c r="K115" i="4"/>
  <c r="U19" i="7"/>
  <c r="C14" i="9"/>
  <c r="T22" i="2"/>
  <c r="AN18" i="9"/>
  <c r="O24" i="2"/>
  <c r="AG203" i="9"/>
  <c r="F173" i="4"/>
  <c r="G27" i="2"/>
  <c r="F19" i="7"/>
  <c r="F89" i="9"/>
  <c r="M39" i="7"/>
  <c r="H154" i="9"/>
  <c r="H49"/>
  <c r="C67"/>
  <c r="N20"/>
  <c r="C19" i="7"/>
  <c r="G13" i="4"/>
  <c r="AA13" i="9"/>
  <c r="D135"/>
  <c r="C40" i="7"/>
  <c r="S21" i="2"/>
  <c r="AG32" i="9"/>
  <c r="N36" i="4"/>
  <c r="AC24" i="9"/>
  <c r="O21" i="4"/>
  <c r="O21" i="9"/>
  <c r="F166" i="7"/>
  <c r="I31" i="2"/>
  <c r="D86" i="4"/>
  <c r="F203" i="7"/>
  <c r="X33" i="9"/>
  <c r="T16"/>
  <c r="H21" i="2"/>
  <c r="D67" i="7"/>
  <c r="N31" i="4"/>
  <c r="Y15" i="9"/>
  <c r="E50"/>
  <c r="AF20"/>
  <c r="C32" i="7"/>
  <c r="E174" i="4"/>
  <c r="E45" i="2"/>
  <c r="F78" i="7"/>
  <c r="G123" i="4"/>
  <c r="F34"/>
  <c r="O13" i="9"/>
  <c r="M57" i="7"/>
  <c r="B20"/>
  <c r="C14" i="2"/>
  <c r="AB16" i="9"/>
  <c r="W16"/>
  <c r="W30"/>
  <c r="AI24"/>
  <c r="B35"/>
  <c r="G78"/>
  <c r="N21" i="2"/>
  <c r="D43"/>
  <c r="N45"/>
  <c r="G131" i="7"/>
  <c r="C77" i="9"/>
  <c r="H29" i="7"/>
  <c r="G136" i="9"/>
  <c r="E36" i="4"/>
  <c r="X11" i="9"/>
  <c r="N95" i="4"/>
  <c r="L27" i="2"/>
  <c r="L89" i="9"/>
  <c r="C16" i="4"/>
  <c r="O64"/>
  <c r="M3" i="7"/>
  <c r="B56" i="9"/>
  <c r="C13" i="4"/>
  <c r="N36" i="7"/>
  <c r="N89"/>
  <c r="Z21" i="9"/>
  <c r="E29" i="4"/>
  <c r="E198" i="9"/>
  <c r="H133"/>
  <c r="W31"/>
  <c r="P3" i="7"/>
  <c r="V10" i="9"/>
  <c r="AH13"/>
  <c r="AA17"/>
  <c r="N17"/>
  <c r="D132" i="4"/>
  <c r="N12" i="2"/>
  <c r="L20" i="9"/>
  <c r="G14" i="4"/>
  <c r="F27"/>
  <c r="M172" i="7"/>
  <c r="P14" i="4"/>
  <c r="N34" i="2"/>
  <c r="O28" i="4"/>
  <c r="F101" i="9"/>
  <c r="D28" i="2"/>
  <c r="M10" i="9"/>
  <c r="D4" i="4"/>
  <c r="C186" i="7"/>
  <c r="T26" i="9"/>
  <c r="N192" i="4"/>
  <c r="I11"/>
  <c r="T95" i="9"/>
  <c r="L210" i="7"/>
  <c r="AF170" i="9"/>
  <c r="F98" i="4"/>
  <c r="E24" i="9"/>
  <c r="C157"/>
  <c r="T129"/>
  <c r="C144" i="7"/>
  <c r="D45"/>
  <c r="S198" i="9"/>
  <c r="AG39"/>
  <c r="T51"/>
  <c r="AC18"/>
  <c r="D149" i="4"/>
  <c r="U68" i="9"/>
  <c r="M198" i="7"/>
  <c r="D56"/>
  <c r="M73" i="9"/>
  <c r="O149" i="4"/>
  <c r="F124" i="9"/>
  <c r="O155" i="4"/>
  <c r="AC22" i="9"/>
  <c r="E28" i="4"/>
  <c r="K152" i="9"/>
  <c r="F96"/>
  <c r="T19" i="2"/>
  <c r="L11"/>
  <c r="G20"/>
  <c r="I33"/>
  <c r="K135" i="7"/>
  <c r="C110"/>
  <c r="X14" i="9"/>
  <c r="G14"/>
  <c r="M152" i="4"/>
  <c r="M99"/>
  <c r="AG172" i="9"/>
  <c r="C33" i="7"/>
  <c r="C33" i="2"/>
  <c r="L158" i="7"/>
  <c r="D41" i="9"/>
  <c r="T24"/>
  <c r="B3"/>
  <c r="AJ41"/>
  <c r="M43" i="7"/>
  <c r="I44" i="9"/>
  <c r="L108" i="4"/>
  <c r="L47" i="9"/>
  <c r="C209" i="7"/>
  <c r="M42" i="4"/>
  <c r="AJ24" i="9"/>
  <c r="N121" i="4"/>
  <c r="F38" i="2"/>
  <c r="N123" i="4"/>
  <c r="H183" i="7"/>
  <c r="N24" i="2"/>
  <c r="B22" i="4"/>
  <c r="G4"/>
  <c r="F26"/>
  <c r="H35" i="9"/>
  <c r="F17" i="2"/>
  <c r="N196" i="4"/>
  <c r="S15" i="9"/>
  <c r="O207" i="4"/>
  <c r="E78"/>
  <c r="G153" i="7"/>
  <c r="E93" i="4"/>
  <c r="H185" i="9"/>
  <c r="U60"/>
  <c r="T29" i="2"/>
  <c r="S30" i="9"/>
  <c r="D45" i="4"/>
  <c r="E53" i="9"/>
  <c r="D42" i="7"/>
  <c r="N84" i="4"/>
  <c r="M134"/>
  <c r="L25"/>
  <c r="L17"/>
  <c r="C35" i="2"/>
  <c r="I33" i="4"/>
  <c r="G67" i="7"/>
  <c r="B18" i="9"/>
  <c r="D165"/>
  <c r="I37"/>
  <c r="N40"/>
  <c r="O38"/>
  <c r="L132" i="7"/>
  <c r="L35" i="2"/>
  <c r="C156" i="4"/>
  <c r="E123"/>
  <c r="C44" i="7"/>
  <c r="O24"/>
  <c r="F4" i="4"/>
  <c r="L18" i="2"/>
  <c r="O24" i="9"/>
  <c r="B4" i="4"/>
  <c r="D73" i="7"/>
  <c r="T13" i="4"/>
  <c r="E12" i="2"/>
  <c r="D63" i="4"/>
  <c r="O84"/>
  <c r="AG176" i="9"/>
  <c r="O16" i="2"/>
  <c r="D89" i="9"/>
  <c r="H13" i="2"/>
  <c r="H68" i="7"/>
  <c r="W37" i="9"/>
  <c r="T24" i="7"/>
  <c r="X29" i="9"/>
  <c r="M25" i="4"/>
  <c r="B165" i="7"/>
  <c r="E20" i="2"/>
  <c r="C73" i="7"/>
  <c r="N42" i="2"/>
  <c r="G44" i="7"/>
  <c r="M16" i="9"/>
  <c r="N166" i="7"/>
  <c r="C211" i="4"/>
  <c r="C129" i="7"/>
  <c r="E25" i="4"/>
  <c r="AG28" i="9"/>
  <c r="U157"/>
  <c r="C10"/>
  <c r="I15" i="7"/>
  <c r="C187"/>
  <c r="D16" i="9"/>
  <c r="C47" i="7"/>
  <c r="G5" i="2"/>
  <c r="M57" i="9"/>
  <c r="T18" i="2"/>
  <c r="AH16" i="9"/>
  <c r="E59" i="7"/>
  <c r="L90"/>
  <c r="E35" i="2"/>
  <c r="U56" i="9"/>
  <c r="K56" i="7"/>
  <c r="F31" i="9"/>
  <c r="C171" i="7"/>
  <c r="D34" i="9"/>
  <c r="E41" i="2"/>
  <c r="V38" i="9"/>
  <c r="Z40"/>
  <c r="H33" i="2"/>
  <c r="AA20" i="9"/>
  <c r="I25" i="4"/>
  <c r="D19" i="9"/>
  <c r="Z45"/>
  <c r="I21" i="2"/>
  <c r="I14" i="9"/>
  <c r="C33"/>
  <c r="T14" i="7"/>
  <c r="U43" i="9"/>
  <c r="N157" i="7"/>
  <c r="H173" i="4"/>
  <c r="B11"/>
  <c r="N38"/>
  <c r="S13" i="2"/>
  <c r="H38" i="7"/>
  <c r="AN15" i="9"/>
  <c r="H14" i="2"/>
  <c r="AG13" i="9"/>
  <c r="E26" i="7"/>
  <c r="W13" i="9"/>
  <c r="F154"/>
  <c r="F3"/>
  <c r="D35" i="4"/>
  <c r="D118"/>
  <c r="U192" i="9"/>
  <c r="N63" i="4"/>
  <c r="O33" i="7"/>
  <c r="N11" i="9"/>
  <c r="L10" i="4"/>
  <c r="C11" i="2"/>
  <c r="L10" i="9"/>
  <c r="P26" i="7"/>
  <c r="AG15" i="9"/>
  <c r="I16" i="2"/>
  <c r="H5"/>
  <c r="D65" i="7"/>
  <c r="G17" i="2"/>
  <c r="N122" i="7"/>
  <c r="L73" i="4"/>
  <c r="AI14" i="9"/>
  <c r="P15"/>
  <c r="N163" i="4"/>
  <c r="E189" i="7"/>
  <c r="I10" i="4"/>
  <c r="P10" i="2"/>
  <c r="D14" i="7"/>
  <c r="C12" i="4"/>
  <c r="H206"/>
  <c r="AI28" i="9"/>
  <c r="O37"/>
  <c r="H20"/>
  <c r="M136" i="7"/>
  <c r="V24" i="9"/>
  <c r="AE185"/>
  <c r="D104" i="7"/>
  <c r="N26" i="2"/>
  <c r="U141" i="9"/>
  <c r="E119"/>
  <c r="O29"/>
  <c r="L23" i="7"/>
  <c r="S16" i="2"/>
  <c r="M24" i="7"/>
  <c r="E13" i="4"/>
  <c r="P42"/>
  <c r="AF34" i="9"/>
  <c r="F165" i="4"/>
  <c r="I13"/>
  <c r="H52"/>
  <c r="M50"/>
  <c r="M51" i="9"/>
  <c r="E131" i="7"/>
  <c r="L33" i="2"/>
  <c r="S30" i="7"/>
  <c r="I18" i="2"/>
  <c r="E50" i="4"/>
  <c r="I11" i="2"/>
  <c r="Z11" i="9"/>
  <c r="G11"/>
  <c r="E10"/>
  <c r="H14" i="4"/>
  <c r="E19" i="9"/>
  <c r="P27" i="4"/>
  <c r="M31" i="7"/>
  <c r="M23" i="9"/>
  <c r="O80" i="4"/>
  <c r="E155" i="7"/>
  <c r="T23" i="2"/>
  <c r="B52" i="7"/>
  <c r="C43"/>
  <c r="G99" i="9"/>
  <c r="AI34"/>
  <c r="H25" i="7"/>
  <c r="AG20" i="9"/>
  <c r="AN13"/>
  <c r="F32" i="7"/>
  <c r="AE187" i="9"/>
  <c r="W47"/>
  <c r="N5" i="2"/>
  <c r="L17" i="7"/>
  <c r="AI26" i="9"/>
  <c r="C30"/>
  <c r="L29" i="2"/>
  <c r="H135" i="7"/>
  <c r="K175" i="9"/>
  <c r="H25"/>
  <c r="Z19"/>
  <c r="Z26"/>
  <c r="M23" i="4"/>
  <c r="D31"/>
  <c r="L26"/>
  <c r="L13" i="2"/>
  <c r="C31" i="4"/>
  <c r="M19" i="9"/>
  <c r="C25"/>
  <c r="D103"/>
  <c r="Y30"/>
  <c r="H34" i="2"/>
  <c r="C27"/>
  <c r="F52" i="9"/>
  <c r="N125" i="4"/>
  <c r="L35"/>
  <c r="W188" i="9"/>
  <c r="G56"/>
  <c r="C29"/>
  <c r="L121" i="7"/>
  <c r="E26" i="4"/>
  <c r="E21"/>
  <c r="H26"/>
  <c r="AC21" i="9"/>
  <c r="C140" i="7"/>
  <c r="F83"/>
  <c r="H173" i="9"/>
  <c r="B43" i="7"/>
  <c r="W24" i="9"/>
  <c r="D22" i="4"/>
  <c r="E23"/>
  <c r="AF165" i="9"/>
  <c r="D23" i="4"/>
  <c r="G183" i="7"/>
  <c r="C17" i="9"/>
  <c r="O43" i="7"/>
  <c r="AH42" i="9"/>
  <c r="F5" i="2"/>
  <c r="G206" i="9"/>
  <c r="P23" i="2"/>
  <c r="F36" i="4"/>
  <c r="M22" i="9"/>
  <c r="E15" i="4"/>
  <c r="H43" i="7"/>
  <c r="G50" i="4"/>
  <c r="G45"/>
  <c r="O35" i="2"/>
  <c r="E173" i="4"/>
  <c r="F39" i="9"/>
  <c r="B203"/>
  <c r="H32"/>
  <c r="M48" i="7"/>
  <c r="N22" i="9"/>
  <c r="U153"/>
  <c r="F134"/>
  <c r="D189" i="4"/>
  <c r="G158"/>
  <c r="N28" i="2"/>
  <c r="E170" i="4"/>
  <c r="O31" i="2"/>
  <c r="L33" i="9"/>
  <c r="C205"/>
  <c r="D86" i="7"/>
  <c r="M115" i="9"/>
  <c r="T27" i="7"/>
  <c r="C42"/>
  <c r="B13"/>
  <c r="U83" i="9"/>
  <c r="I41" i="2"/>
  <c r="F119" i="4"/>
  <c r="G35" i="2"/>
  <c r="F210" i="4"/>
  <c r="L71" i="9"/>
  <c r="D16" i="2"/>
  <c r="C29" i="4"/>
  <c r="I24" i="9"/>
  <c r="E44"/>
  <c r="C210" i="4"/>
  <c r="K105"/>
  <c r="G76" i="7"/>
  <c r="C89" i="4"/>
  <c r="E32"/>
  <c r="C77"/>
  <c r="E141" i="7"/>
  <c r="N10" i="2"/>
  <c r="K155" i="4"/>
  <c r="O129"/>
  <c r="L15" i="9"/>
  <c r="AI40"/>
  <c r="B27" i="4"/>
  <c r="P44"/>
  <c r="U30" i="7"/>
  <c r="O40" i="9"/>
  <c r="L87" i="7"/>
  <c r="K85" i="9"/>
  <c r="N161" i="4"/>
  <c r="P24" i="2"/>
  <c r="M32" i="7"/>
  <c r="O16"/>
  <c r="I11" i="9"/>
  <c r="B47" i="7"/>
  <c r="N21" i="4"/>
  <c r="P28"/>
  <c r="O39" i="9"/>
  <c r="N15"/>
  <c r="H11" i="4"/>
  <c r="AM18" i="9"/>
  <c r="C89"/>
  <c r="W46"/>
  <c r="I26"/>
  <c r="B185"/>
  <c r="AH45"/>
  <c r="T169"/>
  <c r="N21" i="7"/>
  <c r="D13"/>
  <c r="N10" i="4"/>
  <c r="H11" i="9"/>
  <c r="C40" i="2"/>
  <c r="M33"/>
  <c r="I15"/>
  <c r="L64" i="4"/>
  <c r="K119"/>
  <c r="G40" i="9"/>
  <c r="H108"/>
  <c r="F39" i="7"/>
  <c r="V167" i="9"/>
  <c r="H26"/>
  <c r="M190" i="7"/>
  <c r="G66"/>
  <c r="L28" i="4"/>
  <c r="S19" i="7"/>
  <c r="B125" i="9"/>
  <c r="U187"/>
  <c r="C26" i="2"/>
  <c r="E42" i="4"/>
  <c r="D99" i="9"/>
  <c r="C18"/>
  <c r="G55" i="4"/>
  <c r="D187" i="7"/>
  <c r="G60"/>
  <c r="N19" i="2"/>
  <c r="F144" i="4"/>
  <c r="K100" i="9"/>
  <c r="O158" i="4"/>
  <c r="E18" i="9"/>
  <c r="AB27"/>
  <c r="O35" i="4"/>
  <c r="K101" i="9"/>
  <c r="B21" i="4"/>
  <c r="B33" i="7"/>
  <c r="I38" i="4"/>
  <c r="G148" i="9"/>
  <c r="L22" i="4"/>
  <c r="J22"/>
  <c r="AK16" i="9"/>
  <c r="AD12"/>
  <c r="J18"/>
  <c r="Q31" i="2"/>
  <c r="AK14" i="9"/>
  <c r="J13" i="4"/>
  <c r="J11" i="9"/>
  <c r="AM9"/>
  <c r="O8" i="4"/>
  <c r="Q20" i="9"/>
  <c r="AK23"/>
  <c r="J8"/>
  <c r="V9"/>
  <c r="L9"/>
  <c r="N9" i="4"/>
  <c r="Q28" i="2"/>
  <c r="J41"/>
  <c r="AD19" i="9"/>
  <c r="J15" i="4"/>
  <c r="AK26" i="9"/>
  <c r="T9"/>
  <c r="D8" i="2"/>
  <c r="E8" i="9"/>
  <c r="S11" i="4"/>
  <c r="Q24" i="2"/>
  <c r="Q19" i="9"/>
  <c r="J23" i="4"/>
  <c r="O9"/>
  <c r="D9"/>
  <c r="P9"/>
  <c r="H9"/>
  <c r="J30"/>
  <c r="Q22" i="2"/>
  <c r="AJ9" i="9"/>
  <c r="AK10"/>
  <c r="J8" i="4"/>
  <c r="S23"/>
  <c r="J22" i="2"/>
  <c r="AN10" i="9"/>
  <c r="T16" i="7"/>
  <c r="H21"/>
  <c r="T15" i="9"/>
  <c r="V11"/>
  <c r="AB12"/>
  <c r="AF12"/>
  <c r="P12" i="2"/>
  <c r="D13" i="9"/>
  <c r="AM10"/>
  <c r="D10" i="4"/>
  <c r="C16" i="9"/>
  <c r="H19" i="7"/>
  <c r="E12" i="4"/>
  <c r="P11"/>
  <c r="F41" i="7"/>
  <c r="O11" i="4"/>
  <c r="P15"/>
  <c r="I27" i="2"/>
  <c r="U28" i="9"/>
  <c r="AJ20"/>
  <c r="C20" i="2"/>
  <c r="X17" i="9"/>
  <c r="C22"/>
  <c r="J30"/>
  <c r="S25" i="4"/>
  <c r="Q16" i="2"/>
  <c r="Q36"/>
  <c r="C8"/>
  <c r="S8"/>
  <c r="J31" i="9"/>
  <c r="Q22"/>
  <c r="G8" i="4"/>
  <c r="J11" i="2"/>
  <c r="H8" i="9"/>
  <c r="AK18"/>
  <c r="I8" i="4"/>
  <c r="S9"/>
  <c r="AJ8" i="9"/>
  <c r="D8"/>
  <c r="AD15"/>
  <c r="Q19" i="4"/>
  <c r="J22" i="9"/>
  <c r="Q18"/>
  <c r="J34" i="2"/>
  <c r="Q29" i="9"/>
  <c r="J17" i="2"/>
  <c r="AK27" i="9"/>
  <c r="Q29" i="4"/>
  <c r="J9" i="9"/>
  <c r="Q8"/>
  <c r="AK9"/>
  <c r="C8"/>
  <c r="M8"/>
  <c r="AF9"/>
  <c r="Q28" i="4"/>
  <c r="Q12" i="9"/>
  <c r="Q20" i="2"/>
  <c r="AD20" i="9"/>
  <c r="Q17" i="4"/>
  <c r="AH8" i="9"/>
  <c r="Q14" i="2"/>
  <c r="AK13" i="9"/>
  <c r="AK17"/>
  <c r="AA35"/>
  <c r="AJ18"/>
  <c r="C30" i="2"/>
  <c r="H62" i="9"/>
  <c r="L17" i="2"/>
  <c r="P15" i="7"/>
  <c r="G16" i="2"/>
  <c r="S27" i="7"/>
  <c r="D18" i="9"/>
  <c r="I17" i="2"/>
  <c r="D39" i="7"/>
  <c r="AF10" i="9"/>
  <c r="B28" i="7"/>
  <c r="W14" i="9"/>
  <c r="D22" i="7"/>
  <c r="L13"/>
  <c r="M10" i="4"/>
  <c r="N18"/>
  <c r="O18" i="9"/>
  <c r="AC3"/>
  <c r="N160" i="4"/>
  <c r="I20" i="9"/>
  <c r="L43" i="2"/>
  <c r="Y10" i="9"/>
  <c r="J16"/>
  <c r="J30" i="2"/>
  <c r="N8" i="9"/>
  <c r="Q45" i="2"/>
  <c r="Q24" i="9"/>
  <c r="X8"/>
  <c r="L16" i="7"/>
  <c r="D19" i="2"/>
  <c r="AC19" i="9"/>
  <c r="H23" i="4"/>
  <c r="M27" i="7"/>
  <c r="F149" i="4"/>
  <c r="C17" i="2"/>
  <c r="AJ23" i="9"/>
  <c r="G27" i="7"/>
  <c r="Z187" i="9"/>
  <c r="U25"/>
  <c r="Z14"/>
  <c r="N23" i="7"/>
  <c r="M36"/>
  <c r="S22"/>
  <c r="B15" i="9"/>
  <c r="N12" i="4"/>
  <c r="P21" i="7"/>
  <c r="E23"/>
  <c r="S21"/>
  <c r="AA34" i="9"/>
  <c r="Y3"/>
  <c r="D137" i="7"/>
  <c r="P41" i="4"/>
  <c r="AN12" i="9"/>
  <c r="C27" i="7"/>
  <c r="B17" i="2"/>
  <c r="D12"/>
  <c r="P31" i="7"/>
  <c r="N20"/>
  <c r="U133" i="9"/>
  <c r="C37" i="7"/>
  <c r="M16" i="2"/>
  <c r="J10"/>
  <c r="M64" i="9"/>
  <c r="Z17"/>
  <c r="L26" i="2"/>
  <c r="Z23" i="9"/>
  <c r="D15" i="4"/>
  <c r="E46" i="7"/>
  <c r="AM13" i="9"/>
  <c r="N11" i="4"/>
  <c r="AI15" i="9"/>
  <c r="D14" i="2"/>
  <c r="I13" i="9"/>
  <c r="N35" i="7"/>
  <c r="N119" i="4"/>
  <c r="M114" i="9"/>
  <c r="O22"/>
  <c r="O10" i="2"/>
  <c r="O15" i="9"/>
  <c r="G111"/>
  <c r="E51" i="7"/>
  <c r="D192"/>
  <c r="AN27" i="9"/>
  <c r="G57" i="7"/>
  <c r="C16"/>
  <c r="G10" i="9"/>
  <c r="J29" i="2"/>
  <c r="S14" i="4"/>
  <c r="J25" i="2"/>
  <c r="L9" i="4"/>
  <c r="J16" i="2"/>
  <c r="J18" i="4"/>
  <c r="G25" i="7"/>
  <c r="J5" i="2"/>
  <c r="N10" i="9"/>
  <c r="T17" i="4"/>
  <c r="N18" i="7"/>
  <c r="AM11" i="9"/>
  <c r="H11" i="2"/>
  <c r="I22"/>
  <c r="T13" i="7"/>
  <c r="D12" i="9"/>
  <c r="AC12"/>
  <c r="O44" i="4"/>
  <c r="N4"/>
  <c r="H18" i="7"/>
  <c r="B23"/>
  <c r="L192" i="4"/>
  <c r="P10"/>
  <c r="T11" i="9"/>
  <c r="B19" i="7"/>
  <c r="L24"/>
  <c r="G17"/>
  <c r="O127" i="4"/>
  <c r="U17" i="7"/>
  <c r="AE190" i="9"/>
  <c r="G13" i="7"/>
  <c r="B13" i="4"/>
  <c r="N15" i="2"/>
  <c r="S12"/>
  <c r="R33"/>
  <c r="D60" i="4"/>
  <c r="N18" i="9"/>
  <c r="M114" i="7"/>
  <c r="P11" i="9"/>
  <c r="L4" i="4"/>
  <c r="AM14" i="9"/>
  <c r="T19" i="4"/>
  <c r="O17" i="9"/>
  <c r="O38" i="7"/>
  <c r="M27" i="4"/>
  <c r="L91" i="9"/>
  <c r="B27" i="7"/>
  <c r="AN11" i="9"/>
  <c r="W10"/>
  <c r="T21" i="7"/>
  <c r="F30"/>
  <c r="G210" i="9"/>
  <c r="D15"/>
  <c r="BG52"/>
  <c r="F16" i="4"/>
  <c r="F18" i="2"/>
  <c r="AB30" i="9"/>
  <c r="F42" i="7"/>
  <c r="C208"/>
  <c r="H38" i="2"/>
  <c r="E142" i="7"/>
  <c r="O17"/>
  <c r="O14" i="4"/>
  <c r="Z15" i="9"/>
  <c r="AJ17"/>
  <c r="E9"/>
  <c r="B9" i="4"/>
  <c r="J43" i="2"/>
  <c r="C9"/>
  <c r="AK20" i="9"/>
  <c r="J3"/>
  <c r="D9"/>
  <c r="L8"/>
  <c r="J19" i="2"/>
  <c r="E8" i="4"/>
  <c r="B8" i="2"/>
  <c r="AK29" i="9"/>
  <c r="Q11" i="4"/>
  <c r="J16"/>
  <c r="J10"/>
  <c r="Q17" i="9"/>
  <c r="I9" i="2"/>
  <c r="J11" i="4"/>
  <c r="L8"/>
  <c r="H9" i="9"/>
  <c r="AN9"/>
  <c r="AD11"/>
  <c r="Q16" i="4"/>
  <c r="E8" i="2"/>
  <c r="B8" i="9"/>
  <c r="J14"/>
  <c r="Q34" i="2"/>
  <c r="Q12" i="4"/>
  <c r="J25"/>
  <c r="S18"/>
  <c r="J29" i="9"/>
  <c r="J12" i="4"/>
  <c r="Q41" i="2"/>
  <c r="L8"/>
  <c r="AA9" i="9"/>
  <c r="P9"/>
  <c r="Q25"/>
  <c r="M9" i="2"/>
  <c r="S5"/>
  <c r="B33" i="9"/>
  <c r="M18" i="4"/>
  <c r="W20" i="9"/>
  <c r="P10"/>
  <c r="P32" i="2"/>
  <c r="E15" i="9"/>
  <c r="F15"/>
  <c r="D11" i="4"/>
  <c r="O22" i="7"/>
  <c r="Q10" i="2"/>
  <c r="F14" i="7"/>
  <c r="D10" i="2"/>
  <c r="AM3" i="9"/>
  <c r="C11"/>
  <c r="M14" i="7"/>
  <c r="P25"/>
  <c r="I25"/>
  <c r="M13"/>
  <c r="D21"/>
  <c r="N19"/>
  <c r="P17" i="2"/>
  <c r="X209" i="9"/>
  <c r="D183" i="4"/>
  <c r="F14" i="9"/>
  <c r="F9" i="4"/>
  <c r="J9" i="2"/>
  <c r="Q43"/>
  <c r="F8" i="9"/>
  <c r="AD17"/>
  <c r="Q22" i="4"/>
  <c r="J19" i="9"/>
  <c r="AD31"/>
  <c r="Q31" i="4"/>
  <c r="J21" i="2"/>
  <c r="N8" i="4"/>
  <c r="F9" i="2"/>
  <c r="J26"/>
  <c r="Q23" i="4"/>
  <c r="O9" i="2"/>
  <c r="J25" i="9"/>
  <c r="AN8"/>
  <c r="S9"/>
  <c r="N9" i="2"/>
  <c r="J37"/>
  <c r="J40"/>
  <c r="M8"/>
  <c r="T8" i="4"/>
  <c r="O9" i="9"/>
  <c r="AD3"/>
  <c r="J21"/>
  <c r="J26" i="4"/>
  <c r="S16"/>
  <c r="AK11" i="9"/>
  <c r="S20" i="4"/>
  <c r="Q15"/>
  <c r="O8" i="2"/>
  <c r="J14"/>
  <c r="S12" i="4"/>
  <c r="Q30" i="2"/>
  <c r="Q21"/>
  <c r="Q23"/>
  <c r="D9"/>
  <c r="I8"/>
  <c r="C10"/>
  <c r="G3" i="7"/>
  <c r="H10" i="9"/>
  <c r="I45" i="4"/>
  <c r="AI10" i="9"/>
  <c r="AG12"/>
  <c r="S12"/>
  <c r="N44" i="2"/>
  <c r="N13" i="7"/>
  <c r="F10" i="2"/>
  <c r="Q13"/>
  <c r="H24" i="7"/>
  <c r="B16"/>
  <c r="AA10" i="9"/>
  <c r="AB11"/>
  <c r="N24" i="7"/>
  <c r="B11" i="9"/>
  <c r="O27" i="7"/>
  <c r="C20" i="9"/>
  <c r="B16" i="4"/>
  <c r="G89"/>
  <c r="N158" i="9"/>
  <c r="E15" i="7"/>
  <c r="S11" i="9"/>
  <c r="AD25"/>
  <c r="Q8" i="4"/>
  <c r="C8"/>
  <c r="J17" i="9"/>
  <c r="S17" i="4"/>
  <c r="Q27" i="2"/>
  <c r="J33"/>
  <c r="O18" i="7"/>
  <c r="M11" i="4"/>
  <c r="E27" i="7"/>
  <c r="K108" i="9"/>
  <c r="L14" i="7"/>
  <c r="D10" i="9"/>
  <c r="AG11"/>
  <c r="H22" i="7"/>
  <c r="I12" i="9"/>
  <c r="S14" i="7"/>
  <c r="C12" i="9"/>
  <c r="P24" i="7"/>
  <c r="N12" i="9"/>
  <c r="E16" i="7"/>
  <c r="P13"/>
  <c r="F36" i="2"/>
  <c r="I21" i="7"/>
  <c r="L34"/>
  <c r="AN26" i="9"/>
  <c r="E27"/>
  <c r="U20"/>
  <c r="C140" i="4"/>
  <c r="V22" i="9"/>
  <c r="L20" i="7"/>
  <c r="E13"/>
  <c r="I16"/>
  <c r="I10" i="2"/>
  <c r="I3" i="7"/>
  <c r="U41" i="9"/>
  <c r="H26" i="7"/>
  <c r="L196"/>
  <c r="I22" i="4"/>
  <c r="N11" i="2"/>
  <c r="Q12"/>
  <c r="P12" i="4"/>
  <c r="E11" i="9"/>
  <c r="O22" i="4"/>
  <c r="K164" i="7"/>
  <c r="M20" i="4"/>
  <c r="D44" i="7"/>
  <c r="C21"/>
  <c r="C18"/>
  <c r="I23"/>
  <c r="M16"/>
  <c r="I19" i="2"/>
  <c r="D181" i="7"/>
  <c r="AG173" i="9"/>
  <c r="M116"/>
  <c r="C13"/>
  <c r="E13"/>
  <c r="P45" i="2"/>
  <c r="I19" i="7"/>
  <c r="AN23" i="9"/>
  <c r="C66" i="4"/>
  <c r="C187"/>
  <c r="P43"/>
  <c r="T25" i="7"/>
  <c r="B21"/>
  <c r="N9" i="9"/>
  <c r="J29" i="4"/>
  <c r="Q20"/>
  <c r="Q9"/>
  <c r="J23" i="2"/>
  <c r="Q39"/>
  <c r="G18" i="9"/>
  <c r="L16" i="4"/>
  <c r="U22" i="9"/>
  <c r="V17"/>
  <c r="T26" i="7"/>
  <c r="AA37" i="9"/>
  <c r="F20" i="2"/>
  <c r="G55" i="9"/>
  <c r="U22" i="7"/>
  <c r="G15" i="2"/>
  <c r="AC14" i="9"/>
  <c r="S16" i="7"/>
  <c r="N37" i="9"/>
  <c r="T22"/>
  <c r="T28" i="2"/>
  <c r="L27" i="7"/>
  <c r="F11" i="2"/>
  <c r="L45" i="4"/>
  <c r="E54" i="7"/>
  <c r="S18" i="2"/>
  <c r="AG41" i="9"/>
  <c r="M182" i="4"/>
  <c r="E100" i="7"/>
  <c r="M11" i="9"/>
  <c r="H3" i="7"/>
  <c r="N16" i="9"/>
  <c r="U23"/>
  <c r="U19"/>
  <c r="AF27"/>
  <c r="D210" i="4"/>
  <c r="N18" i="2"/>
  <c r="P38" i="9"/>
  <c r="AI12"/>
  <c r="O11" i="2"/>
  <c r="P18" i="9"/>
  <c r="T25"/>
  <c r="G28" i="4"/>
  <c r="L35" i="7"/>
  <c r="F19" i="9"/>
  <c r="F133"/>
  <c r="AB10"/>
  <c r="I26" i="7"/>
  <c r="V15" i="9"/>
  <c r="B15" i="4"/>
  <c r="T190" i="9"/>
  <c r="S25" i="2"/>
  <c r="H19" i="9"/>
  <c r="B11" i="2"/>
  <c r="D16" i="7"/>
  <c r="C15" i="9"/>
  <c r="H204" i="4"/>
  <c r="Y193" i="9"/>
  <c r="K67" i="4"/>
  <c r="C14" i="7"/>
  <c r="G28"/>
  <c r="L181"/>
  <c r="T14" i="9"/>
  <c r="H41" i="7"/>
  <c r="D21" i="4"/>
  <c r="F32"/>
  <c r="H41" i="2"/>
  <c r="L109" i="4"/>
  <c r="N13" i="9"/>
  <c r="O38" i="2"/>
  <c r="H4" i="4"/>
  <c r="T208" i="9"/>
  <c r="L16" i="2"/>
  <c r="P22" i="7"/>
  <c r="E28" i="2"/>
  <c r="D131" i="9"/>
  <c r="D26" i="2"/>
  <c r="U16" i="9"/>
  <c r="U17"/>
  <c r="F187"/>
  <c r="H190" i="7"/>
  <c r="O13" i="2"/>
  <c r="B34" i="7"/>
  <c r="L21" i="2"/>
  <c r="E87" i="7"/>
  <c r="AM23" i="9"/>
  <c r="O12" i="2"/>
  <c r="M35" i="9"/>
  <c r="D205" i="4"/>
  <c r="E80"/>
  <c r="N202" i="7"/>
  <c r="M205" i="9"/>
  <c r="F19" i="2"/>
  <c r="H27" i="7"/>
  <c r="L14" i="9"/>
  <c r="M19" i="7"/>
  <c r="Z16" i="9"/>
  <c r="B24"/>
  <c r="L20" i="4"/>
  <c r="B22" i="2"/>
  <c r="L50" i="7"/>
  <c r="O10" i="4"/>
  <c r="D5" i="2"/>
  <c r="C75" i="9"/>
  <c r="N177" i="7"/>
  <c r="Y19" i="9"/>
  <c r="H38" i="4"/>
  <c r="O18"/>
  <c r="L24" i="9"/>
  <c r="D3" i="7"/>
  <c r="E22"/>
  <c r="F33" i="9"/>
  <c r="N14"/>
  <c r="M15" i="2"/>
  <c r="P19"/>
  <c r="G189" i="4"/>
  <c r="AN29" i="9"/>
  <c r="S18" i="7"/>
  <c r="L19" i="9"/>
  <c r="C105" i="7"/>
  <c r="AH35" i="9"/>
  <c r="E86"/>
  <c r="H81" i="4"/>
  <c r="C197" i="9"/>
  <c r="F26" i="2"/>
  <c r="E105" i="4"/>
  <c r="O26" i="2"/>
  <c r="I17" i="7"/>
  <c r="C24" i="2"/>
  <c r="F113" i="4"/>
  <c r="E105" i="9"/>
  <c r="F102"/>
  <c r="N38"/>
  <c r="AI25"/>
  <c r="F27" i="7"/>
  <c r="N125"/>
  <c r="N168" i="9"/>
  <c r="B46" i="7"/>
  <c r="C70"/>
  <c r="F26"/>
  <c r="M29" i="4"/>
  <c r="L15" i="7"/>
  <c r="B33" i="2"/>
  <c r="E13"/>
  <c r="C76" i="9"/>
  <c r="E127" i="4"/>
  <c r="N140" i="9"/>
  <c r="C137"/>
  <c r="K69" i="7"/>
  <c r="G19"/>
  <c r="M108"/>
  <c r="O27" i="2"/>
  <c r="E158" i="9"/>
  <c r="N25" i="4"/>
  <c r="N14" i="2"/>
  <c r="E41" i="7"/>
  <c r="M26" i="4"/>
  <c r="E35"/>
  <c r="N19"/>
  <c r="P5" i="2"/>
  <c r="U45" i="9"/>
  <c r="B36" i="7"/>
  <c r="F191"/>
  <c r="H134" i="4"/>
  <c r="M100" i="7"/>
  <c r="F131" i="4"/>
  <c r="M16"/>
  <c r="AN20" i="9"/>
  <c r="K125"/>
  <c r="V18"/>
  <c r="M120"/>
  <c r="I28" i="7"/>
  <c r="C132"/>
  <c r="D19"/>
  <c r="AJ34" i="9"/>
  <c r="G21" i="2"/>
  <c r="I39" i="4"/>
  <c r="N16" i="2"/>
  <c r="F31" i="4"/>
  <c r="T19" i="9"/>
  <c r="K192" i="7"/>
  <c r="F25" i="9"/>
  <c r="L19" i="4"/>
  <c r="F21" i="2"/>
  <c r="U88" i="9"/>
  <c r="V42"/>
  <c r="G102" i="7"/>
  <c r="P45" i="4"/>
  <c r="B170" i="7"/>
  <c r="I29" i="9"/>
  <c r="B20" i="2"/>
  <c r="L11" i="9"/>
  <c r="F3" i="7"/>
  <c r="M161" i="9"/>
  <c r="AM17"/>
  <c r="N17" i="2"/>
  <c r="F30" i="9"/>
  <c r="B18" i="7"/>
  <c r="T10" i="2"/>
  <c r="C4" i="4"/>
  <c r="AJ12" i="9"/>
  <c r="AA38"/>
  <c r="H181" i="4"/>
  <c r="D17" i="9"/>
  <c r="F195" i="7"/>
  <c r="E14" i="9"/>
  <c r="M21" i="7"/>
  <c r="M26" i="2"/>
  <c r="I14" i="4"/>
  <c r="B5" i="2"/>
  <c r="F120" i="9"/>
  <c r="V14"/>
  <c r="H15" i="7"/>
  <c r="P14"/>
  <c r="G22" i="2"/>
  <c r="G84" i="4"/>
  <c r="E29" i="7"/>
  <c r="AD46" i="9"/>
  <c r="G22" i="4"/>
  <c r="C74" i="7"/>
  <c r="O144" i="4"/>
  <c r="F16" i="7"/>
  <c r="L11" i="4"/>
  <c r="I34"/>
  <c r="U137" i="9"/>
  <c r="K90" i="7"/>
  <c r="X180" i="9"/>
  <c r="B32" i="4"/>
  <c r="N137" i="9"/>
  <c r="S10"/>
  <c r="E19" i="4"/>
  <c r="F19"/>
  <c r="F18" i="9"/>
  <c r="D73" i="4"/>
  <c r="D164"/>
  <c r="T176" i="9"/>
  <c r="N105" i="7"/>
  <c r="E21"/>
  <c r="F24" i="9"/>
  <c r="O33" i="2"/>
  <c r="AF13" i="9"/>
  <c r="D40" i="7"/>
  <c r="T17"/>
  <c r="B134" i="9"/>
  <c r="G26" i="4"/>
  <c r="P15" i="2"/>
  <c r="D39"/>
  <c r="F44"/>
  <c r="F21" i="4"/>
  <c r="I32" i="9"/>
  <c r="F35" i="7"/>
  <c r="K104"/>
  <c r="O39" i="2"/>
  <c r="N49" i="9"/>
  <c r="U161"/>
  <c r="G32"/>
  <c r="G73" i="7"/>
  <c r="F203" i="9"/>
  <c r="L152" i="4"/>
  <c r="AF203" i="9"/>
  <c r="AF44"/>
  <c r="H3"/>
  <c r="G25" i="2"/>
  <c r="H42" i="9"/>
  <c r="M49"/>
  <c r="AJ44"/>
  <c r="H170" i="7"/>
  <c r="K71" i="9"/>
  <c r="D87"/>
  <c r="C33" i="4"/>
  <c r="F101"/>
  <c r="Z38" i="9"/>
  <c r="M103"/>
  <c r="N207"/>
  <c r="X26"/>
  <c r="M157"/>
  <c r="S13" i="7"/>
  <c r="G21"/>
  <c r="P3" i="9"/>
  <c r="D41" i="7"/>
  <c r="E90" i="9"/>
  <c r="B137"/>
  <c r="M31"/>
  <c r="N188"/>
  <c r="C24"/>
  <c r="Y205"/>
  <c r="P16"/>
  <c r="AF171"/>
  <c r="F23" i="7"/>
  <c r="E51" i="9"/>
  <c r="I45" i="2"/>
  <c r="D25" i="7"/>
  <c r="E26" i="2"/>
  <c r="T3" i="9"/>
  <c r="AA18"/>
  <c r="AJ30"/>
  <c r="AI19"/>
  <c r="V27"/>
  <c r="D35" i="7"/>
  <c r="E17" i="4"/>
  <c r="D141"/>
  <c r="AC36" i="9"/>
  <c r="N31" i="7"/>
  <c r="AF19" i="9"/>
  <c r="AM16"/>
  <c r="D27"/>
  <c r="D34" i="7"/>
  <c r="N20" i="2"/>
  <c r="D14" i="4"/>
  <c r="I22" i="7"/>
  <c r="P20" i="9"/>
  <c r="D30" i="2"/>
  <c r="G72" i="9"/>
  <c r="Z175"/>
  <c r="B90"/>
  <c r="E11" i="2"/>
  <c r="N163" i="7"/>
  <c r="S27" i="9"/>
  <c r="S23"/>
  <c r="Y35"/>
  <c r="D102"/>
  <c r="N43"/>
  <c r="G133"/>
  <c r="M169"/>
  <c r="AE189"/>
  <c r="N185" i="7"/>
  <c r="M181" i="9"/>
  <c r="G158" i="7"/>
  <c r="L210" i="4"/>
  <c r="L10" i="2"/>
  <c r="E21"/>
  <c r="G26" i="9"/>
  <c r="C23" i="4"/>
  <c r="L82"/>
  <c r="F122" i="9"/>
  <c r="H41" i="4"/>
  <c r="E132" i="9"/>
  <c r="AF17"/>
  <c r="P25" i="2"/>
  <c r="C170" i="4"/>
  <c r="E17" i="9"/>
  <c r="M61"/>
  <c r="M110" i="4"/>
  <c r="AE193" i="9"/>
  <c r="B34"/>
  <c r="E99" i="7"/>
  <c r="C116"/>
  <c r="N15" i="4"/>
  <c r="F60" i="7"/>
  <c r="D55" i="9"/>
  <c r="N30" i="7"/>
  <c r="L179"/>
  <c r="O57" i="4"/>
  <c r="H157" i="9"/>
  <c r="D187" i="4"/>
  <c r="AF28" i="9"/>
  <c r="M130" i="4"/>
  <c r="T210" i="9"/>
  <c r="F35"/>
  <c r="H18"/>
  <c r="B24" i="2"/>
  <c r="H15"/>
  <c r="H169" i="4"/>
  <c r="L19" i="7"/>
  <c r="G49" i="9"/>
  <c r="O30" i="7"/>
  <c r="E40" i="9"/>
  <c r="L64"/>
  <c r="H107" i="7"/>
  <c r="H58" i="9"/>
  <c r="F191"/>
  <c r="G117"/>
  <c r="H28"/>
  <c r="N126" i="4"/>
  <c r="AB28" i="9"/>
  <c r="L117" i="4"/>
  <c r="AG31" i="9"/>
  <c r="C19"/>
  <c r="U32"/>
  <c r="E32" i="7"/>
  <c r="T28" i="9"/>
  <c r="L32" i="7"/>
  <c r="AJ35" i="9"/>
  <c r="H80" i="7"/>
  <c r="X169" i="9"/>
  <c r="E59"/>
  <c r="D163"/>
  <c r="H44" i="4"/>
  <c r="U183" i="9"/>
  <c r="B32" i="7"/>
  <c r="O147" i="4"/>
  <c r="K168"/>
  <c r="AB40" i="9"/>
  <c r="AG10"/>
  <c r="AJ25"/>
  <c r="X24"/>
  <c r="T30" i="7"/>
  <c r="AM29" i="9"/>
  <c r="N206" i="4"/>
  <c r="K188"/>
  <c r="D181" i="9"/>
  <c r="C201" i="4"/>
  <c r="M198" i="9"/>
  <c r="M177" i="7"/>
  <c r="M34" i="9"/>
  <c r="O185" i="4"/>
  <c r="L47" i="7"/>
  <c r="Y16" i="9"/>
  <c r="M32" i="2"/>
  <c r="O37"/>
  <c r="O182" i="4"/>
  <c r="G29" i="2"/>
  <c r="C86" i="7"/>
  <c r="E121" i="4"/>
  <c r="D61" i="9"/>
  <c r="G180" i="7"/>
  <c r="U201" i="9"/>
  <c r="B120"/>
  <c r="M43" i="2"/>
  <c r="M193" i="9"/>
  <c r="B158" i="7"/>
  <c r="E75"/>
  <c r="M141"/>
  <c r="U176" i="9"/>
  <c r="M40"/>
  <c r="G209" i="4"/>
  <c r="K167"/>
  <c r="L30" i="9"/>
  <c r="H112" i="4"/>
  <c r="L34"/>
  <c r="F205"/>
  <c r="D28"/>
  <c r="H25"/>
  <c r="B195" i="9"/>
  <c r="AH26"/>
  <c r="E64" i="4"/>
  <c r="B180" i="7"/>
  <c r="K146" i="9"/>
  <c r="L201"/>
  <c r="H199" i="4"/>
  <c r="F161"/>
  <c r="H196" i="9"/>
  <c r="E86" i="4"/>
  <c r="C69" i="7"/>
  <c r="AG201" i="9"/>
  <c r="F136"/>
  <c r="AJ37"/>
  <c r="K147" i="7"/>
  <c r="N83" i="9"/>
  <c r="F74"/>
  <c r="K179" i="7"/>
  <c r="G146" i="9"/>
  <c r="F201" i="4"/>
  <c r="F196" i="7"/>
  <c r="U131" i="9"/>
  <c r="G85"/>
  <c r="G27"/>
  <c r="L102" i="4"/>
  <c r="D26"/>
  <c r="G191" i="7"/>
  <c r="B34" i="2"/>
  <c r="M67" i="9"/>
  <c r="X206"/>
  <c r="X20"/>
  <c r="F59" i="7"/>
  <c r="M123"/>
  <c r="U78" i="9"/>
  <c r="N73" i="4"/>
  <c r="D207" i="7"/>
  <c r="F22" i="4"/>
  <c r="N190"/>
  <c r="D44"/>
  <c r="N185"/>
  <c r="T67" i="9"/>
  <c r="F120" i="4"/>
  <c r="G26" i="7"/>
  <c r="D155" i="9"/>
  <c r="C83"/>
  <c r="G65"/>
  <c r="K171"/>
  <c r="H196" i="7"/>
  <c r="K118" i="9"/>
  <c r="L129" i="7"/>
  <c r="B76"/>
  <c r="N188"/>
  <c r="C54"/>
  <c r="E54" i="4"/>
  <c r="AE186" i="9"/>
  <c r="U145"/>
  <c r="G187"/>
  <c r="N178" i="7"/>
  <c r="C166" i="4"/>
  <c r="I3" i="9"/>
  <c r="N149" i="4"/>
  <c r="G13" i="2"/>
  <c r="B130" i="9"/>
  <c r="B18" i="2"/>
  <c r="L206" i="4"/>
  <c r="B25"/>
  <c r="C53" i="9"/>
  <c r="B32"/>
  <c r="F20" i="7"/>
  <c r="L147" i="9"/>
  <c r="N208" i="7"/>
  <c r="W195" i="9"/>
  <c r="C191"/>
  <c r="M146" i="7"/>
  <c r="D79"/>
  <c r="K148" i="9"/>
  <c r="D95" i="4"/>
  <c r="K132" i="7"/>
  <c r="C50"/>
  <c r="H89" i="4"/>
  <c r="O39"/>
  <c r="M35"/>
  <c r="AA45" i="9"/>
  <c r="Z31"/>
  <c r="C151" i="7"/>
  <c r="E81" i="9"/>
  <c r="L70" i="7"/>
  <c r="L68" i="9"/>
  <c r="H34" i="7"/>
  <c r="AC43" i="9"/>
  <c r="V35"/>
  <c r="W19"/>
  <c r="B31" i="4"/>
  <c r="M197"/>
  <c r="P21"/>
  <c r="O58"/>
  <c r="M164" i="9"/>
  <c r="M91" i="7"/>
  <c r="H74"/>
  <c r="H115" i="4"/>
  <c r="E74" i="9"/>
  <c r="K76" i="7"/>
  <c r="C159" i="4"/>
  <c r="U62" i="9"/>
  <c r="H96"/>
  <c r="M130" i="7"/>
  <c r="M193" i="4"/>
  <c r="F143"/>
  <c r="D124"/>
  <c r="B100" i="7"/>
  <c r="D59"/>
  <c r="D171" i="4"/>
  <c r="N27"/>
  <c r="Y36" i="9"/>
  <c r="O43"/>
  <c r="C30" i="4"/>
  <c r="H91" i="7"/>
  <c r="F121" i="9"/>
  <c r="C24" i="7"/>
  <c r="P13" i="4"/>
  <c r="F17" i="7"/>
  <c r="F29" i="4"/>
  <c r="S19" i="9"/>
  <c r="E133" i="7"/>
  <c r="I34" i="2"/>
  <c r="E205" i="9"/>
  <c r="G26" i="2"/>
  <c r="AC17" i="9"/>
  <c r="F31" i="7"/>
  <c r="AN22" i="9"/>
  <c r="D197" i="4"/>
  <c r="AC194" i="9"/>
  <c r="M149" i="4"/>
  <c r="M187" i="7"/>
  <c r="M42"/>
  <c r="H72" i="4"/>
  <c r="G166" i="9"/>
  <c r="B93" i="7"/>
  <c r="N32"/>
  <c r="C51" i="4"/>
  <c r="G42" i="7"/>
  <c r="L136" i="4"/>
  <c r="H184"/>
  <c r="N41" i="7"/>
  <c r="T54" i="9"/>
  <c r="E153" i="4"/>
  <c r="G140"/>
  <c r="N155" i="7"/>
  <c r="F202" i="9"/>
  <c r="L83"/>
  <c r="N152" i="7"/>
  <c r="N27"/>
  <c r="O3" i="9"/>
  <c r="I31" i="4"/>
  <c r="D16"/>
  <c r="AC23" i="9"/>
  <c r="AC20"/>
  <c r="L36"/>
  <c r="N80" i="7"/>
  <c r="AA3" i="9"/>
  <c r="U36"/>
  <c r="H182"/>
  <c r="T165"/>
  <c r="E179" i="4"/>
  <c r="I27"/>
  <c r="T22" i="7"/>
  <c r="AA29" i="9"/>
  <c r="K202" i="4"/>
  <c r="AF200" i="9"/>
  <c r="E193" i="4"/>
  <c r="E190" i="7"/>
  <c r="Z20" i="9"/>
  <c r="T28" i="4"/>
  <c r="K122" i="7"/>
  <c r="H40" i="4"/>
  <c r="L80" i="7"/>
  <c r="B177"/>
  <c r="G204" i="4"/>
  <c r="AI39" i="9"/>
  <c r="B157" i="7"/>
  <c r="G34"/>
  <c r="O93" i="4"/>
  <c r="G33" i="7"/>
  <c r="U26"/>
  <c r="AM28" i="9"/>
  <c r="O23" i="4"/>
  <c r="C38" i="2"/>
  <c r="H189" i="7"/>
  <c r="C51" i="9"/>
  <c r="E186"/>
  <c r="O29" i="4"/>
  <c r="N17" i="7"/>
  <c r="D20" i="9"/>
  <c r="AB38"/>
  <c r="AF33"/>
  <c r="F43"/>
  <c r="AG3"/>
  <c r="AN25"/>
  <c r="L27" i="4"/>
  <c r="G28" i="2"/>
  <c r="L3" i="9"/>
  <c r="Y44"/>
  <c r="Z41"/>
  <c r="D190"/>
  <c r="P23"/>
  <c r="L85" i="4"/>
  <c r="I19"/>
  <c r="E89" i="9"/>
  <c r="L100"/>
  <c r="F133" i="7"/>
  <c r="T56" i="9"/>
  <c r="I37" i="4"/>
  <c r="H84" i="7"/>
  <c r="B202"/>
  <c r="C81" i="4"/>
  <c r="U15" i="9"/>
  <c r="P27" i="7"/>
  <c r="I36" i="2"/>
  <c r="H17"/>
  <c r="K205" i="9"/>
  <c r="B39" i="2"/>
  <c r="M36" i="9"/>
  <c r="AG24"/>
  <c r="V13"/>
  <c r="Y25"/>
  <c r="E37" i="2"/>
  <c r="Y181" i="9"/>
  <c r="AF180"/>
  <c r="N74" i="4"/>
  <c r="H39" i="9"/>
  <c r="D48"/>
  <c r="K157" i="4"/>
  <c r="T47" i="9"/>
  <c r="N165" i="4"/>
  <c r="E17" i="2"/>
  <c r="C195" i="4"/>
  <c r="E97"/>
  <c r="L157" i="7"/>
  <c r="M13" i="9"/>
  <c r="C46"/>
  <c r="B164" i="7"/>
  <c r="T156" i="9"/>
  <c r="H92"/>
  <c r="C170" i="7"/>
  <c r="D140" i="9"/>
  <c r="B63" i="7"/>
  <c r="V33" i="9"/>
  <c r="N127"/>
  <c r="M112" i="4"/>
  <c r="O15" i="7"/>
  <c r="F28" i="4"/>
  <c r="O42" i="7"/>
  <c r="F30" i="2"/>
  <c r="K73" i="4"/>
  <c r="L72" i="7"/>
  <c r="H141" i="4"/>
  <c r="L133" i="9"/>
  <c r="AF43"/>
  <c r="F97" i="4"/>
  <c r="D34"/>
  <c r="O200"/>
  <c r="L195" i="7"/>
  <c r="K169"/>
  <c r="T170" i="9"/>
  <c r="B193"/>
  <c r="O184" i="4"/>
  <c r="O178"/>
  <c r="K44" i="7"/>
  <c r="L199" i="9"/>
  <c r="E161" i="7"/>
  <c r="M176" i="4"/>
  <c r="C174" i="7"/>
  <c r="V192" i="9"/>
  <c r="B110" i="7"/>
  <c r="K150" i="4"/>
  <c r="C55" i="9"/>
  <c r="D154" i="4"/>
  <c r="H99" i="7"/>
  <c r="W15" i="9"/>
  <c r="AC13"/>
  <c r="I42"/>
  <c r="B15" i="7"/>
  <c r="T29" i="9"/>
  <c r="D110"/>
  <c r="F24" i="7"/>
  <c r="H146"/>
  <c r="P16" i="4"/>
  <c r="D153"/>
  <c r="I30" i="9"/>
  <c r="M67" i="7"/>
  <c r="E84" i="9"/>
  <c r="B9" i="10"/>
  <c r="AJ40" i="9"/>
  <c r="D145" i="4"/>
  <c r="O113"/>
  <c r="N39" i="9"/>
  <c r="K80" i="4"/>
  <c r="B121" i="7"/>
  <c r="G151"/>
  <c r="AF25" i="9"/>
  <c r="C35" i="7"/>
  <c r="AE194" i="9"/>
  <c r="F72"/>
  <c r="L45" i="7"/>
  <c r="D82" i="4"/>
  <c r="H156" i="7"/>
  <c r="H61"/>
  <c r="B67"/>
  <c r="T180" i="9"/>
  <c r="C146" i="4"/>
  <c r="E22" i="9"/>
  <c r="H19" i="2"/>
  <c r="I37"/>
  <c r="L100" i="7"/>
  <c r="O119" i="4"/>
  <c r="K141"/>
  <c r="C99" i="7"/>
  <c r="B38"/>
  <c r="C204" i="4"/>
  <c r="W202" i="9"/>
  <c r="E67" i="7"/>
  <c r="U169" i="9"/>
  <c r="B183" i="7"/>
  <c r="D166" i="9"/>
  <c r="L166" i="7"/>
  <c r="G88"/>
  <c r="F114" i="4"/>
  <c r="H28" i="7"/>
  <c r="M183" i="4"/>
  <c r="H170"/>
  <c r="H142" i="9"/>
  <c r="N86" i="4"/>
  <c r="H35"/>
  <c r="E21" i="9"/>
  <c r="D172" i="4"/>
  <c r="N156" i="9"/>
  <c r="Z36"/>
  <c r="K144"/>
  <c r="E176" i="4"/>
  <c r="K187"/>
  <c r="N199" i="9"/>
  <c r="O181" i="4"/>
  <c r="F44" i="7"/>
  <c r="K123"/>
  <c r="D32" i="9"/>
  <c r="O19" i="7"/>
  <c r="M186" i="9"/>
  <c r="P18" i="4"/>
  <c r="L84" i="9"/>
  <c r="M90" i="4"/>
  <c r="C84" i="7"/>
  <c r="N20" i="4"/>
  <c r="G60"/>
  <c r="D182" i="9"/>
  <c r="C144" i="4"/>
  <c r="B51" i="9"/>
  <c r="D200" i="7"/>
  <c r="U61" i="9"/>
  <c r="F154" i="4"/>
  <c r="E27" i="2"/>
  <c r="AH3" i="9"/>
  <c r="F183" i="4"/>
  <c r="F95" i="9"/>
  <c r="F52" i="7"/>
  <c r="F30" i="4"/>
  <c r="D30" i="9"/>
  <c r="G176" i="4"/>
  <c r="K133" i="7"/>
  <c r="C85" i="4"/>
  <c r="C153" i="9"/>
  <c r="E88" i="7"/>
  <c r="G136"/>
  <c r="AD181" i="9"/>
  <c r="C186" i="4"/>
  <c r="M173"/>
  <c r="M32" i="9"/>
  <c r="F51" i="7"/>
  <c r="L137"/>
  <c r="M64" i="4"/>
  <c r="M34"/>
  <c r="C59" i="9"/>
  <c r="G23" i="2"/>
  <c r="N37" i="7"/>
  <c r="N71"/>
  <c r="M38" i="2"/>
  <c r="B26" i="4"/>
  <c r="AF175" i="9"/>
  <c r="G31" i="2"/>
  <c r="U135" i="9"/>
  <c r="C100" i="4"/>
  <c r="G16"/>
  <c r="O174"/>
  <c r="N131" i="7"/>
  <c r="H163"/>
  <c r="L154" i="9"/>
  <c r="E171" i="4"/>
  <c r="L109" i="7"/>
  <c r="G52"/>
  <c r="N135" i="9"/>
  <c r="L171" i="7"/>
  <c r="E105"/>
  <c r="G53"/>
  <c r="D208" i="9"/>
  <c r="N80" i="4"/>
  <c r="N147" i="9"/>
  <c r="K154" i="7"/>
  <c r="N16" i="4"/>
  <c r="C89" i="7"/>
  <c r="H48" i="9"/>
  <c r="AB17"/>
  <c r="D141"/>
  <c r="M100"/>
  <c r="I36" i="4"/>
  <c r="F108" i="9"/>
  <c r="B161" i="7"/>
  <c r="F50" i="9"/>
  <c r="N75"/>
  <c r="P28" i="2"/>
  <c r="L131" i="9"/>
  <c r="O41" i="2"/>
  <c r="T211" i="9"/>
  <c r="T194"/>
  <c r="O36" i="7"/>
  <c r="C166" i="9"/>
  <c r="AG45"/>
  <c r="S190"/>
  <c r="L60"/>
  <c r="C172"/>
  <c r="M33"/>
  <c r="K83" i="7"/>
  <c r="M206" i="4"/>
  <c r="G162" i="9"/>
  <c r="N197" i="7"/>
  <c r="C104" i="9"/>
  <c r="H65" i="7"/>
  <c r="G139" i="9"/>
  <c r="D193" i="4"/>
  <c r="M176" i="9"/>
  <c r="B13"/>
  <c r="N47"/>
  <c r="C39" i="7"/>
  <c r="Z29" i="9"/>
  <c r="M186" i="7"/>
  <c r="T191" i="9"/>
  <c r="D140" i="4"/>
  <c r="E60" i="9"/>
  <c r="P35" i="2"/>
  <c r="D29" i="7"/>
  <c r="AC188" i="9"/>
  <c r="L164"/>
  <c r="L162" i="4"/>
  <c r="T21" i="2"/>
  <c r="M82" i="9"/>
  <c r="H197" i="4"/>
  <c r="W43" i="9"/>
  <c r="H126" i="4"/>
  <c r="O62"/>
  <c r="G141" i="7"/>
  <c r="D109"/>
  <c r="E112" i="4"/>
  <c r="H122"/>
  <c r="N143"/>
  <c r="E127" i="9"/>
  <c r="D121"/>
  <c r="E125" i="7"/>
  <c r="E143" i="4"/>
  <c r="N139" i="9"/>
  <c r="B87" i="7"/>
  <c r="F89"/>
  <c r="F186" i="4"/>
  <c r="T20"/>
  <c r="D103"/>
  <c r="C16" i="2"/>
  <c r="I14"/>
  <c r="R32"/>
  <c r="E69" i="7"/>
  <c r="L45" i="9"/>
  <c r="C191" i="4"/>
  <c r="F152"/>
  <c r="L90" i="9"/>
  <c r="K147" i="4"/>
  <c r="Y46" i="9"/>
  <c r="G208" i="4"/>
  <c r="H83" i="9"/>
  <c r="N76" i="7"/>
  <c r="AC175" i="9"/>
  <c r="AA33"/>
  <c r="H30" i="4"/>
  <c r="F52"/>
  <c r="K146"/>
  <c r="K113"/>
  <c r="K69"/>
  <c r="I18" i="9"/>
  <c r="M196" i="4"/>
  <c r="H60"/>
  <c r="C169" i="7"/>
  <c r="E165"/>
  <c r="B58"/>
  <c r="H86" i="9"/>
  <c r="N34" i="7"/>
  <c r="AI21" i="9"/>
  <c r="B51" i="7"/>
  <c r="V28" i="9"/>
  <c r="AI20"/>
  <c r="F18" i="4"/>
  <c r="H116" i="7"/>
  <c r="V183" i="9"/>
  <c r="B107"/>
  <c r="D178"/>
  <c r="B43" i="4"/>
  <c r="C74" i="9"/>
  <c r="F122" i="7"/>
  <c r="G200" i="9"/>
  <c r="T162"/>
  <c r="B13" i="10"/>
  <c r="S48" i="9"/>
  <c r="O70" i="4"/>
  <c r="G90" i="7"/>
  <c r="B127" i="9"/>
  <c r="V206"/>
  <c r="C96"/>
  <c r="P37" i="4"/>
  <c r="AH37" i="9"/>
  <c r="H205"/>
  <c r="L39" i="7"/>
  <c r="H42" i="4"/>
  <c r="H148" i="7"/>
  <c r="T27" i="9"/>
  <c r="M54" i="7"/>
  <c r="M35" i="2"/>
  <c r="N183" i="7"/>
  <c r="AE168" i="9"/>
  <c r="M55" i="4"/>
  <c r="E103"/>
  <c r="D150" i="7"/>
  <c r="T23" i="4"/>
  <c r="B121" i="9"/>
  <c r="B31" i="2"/>
  <c r="L141" i="4"/>
  <c r="M122" i="7"/>
  <c r="K149" i="9"/>
  <c r="W181"/>
  <c r="G47"/>
  <c r="C102" i="4"/>
  <c r="L184"/>
  <c r="W182" i="9"/>
  <c r="N127" i="7"/>
  <c r="K108"/>
  <c r="D188" i="4"/>
  <c r="H202" i="9"/>
  <c r="E122" i="4"/>
  <c r="X188" i="9"/>
  <c r="E30"/>
  <c r="T62"/>
  <c r="E52" i="7"/>
  <c r="G107" i="4"/>
  <c r="C141" i="7"/>
  <c r="C70" i="9"/>
  <c r="U152"/>
  <c r="C107" i="4"/>
  <c r="F43" i="7"/>
  <c r="H110"/>
  <c r="E92" i="4"/>
  <c r="O130"/>
  <c r="N191"/>
  <c r="F146" i="9"/>
  <c r="H30" i="7"/>
  <c r="G185" i="9"/>
  <c r="C15" i="7"/>
  <c r="AB20" i="9"/>
  <c r="E49" i="7"/>
  <c r="AG193" i="9"/>
  <c r="H24" i="4"/>
  <c r="P17"/>
  <c r="N174" i="7"/>
  <c r="H63" i="4"/>
  <c r="G38" i="7"/>
  <c r="N36" i="9"/>
  <c r="Y176"/>
  <c r="H153" i="4"/>
  <c r="AG25" i="9"/>
  <c r="O69" i="4"/>
  <c r="AJ29" i="9"/>
  <c r="F206" i="4"/>
  <c r="G122" i="7"/>
  <c r="C53"/>
  <c r="G41" i="2"/>
  <c r="N155" i="9"/>
  <c r="K65" i="4"/>
  <c r="E106" i="9"/>
  <c r="E88"/>
  <c r="G167" i="4"/>
  <c r="G57" i="9"/>
  <c r="N21"/>
  <c r="L56" i="4"/>
  <c r="E144"/>
  <c r="E177"/>
  <c r="U211" i="9"/>
  <c r="H153"/>
  <c r="C156" i="7"/>
  <c r="D185"/>
  <c r="F64" i="4"/>
  <c r="N146" i="9"/>
  <c r="B63"/>
  <c r="K76" i="4"/>
  <c r="AD192" i="9"/>
  <c r="C93" i="7"/>
  <c r="AD189" i="9"/>
  <c r="K77" i="7"/>
  <c r="D108" i="4"/>
  <c r="I36" i="9"/>
  <c r="K197" i="7"/>
  <c r="D126"/>
  <c r="N98" i="4"/>
  <c r="O81"/>
  <c r="M66" i="7"/>
  <c r="C45" i="9"/>
  <c r="G59" i="7"/>
  <c r="AF29" i="9"/>
  <c r="F37"/>
  <c r="U163"/>
  <c r="E136"/>
  <c r="E140" i="7"/>
  <c r="H63" i="9"/>
  <c r="L106" i="7"/>
  <c r="C86" i="9"/>
  <c r="C168" i="7"/>
  <c r="O94" i="4"/>
  <c r="L188"/>
  <c r="L173" i="7"/>
  <c r="C45" i="2"/>
  <c r="D162" i="9"/>
  <c r="D83"/>
  <c r="F46" i="7"/>
  <c r="I40" i="4"/>
  <c r="U149" i="9"/>
  <c r="M112" i="7"/>
  <c r="U144" i="9"/>
  <c r="F107" i="4"/>
  <c r="F96"/>
  <c r="N106" i="9"/>
  <c r="Z180"/>
  <c r="M23" i="2"/>
  <c r="U97" i="9"/>
  <c r="AE170"/>
  <c r="L38" i="2"/>
  <c r="H141" i="9"/>
  <c r="K162" i="4"/>
  <c r="Z200" i="9"/>
  <c r="F182" i="4"/>
  <c r="AI43" i="9"/>
  <c r="AI36"/>
  <c r="N133" i="4"/>
  <c r="M22"/>
  <c r="N93" i="7"/>
  <c r="B122" i="9"/>
  <c r="K103" i="4"/>
  <c r="O101"/>
  <c r="G170"/>
  <c r="G59" i="9"/>
  <c r="T163"/>
  <c r="C128" i="4"/>
  <c r="L127" i="9"/>
  <c r="E178" i="4"/>
  <c r="L52" i="7"/>
  <c r="D201"/>
  <c r="G182" i="9"/>
  <c r="F170" i="7"/>
  <c r="E143"/>
  <c r="G45" i="2"/>
  <c r="M201" i="7"/>
  <c r="F78" i="4"/>
  <c r="K192" i="9"/>
  <c r="C135"/>
  <c r="H105" i="7"/>
  <c r="L148" i="4"/>
  <c r="M127" i="7"/>
  <c r="L198" i="4"/>
  <c r="B35" i="2"/>
  <c r="E103" i="9"/>
  <c r="D167" i="4"/>
  <c r="E199"/>
  <c r="M152" i="7"/>
  <c r="L135" i="9"/>
  <c r="B161"/>
  <c r="K166"/>
  <c r="G82" i="7"/>
  <c r="N210" i="9"/>
  <c r="F132" i="7"/>
  <c r="Y191" i="9"/>
  <c r="G125" i="7"/>
  <c r="M119"/>
  <c r="H44"/>
  <c r="L107"/>
  <c r="D41" i="4"/>
  <c r="N52" i="9"/>
  <c r="L58" i="4"/>
  <c r="H129" i="9"/>
  <c r="M156" i="7"/>
  <c r="T25" i="2"/>
  <c r="O42"/>
  <c r="AG27" i="9"/>
  <c r="H104" i="7"/>
  <c r="AF167" i="9"/>
  <c r="E124" i="4"/>
  <c r="F85" i="7"/>
  <c r="P41" i="2"/>
  <c r="B126" i="7"/>
  <c r="L189"/>
  <c r="G190" i="9"/>
  <c r="B86"/>
  <c r="G198"/>
  <c r="H211"/>
  <c r="B133"/>
  <c r="D122" i="7"/>
  <c r="L79" i="4"/>
  <c r="N14"/>
  <c r="S29" i="2"/>
  <c r="G182" i="7"/>
  <c r="E49" i="9"/>
  <c r="O11"/>
  <c r="T128"/>
  <c r="AB26"/>
  <c r="L89" i="7"/>
  <c r="F94" i="4"/>
  <c r="E92" i="9"/>
  <c r="L178" i="4"/>
  <c r="B138" i="9"/>
  <c r="F179" i="4"/>
  <c r="AA31" i="9"/>
  <c r="C26" i="4"/>
  <c r="E99"/>
  <c r="D20" i="7"/>
  <c r="H114"/>
  <c r="F28"/>
  <c r="H197"/>
  <c r="E198" i="4"/>
  <c r="I20" i="7"/>
  <c r="S186" i="9"/>
  <c r="D191" i="7"/>
  <c r="B57" i="9"/>
  <c r="E44" i="7"/>
  <c r="I32" i="2"/>
  <c r="F76" i="4"/>
  <c r="D158"/>
  <c r="N201" i="7"/>
  <c r="M41" i="9"/>
  <c r="X179"/>
  <c r="B74"/>
  <c r="C35" i="4"/>
  <c r="B4" i="10"/>
  <c r="M122" i="9"/>
  <c r="B14" i="4"/>
  <c r="G93" i="7"/>
  <c r="N169"/>
  <c r="N165" i="9"/>
  <c r="N28" i="4"/>
  <c r="D88" i="9"/>
  <c r="K164" i="4"/>
  <c r="E189" i="9"/>
  <c r="M187" i="4"/>
  <c r="F82" i="7"/>
  <c r="I45" i="9"/>
  <c r="N184" i="4"/>
  <c r="BC52" i="9"/>
  <c r="G37" i="2"/>
  <c r="E98" i="9"/>
  <c r="H48" i="7"/>
  <c r="D66"/>
  <c r="N29"/>
  <c r="M56" i="4"/>
  <c r="T17" i="2"/>
  <c r="D19" i="4"/>
  <c r="Y203" i="9"/>
  <c r="H59" i="7"/>
  <c r="AJ27" i="9"/>
  <c r="E41"/>
  <c r="N83" i="4"/>
  <c r="D167" i="7"/>
  <c r="B30" i="9"/>
  <c r="H36" i="4"/>
  <c r="B70" i="9"/>
  <c r="G154" i="7"/>
  <c r="S193" i="9"/>
  <c r="N161"/>
  <c r="D123" i="7"/>
  <c r="H210"/>
  <c r="H116" i="4"/>
  <c r="H184" i="9"/>
  <c r="D53" i="7"/>
  <c r="F57"/>
  <c r="U93" i="9"/>
  <c r="B147"/>
  <c r="B178"/>
  <c r="G120" i="7"/>
  <c r="N77" i="4"/>
  <c r="E45" i="9"/>
  <c r="D174"/>
  <c r="C161"/>
  <c r="L127" i="4"/>
  <c r="H102" i="7"/>
  <c r="K114"/>
  <c r="C155" i="9"/>
  <c r="B82" i="7"/>
  <c r="D26" i="9"/>
  <c r="L188"/>
  <c r="D189"/>
  <c r="O36" i="4"/>
  <c r="E34"/>
  <c r="K73" i="9"/>
  <c r="K208"/>
  <c r="H92" i="7"/>
  <c r="C136"/>
  <c r="AJ38" i="9"/>
  <c r="C170"/>
  <c r="N44" i="7"/>
  <c r="AJ13" i="9"/>
  <c r="H130" i="7"/>
  <c r="M19" i="4"/>
  <c r="T18" i="9"/>
  <c r="K179" i="4"/>
  <c r="I23" i="2"/>
  <c r="G51" i="9"/>
  <c r="K203"/>
  <c r="N56"/>
  <c r="N76"/>
  <c r="H65"/>
  <c r="F55" i="7"/>
  <c r="F103" i="4"/>
  <c r="M139" i="7"/>
  <c r="E104"/>
  <c r="H160"/>
  <c r="B77" i="9"/>
  <c r="D60" i="7"/>
  <c r="L67" i="9"/>
  <c r="G19" i="2"/>
  <c r="K200" i="4"/>
  <c r="AH18" i="9"/>
  <c r="L40" i="4"/>
  <c r="H81" i="7"/>
  <c r="U147" i="9"/>
  <c r="G37"/>
  <c r="O102" i="4"/>
  <c r="H32"/>
  <c r="N72" i="7"/>
  <c r="AF204" i="9"/>
  <c r="K162" i="7"/>
  <c r="M68" i="4"/>
  <c r="H119" i="9"/>
  <c r="C91"/>
  <c r="K68" i="4"/>
  <c r="N35"/>
  <c r="AC172" i="9"/>
  <c r="N94" i="4"/>
  <c r="H181" i="7"/>
  <c r="L83"/>
  <c r="F99" i="9"/>
  <c r="G123"/>
  <c r="K113" i="7"/>
  <c r="H84" i="9"/>
  <c r="AG195"/>
  <c r="D54" i="7"/>
  <c r="G133"/>
  <c r="L196" i="4"/>
  <c r="X173" i="9"/>
  <c r="H93" i="4"/>
  <c r="C28"/>
  <c r="H28"/>
  <c r="E33"/>
  <c r="C176" i="9"/>
  <c r="L49" i="7"/>
  <c r="H131" i="4"/>
  <c r="H124" i="9"/>
  <c r="F114"/>
  <c r="O163" i="4"/>
  <c r="E43" i="2"/>
  <c r="C76" i="7"/>
  <c r="M134" i="9"/>
  <c r="L43" i="7"/>
  <c r="H180" i="9"/>
  <c r="P37" i="2"/>
  <c r="K62" i="9"/>
  <c r="N180"/>
  <c r="BH52"/>
  <c r="Y206"/>
  <c r="E82" i="7"/>
  <c r="I44" i="4"/>
  <c r="K72" i="9"/>
  <c r="AM19"/>
  <c r="G14" i="2"/>
  <c r="B10" i="9"/>
  <c r="AA12"/>
  <c r="D27" i="2"/>
  <c r="C31"/>
  <c r="P11"/>
  <c r="T10" i="4"/>
  <c r="G52" i="9"/>
  <c r="H13"/>
  <c r="S17" i="7"/>
  <c r="U28"/>
  <c r="C83"/>
  <c r="U18" i="9"/>
  <c r="F16"/>
  <c r="C27" i="4"/>
  <c r="C18"/>
  <c r="M27" i="2"/>
  <c r="O22"/>
  <c r="X18" i="9"/>
  <c r="P16" i="2"/>
  <c r="G150" i="4"/>
  <c r="M23" i="7"/>
  <c r="Z32" i="9"/>
  <c r="AN17"/>
  <c r="F28" i="2"/>
  <c r="P23" i="7"/>
  <c r="F32" i="2"/>
  <c r="F127" i="7"/>
  <c r="K134"/>
  <c r="BI52" i="9"/>
  <c r="S14" i="2"/>
  <c r="D36" i="7"/>
  <c r="F130" i="4"/>
  <c r="L30" i="7"/>
  <c r="G50"/>
  <c r="O91" i="4"/>
  <c r="G22" i="7"/>
  <c r="E16" i="4"/>
  <c r="E22" i="2"/>
  <c r="E53" i="4"/>
  <c r="AI41" i="9"/>
  <c r="AG16"/>
  <c r="H60" i="7"/>
  <c r="F41" i="4"/>
  <c r="N39" i="2"/>
  <c r="L53" i="9"/>
  <c r="M48"/>
  <c r="B40" i="7"/>
  <c r="W27" i="9"/>
  <c r="M4" i="4"/>
  <c r="Z37" i="9"/>
  <c r="E161" i="4"/>
  <c r="E91" i="9"/>
  <c r="X15"/>
  <c r="L25" i="2"/>
  <c r="C157" i="4"/>
  <c r="M17"/>
  <c r="T14" i="2"/>
  <c r="H37" i="4"/>
  <c r="C114" i="7"/>
  <c r="T188" i="9"/>
  <c r="G65" i="7"/>
  <c r="C19" i="4"/>
  <c r="E17" i="7"/>
  <c r="N113"/>
  <c r="P12" i="9"/>
  <c r="E15" i="2"/>
  <c r="M60" i="9"/>
  <c r="E125" i="4"/>
  <c r="U13" i="7"/>
  <c r="M14" i="2"/>
  <c r="M184" i="4"/>
  <c r="I23" i="9"/>
  <c r="C20" i="4"/>
  <c r="N37"/>
  <c r="C168"/>
  <c r="D24" i="7"/>
  <c r="G10" i="4"/>
  <c r="M36" i="2"/>
  <c r="C113" i="9"/>
  <c r="N99" i="4"/>
  <c r="L14" i="2"/>
  <c r="AC25" i="9"/>
  <c r="E87"/>
  <c r="L88"/>
  <c r="AH15"/>
  <c r="I13" i="2"/>
  <c r="AJ42" i="9"/>
  <c r="O53" i="4"/>
  <c r="G33" i="9"/>
  <c r="E93"/>
  <c r="F13" i="2"/>
  <c r="O19" i="9"/>
  <c r="Y18"/>
  <c r="C41"/>
  <c r="D13" i="4"/>
  <c r="T26" i="2"/>
  <c r="I42" i="4"/>
  <c r="M132"/>
  <c r="Y17" i="9"/>
  <c r="AJ21"/>
  <c r="O34"/>
  <c r="B29"/>
  <c r="C34"/>
  <c r="C160"/>
  <c r="T19" i="7"/>
  <c r="S46" i="9"/>
  <c r="G28"/>
  <c r="N22" i="4"/>
  <c r="AN16" i="9"/>
  <c r="P13" i="2"/>
  <c r="I39"/>
  <c r="B113" i="7"/>
  <c r="M13" i="2"/>
  <c r="D20" i="4"/>
  <c r="AM27" i="9"/>
  <c r="B64" i="7"/>
  <c r="C24" i="4"/>
  <c r="S20" i="9"/>
  <c r="M76" i="4"/>
  <c r="M63"/>
  <c r="W25" i="9"/>
  <c r="B44" i="2"/>
  <c r="F110" i="9"/>
  <c r="T148"/>
  <c r="AE46"/>
  <c r="G37" i="7"/>
  <c r="L62" i="9"/>
  <c r="N135" i="7"/>
  <c r="D162" i="4"/>
  <c r="AA40" i="9"/>
  <c r="H10" i="2"/>
  <c r="D92" i="4"/>
  <c r="E197" i="9"/>
  <c r="D117" i="4"/>
  <c r="P19" i="9"/>
  <c r="B38" i="2"/>
  <c r="U84" i="9"/>
  <c r="AG33"/>
  <c r="D56"/>
  <c r="AI27"/>
  <c r="X195"/>
  <c r="E208" i="7"/>
  <c r="D38"/>
  <c r="Y47" i="9"/>
  <c r="H145"/>
  <c r="I13" i="7"/>
  <c r="H20" i="2"/>
  <c r="AJ28" i="9"/>
  <c r="B157"/>
  <c r="E16" i="2"/>
  <c r="D13"/>
  <c r="W23" i="9"/>
  <c r="P24"/>
  <c r="E30" i="2"/>
  <c r="N59" i="4"/>
  <c r="M20" i="7"/>
  <c r="D127" i="4"/>
  <c r="O199"/>
  <c r="L94" i="9"/>
  <c r="AD184"/>
  <c r="D90" i="7"/>
  <c r="K151" i="9"/>
  <c r="AN30"/>
  <c r="U24"/>
  <c r="L81" i="7"/>
  <c r="P31" i="4"/>
  <c r="E50" i="7"/>
  <c r="G31"/>
  <c r="P35" i="4"/>
  <c r="U138" i="9"/>
  <c r="L75"/>
  <c r="N106" i="7"/>
  <c r="AJ19" i="9"/>
  <c r="C15" i="2"/>
  <c r="Y209" i="9"/>
  <c r="G155"/>
  <c r="L175"/>
  <c r="P20" i="2"/>
  <c r="I24" i="7"/>
  <c r="N3" i="9"/>
  <c r="N196" i="7"/>
  <c r="AH36" i="9"/>
  <c r="B67"/>
  <c r="D49"/>
  <c r="B148" i="7"/>
  <c r="B208"/>
  <c r="U120" i="9"/>
  <c r="K105"/>
  <c r="E163"/>
  <c r="M170"/>
  <c r="H158"/>
  <c r="B118" i="7"/>
  <c r="C79" i="9"/>
  <c r="E12"/>
  <c r="F51" i="4"/>
  <c r="P30" i="9"/>
  <c r="N203"/>
  <c r="AG170"/>
  <c r="H145" i="7"/>
  <c r="Y31" i="9"/>
  <c r="AJ45"/>
  <c r="M191" i="4"/>
  <c r="E44"/>
  <c r="G43" i="7"/>
  <c r="D149" i="9"/>
  <c r="M200" i="4"/>
  <c r="M30"/>
  <c r="G154" i="9"/>
  <c r="L107" i="4"/>
  <c r="P14" i="2"/>
  <c r="AC208" i="9"/>
  <c r="C28" i="7"/>
  <c r="E167" i="9"/>
  <c r="M74"/>
  <c r="L88" i="4"/>
  <c r="M29" i="2"/>
  <c r="T179" i="9"/>
  <c r="G37" i="4"/>
  <c r="N165" i="7"/>
  <c r="E89"/>
  <c r="X25" i="9"/>
  <c r="V20"/>
  <c r="E137"/>
  <c r="O40" i="7"/>
  <c r="C90"/>
  <c r="H177"/>
  <c r="T23" i="9"/>
  <c r="F147" i="4"/>
  <c r="O32" i="9"/>
  <c r="Z39"/>
  <c r="F177"/>
  <c r="G180"/>
  <c r="P42" i="2"/>
  <c r="M118" i="7"/>
  <c r="T112" i="9"/>
  <c r="AC16"/>
  <c r="D37" i="2"/>
  <c r="F98" i="7"/>
  <c r="E155" i="4"/>
  <c r="M101" i="7"/>
  <c r="C98" i="4"/>
  <c r="L34" i="2"/>
  <c r="V25" i="9"/>
  <c r="E79" i="4"/>
  <c r="AI3" i="9"/>
  <c r="O24" i="4"/>
  <c r="AF21" i="9"/>
  <c r="W186"/>
  <c r="K79"/>
  <c r="N29" i="2"/>
  <c r="L55" i="9"/>
  <c r="W166"/>
  <c r="G30"/>
  <c r="N134" i="4"/>
  <c r="L193"/>
  <c r="U81" i="9"/>
  <c r="N88"/>
  <c r="F113"/>
  <c r="AH20"/>
  <c r="M20" i="2"/>
  <c r="M19"/>
  <c r="E211" i="4"/>
  <c r="N186" i="7"/>
  <c r="B42"/>
  <c r="F171"/>
  <c r="L140" i="9"/>
  <c r="H97" i="7"/>
  <c r="G58" i="9"/>
  <c r="O32" i="7"/>
  <c r="O15" i="2"/>
  <c r="D151" i="9"/>
  <c r="S26"/>
  <c r="F136" i="7"/>
  <c r="V3" i="9"/>
  <c r="M21" i="2"/>
  <c r="L77" i="7"/>
  <c r="C30"/>
  <c r="B89"/>
  <c r="M159"/>
  <c r="K184"/>
  <c r="N79" i="9"/>
  <c r="AC38"/>
  <c r="P39"/>
  <c r="U174"/>
  <c r="H209" i="4"/>
  <c r="C48" i="7"/>
  <c r="F178"/>
  <c r="H19" i="4"/>
  <c r="K135"/>
  <c r="C165" i="9"/>
  <c r="P18" i="7"/>
  <c r="F147" i="9"/>
  <c r="V204"/>
  <c r="X21"/>
  <c r="P33"/>
  <c r="M183"/>
  <c r="G71"/>
  <c r="M28" i="7"/>
  <c r="W191" i="9"/>
  <c r="E67" i="4"/>
  <c r="L147" i="7"/>
  <c r="G23" i="4"/>
  <c r="T145" i="9"/>
  <c r="O60" i="4"/>
  <c r="G164" i="7"/>
  <c r="G144" i="9"/>
  <c r="E134" i="4"/>
  <c r="C64" i="7"/>
  <c r="L36" i="2"/>
  <c r="C23" i="9"/>
  <c r="O28"/>
  <c r="X174"/>
  <c r="AF206"/>
  <c r="F66"/>
  <c r="L102" i="7"/>
  <c r="G142"/>
  <c r="N204" i="9"/>
  <c r="K66"/>
  <c r="H98" i="7"/>
  <c r="O154" i="4"/>
  <c r="B69" i="7"/>
  <c r="C21" i="4"/>
  <c r="L41"/>
  <c r="D175" i="9"/>
  <c r="G123" i="7"/>
  <c r="C154" i="9"/>
  <c r="C29" i="7"/>
  <c r="C129" i="9"/>
  <c r="H100" i="7"/>
  <c r="E200"/>
  <c r="L169" i="4"/>
  <c r="K203"/>
  <c r="F202"/>
  <c r="L114" i="9"/>
  <c r="N51" i="4"/>
  <c r="G175" i="7"/>
  <c r="U77" i="9"/>
  <c r="E32"/>
  <c r="E63" i="4"/>
  <c r="D29"/>
  <c r="T17" i="9"/>
  <c r="B24" i="7"/>
  <c r="D41" i="2"/>
  <c r="E75" i="9"/>
  <c r="I38"/>
  <c r="K145" i="4"/>
  <c r="B128" i="7"/>
  <c r="AC35" i="9"/>
  <c r="H134" i="7"/>
  <c r="X31" i="9"/>
  <c r="AE175"/>
  <c r="N104" i="7"/>
  <c r="AD186" i="9"/>
  <c r="AA11"/>
  <c r="H86" i="4"/>
  <c r="N33" i="9"/>
  <c r="H57" i="4"/>
  <c r="G202" i="9"/>
  <c r="D34" i="2"/>
  <c r="G53" i="4"/>
  <c r="X39" i="9"/>
  <c r="K159" i="4"/>
  <c r="C116" i="9"/>
  <c r="C167"/>
  <c r="N159" i="7"/>
  <c r="D71" i="9"/>
  <c r="Y39"/>
  <c r="AC178"/>
  <c r="D100" i="7"/>
  <c r="E208" i="4"/>
  <c r="H132"/>
  <c r="D29" i="9"/>
  <c r="K68" i="7"/>
  <c r="K180" i="9"/>
  <c r="C189" i="4"/>
  <c r="O88"/>
  <c r="L183" i="7"/>
  <c r="AD209" i="9"/>
  <c r="X189"/>
  <c r="D147" i="7"/>
  <c r="X42" i="9"/>
  <c r="N160"/>
  <c r="B36" i="2"/>
  <c r="H29" i="9"/>
  <c r="C68"/>
  <c r="O16" i="4"/>
  <c r="N39" i="7"/>
  <c r="D46"/>
  <c r="H45" i="9"/>
  <c r="H97"/>
  <c r="P37"/>
  <c r="AB34"/>
  <c r="N183"/>
  <c r="C31"/>
  <c r="W199"/>
  <c r="H114"/>
  <c r="E122"/>
  <c r="M111" i="7"/>
  <c r="L80" i="4"/>
  <c r="Y180" i="9"/>
  <c r="C131" i="4"/>
  <c r="D14" i="9"/>
  <c r="P28" i="7"/>
  <c r="E80"/>
  <c r="K59"/>
  <c r="T84" i="9"/>
  <c r="Y187"/>
  <c r="D38" i="4"/>
  <c r="D124" i="9"/>
  <c r="F159" i="7"/>
  <c r="M209"/>
  <c r="E35"/>
  <c r="F115"/>
  <c r="D88" i="4"/>
  <c r="B97" i="7"/>
  <c r="E70" i="9"/>
  <c r="M160" i="4"/>
  <c r="L22" i="7"/>
  <c r="E103"/>
  <c r="G191" i="9"/>
  <c r="D27" i="4"/>
  <c r="O40" i="2"/>
  <c r="L23" i="9"/>
  <c r="M73" i="7"/>
  <c r="H209" i="9"/>
  <c r="T31" i="4"/>
  <c r="D42"/>
  <c r="N50" i="7"/>
  <c r="B37"/>
  <c r="AC31" i="9"/>
  <c r="AD166"/>
  <c r="D194" i="4"/>
  <c r="C134"/>
  <c r="P19" i="7"/>
  <c r="F136" i="4"/>
  <c r="O172"/>
  <c r="N134" i="7"/>
  <c r="F196" i="4"/>
  <c r="C91" i="7"/>
  <c r="F161"/>
  <c r="D84"/>
  <c r="M202" i="4"/>
  <c r="T55" i="9"/>
  <c r="U71"/>
  <c r="AA21"/>
  <c r="G169" i="7"/>
  <c r="K136"/>
  <c r="L65" i="9"/>
  <c r="T135"/>
  <c r="D63"/>
  <c r="B116"/>
  <c r="E116" i="4"/>
  <c r="L86" i="9"/>
  <c r="E36" i="2"/>
  <c r="G207" i="7"/>
  <c r="D101"/>
  <c r="D90" i="9"/>
  <c r="O56" i="4"/>
  <c r="O162"/>
  <c r="T97" i="9"/>
  <c r="G126" i="7"/>
  <c r="L190"/>
  <c r="AE206" i="9"/>
  <c r="K76"/>
  <c r="H147" i="4"/>
  <c r="C25" i="2"/>
  <c r="H37"/>
  <c r="D53" i="4"/>
  <c r="D150"/>
  <c r="M195" i="7"/>
  <c r="AD202" i="9"/>
  <c r="M158"/>
  <c r="AC187"/>
  <c r="W36"/>
  <c r="N206" i="7"/>
  <c r="G78"/>
  <c r="B89" i="9"/>
  <c r="C84"/>
  <c r="M83" i="4"/>
  <c r="L42" i="7"/>
  <c r="AD194" i="9"/>
  <c r="N209" i="7"/>
  <c r="D47"/>
  <c r="L107" i="9"/>
  <c r="F102" i="7"/>
  <c r="H186" i="9"/>
  <c r="L195" i="4"/>
  <c r="B19" i="2"/>
  <c r="W35" i="9"/>
  <c r="L101"/>
  <c r="B104"/>
  <c r="C34" i="2"/>
  <c r="M107" i="7"/>
  <c r="F137" i="9"/>
  <c r="K170"/>
  <c r="C105"/>
  <c r="G107" i="7"/>
  <c r="H195" i="4"/>
  <c r="D204"/>
  <c r="L23" i="2"/>
  <c r="H169" i="9"/>
  <c r="G52" i="4"/>
  <c r="C38"/>
  <c r="G64" i="9"/>
  <c r="AH31"/>
  <c r="G190" i="4"/>
  <c r="N182"/>
  <c r="X178" i="9"/>
  <c r="AB45"/>
  <c r="M158" i="4"/>
  <c r="L5" i="2"/>
  <c r="AI31" i="9"/>
  <c r="C100"/>
  <c r="AH12"/>
  <c r="M18" i="7"/>
  <c r="F15" i="4"/>
  <c r="E204" i="9"/>
  <c r="N16" i="7"/>
  <c r="C3"/>
  <c r="P21" i="2"/>
  <c r="C98" i="9"/>
  <c r="N25"/>
  <c r="S31" i="2"/>
  <c r="K181" i="7"/>
  <c r="AG168" i="9"/>
  <c r="Y14"/>
  <c r="F56" i="4"/>
  <c r="O19" i="2"/>
  <c r="L137" i="9"/>
  <c r="E162"/>
  <c r="K53" i="7"/>
  <c r="C107" i="9"/>
  <c r="K47" i="7"/>
  <c r="T16" i="2"/>
  <c r="C126" i="7"/>
  <c r="I21" i="4"/>
  <c r="T53" i="9"/>
  <c r="B31" i="7"/>
  <c r="H83" i="4"/>
  <c r="O32" i="2"/>
  <c r="F39"/>
  <c r="O34" i="4"/>
  <c r="L38" i="7"/>
  <c r="AN24" i="9"/>
  <c r="G148" i="4"/>
  <c r="C12" i="2"/>
  <c r="N114" i="4"/>
  <c r="F72"/>
  <c r="N112" i="7"/>
  <c r="I17" i="4"/>
  <c r="E175"/>
  <c r="B41"/>
  <c r="H10"/>
  <c r="X23" i="9"/>
  <c r="AG29"/>
  <c r="T29" i="4"/>
  <c r="G40"/>
  <c r="L20" i="2"/>
  <c r="H26"/>
  <c r="B15"/>
  <c r="T27"/>
  <c r="F28" i="9"/>
  <c r="X16"/>
  <c r="B146" i="7"/>
  <c r="N85" i="9"/>
  <c r="M17"/>
  <c r="M25" i="2"/>
  <c r="H16"/>
  <c r="E195" i="4"/>
  <c r="I22" i="9"/>
  <c r="W26"/>
  <c r="M171" i="7"/>
  <c r="B70"/>
  <c r="B11" i="10"/>
  <c r="G29" i="7"/>
  <c r="AH23" i="9"/>
  <c r="AB18"/>
  <c r="B49"/>
  <c r="L15" i="2"/>
  <c r="AH44" i="9"/>
  <c r="D24"/>
  <c r="X3"/>
  <c r="T27" i="4"/>
  <c r="C60" i="9"/>
  <c r="G40" i="2"/>
  <c r="AM25" i="9"/>
  <c r="I17"/>
  <c r="Y27"/>
  <c r="W12"/>
  <c r="P36"/>
  <c r="L48"/>
  <c r="D85" i="4"/>
  <c r="T12" i="9"/>
  <c r="F13" i="4"/>
  <c r="H13"/>
  <c r="G20" i="9"/>
  <c r="B14" i="2"/>
  <c r="C17" i="4"/>
  <c r="F25" i="2"/>
  <c r="N113" i="4"/>
  <c r="E10" i="2"/>
  <c r="F33" i="7"/>
  <c r="D25" i="2"/>
  <c r="L46" i="9"/>
  <c r="M3"/>
  <c r="D36" i="2"/>
  <c r="AC202" i="9"/>
  <c r="B37"/>
  <c r="AF11"/>
  <c r="G51" i="7"/>
  <c r="N42"/>
  <c r="V198" i="9"/>
  <c r="H67"/>
  <c r="L180" i="4"/>
  <c r="L177"/>
  <c r="B69" i="9"/>
  <c r="B10" i="2"/>
  <c r="D42" i="9"/>
  <c r="G24" i="4"/>
  <c r="G143" i="9"/>
  <c r="M31" i="4"/>
  <c r="AH25" i="9"/>
  <c r="P26"/>
  <c r="K80"/>
  <c r="D45" i="2"/>
  <c r="M35" i="7"/>
  <c r="AH17" i="9"/>
  <c r="AE192"/>
  <c r="H16" i="7"/>
  <c r="B20" i="4"/>
  <c r="AG17" i="9"/>
  <c r="B91"/>
  <c r="F22"/>
  <c r="D25" i="4"/>
  <c r="H53" i="7"/>
  <c r="L41" i="9"/>
  <c r="B45" i="4"/>
  <c r="F58"/>
  <c r="I23"/>
  <c r="K107" i="9"/>
  <c r="L187" i="7"/>
  <c r="G44" i="4"/>
  <c r="AF30" i="9"/>
  <c r="H28" i="2"/>
  <c r="C64" i="4"/>
  <c r="F17" i="9"/>
  <c r="F54" i="7"/>
  <c r="E25" i="9"/>
  <c r="O35"/>
  <c r="G106" i="4"/>
  <c r="E154" i="9"/>
  <c r="L41" i="7"/>
  <c r="E130" i="4"/>
  <c r="B65" i="9"/>
  <c r="S25"/>
  <c r="E145"/>
  <c r="G85" i="4"/>
  <c r="N84" i="7"/>
  <c r="N15"/>
  <c r="P36" i="4"/>
  <c r="F168" i="9"/>
  <c r="F164" i="7"/>
  <c r="D15"/>
  <c r="P31" i="9"/>
  <c r="B36" i="4"/>
  <c r="B45" i="9"/>
  <c r="M141"/>
  <c r="E123" i="7"/>
  <c r="C45"/>
  <c r="M161" i="4"/>
  <c r="F73" i="7"/>
  <c r="U117" i="9"/>
  <c r="F119"/>
  <c r="L125" i="7"/>
  <c r="H201"/>
  <c r="S28" i="9"/>
  <c r="T13" i="2"/>
  <c r="L17" i="9"/>
  <c r="G110"/>
  <c r="M37"/>
  <c r="M113"/>
  <c r="L23" i="4"/>
  <c r="L115"/>
  <c r="O68"/>
  <c r="L126" i="9"/>
  <c r="M74" i="7"/>
  <c r="AH43" i="9"/>
  <c r="K187" i="7"/>
  <c r="AH32" i="9"/>
  <c r="K144" i="7"/>
  <c r="O26"/>
  <c r="G66" i="4"/>
  <c r="B38" i="9"/>
  <c r="I41" i="4"/>
  <c r="H25" i="2"/>
  <c r="C163" i="7"/>
  <c r="F63"/>
  <c r="Z208" i="9"/>
  <c r="F160" i="4"/>
  <c r="E158"/>
  <c r="E74" i="7"/>
  <c r="D52" i="9"/>
  <c r="C86" i="4"/>
  <c r="N200" i="7"/>
  <c r="H113" i="9"/>
  <c r="G191" i="4"/>
  <c r="N66"/>
  <c r="K81" i="9"/>
  <c r="F90" i="4"/>
  <c r="C57" i="9"/>
  <c r="G121" i="4"/>
  <c r="V196" i="9"/>
  <c r="H199"/>
  <c r="L167" i="4"/>
  <c r="D175" i="7"/>
  <c r="N118" i="9"/>
  <c r="K85" i="4"/>
  <c r="H101" i="7"/>
  <c r="K165" i="4"/>
  <c r="H187" i="7"/>
  <c r="K90" i="4"/>
  <c r="C105"/>
  <c r="U24" i="7"/>
  <c r="D22" i="2"/>
  <c r="K137" i="9"/>
  <c r="F73" i="4"/>
  <c r="X192" i="9"/>
  <c r="O160" i="4"/>
  <c r="P20" i="7"/>
  <c r="F181" i="9"/>
  <c r="L176" i="7"/>
  <c r="T203" i="9"/>
  <c r="C124" i="7"/>
  <c r="E29" i="9"/>
  <c r="D75" i="4"/>
  <c r="G159" i="9"/>
  <c r="L93" i="7"/>
  <c r="M153" i="9"/>
  <c r="S22"/>
  <c r="I18" i="4"/>
  <c r="E24" i="7"/>
  <c r="P19" i="4"/>
  <c r="E5" i="2"/>
  <c r="M52" i="9"/>
  <c r="G69" i="7"/>
  <c r="C123" i="4"/>
  <c r="G29"/>
  <c r="M17" i="2"/>
  <c r="AG30" i="9"/>
  <c r="N43" i="7"/>
  <c r="B86"/>
  <c r="B47" i="9"/>
  <c r="M126" i="7"/>
  <c r="AH19" i="9"/>
  <c r="T31"/>
  <c r="U108"/>
  <c r="F109" i="4"/>
  <c r="N179" i="7"/>
  <c r="M26"/>
  <c r="O20" i="4"/>
  <c r="C199" i="7"/>
  <c r="E116"/>
  <c r="O30" i="4"/>
  <c r="K204"/>
  <c r="I43" i="9"/>
  <c r="B94" i="7"/>
  <c r="AC15" i="9"/>
  <c r="H71" i="7"/>
  <c r="P20" i="4"/>
  <c r="E95" i="9"/>
  <c r="J13" i="2"/>
  <c r="K49" i="7"/>
  <c r="C13" i="2"/>
  <c r="C29"/>
  <c r="S29" i="7"/>
  <c r="E102" i="9"/>
  <c r="D197" i="7"/>
  <c r="F44" i="9"/>
  <c r="G24" i="2"/>
  <c r="S17" i="9"/>
  <c r="U48"/>
  <c r="F63"/>
  <c r="F54" i="4"/>
  <c r="F48" i="7"/>
  <c r="AF24" i="9"/>
  <c r="L74" i="7"/>
  <c r="E14" i="2"/>
  <c r="P25" i="9"/>
  <c r="D111" i="4"/>
  <c r="C26" i="7"/>
  <c r="AG23" i="9"/>
  <c r="M28" i="2"/>
  <c r="N200" i="9"/>
  <c r="M52" i="4"/>
  <c r="C134" i="7"/>
  <c r="D17" i="4"/>
  <c r="E160"/>
  <c r="P34" i="2"/>
  <c r="P44" i="9"/>
  <c r="K135"/>
  <c r="N39" i="4"/>
  <c r="E76"/>
  <c r="AC11" i="9"/>
  <c r="AJ14"/>
  <c r="I29" i="2"/>
  <c r="L61" i="4"/>
  <c r="U42" i="9"/>
  <c r="G196"/>
  <c r="G165" i="4"/>
  <c r="D116"/>
  <c r="D102" i="7"/>
  <c r="S196" i="9"/>
  <c r="M163" i="4"/>
  <c r="B78" i="9"/>
  <c r="E134" i="7"/>
  <c r="T15"/>
  <c r="M97"/>
  <c r="I43" i="2"/>
  <c r="N33" i="4"/>
  <c r="G40" i="7"/>
  <c r="F34" i="2"/>
  <c r="O45" i="4"/>
  <c r="N90" i="7"/>
  <c r="N38"/>
  <c r="H125" i="9"/>
  <c r="H15" i="4"/>
  <c r="D57" i="9"/>
  <c r="K70" i="4"/>
  <c r="Y165" i="9"/>
  <c r="AD179"/>
  <c r="E138"/>
  <c r="H193" i="4"/>
  <c r="M65" i="9"/>
  <c r="O13" i="4"/>
  <c r="M94"/>
  <c r="C42"/>
  <c r="AN14" i="9"/>
  <c r="C14" i="4"/>
  <c r="H17"/>
  <c r="T131" i="9"/>
  <c r="F194"/>
  <c r="T69"/>
  <c r="V200"/>
  <c r="L202"/>
  <c r="L165" i="7"/>
  <c r="N137"/>
  <c r="E96"/>
  <c r="P40" i="4"/>
  <c r="D126"/>
  <c r="D31" i="9"/>
  <c r="M20"/>
  <c r="E43"/>
  <c r="N69" i="4"/>
  <c r="W28" i="9"/>
  <c r="F27" i="2"/>
  <c r="B128" i="9"/>
  <c r="N167" i="4"/>
  <c r="N27" i="9"/>
  <c r="K177" i="4"/>
  <c r="F35" i="2"/>
  <c r="E24" i="4"/>
  <c r="B54" i="9"/>
  <c r="N97" i="7"/>
  <c r="M28" i="4"/>
  <c r="AC40" i="9"/>
  <c r="M92" i="4"/>
  <c r="T26"/>
  <c r="T25"/>
  <c r="L74"/>
  <c r="I19" i="9"/>
  <c r="B17" i="4"/>
  <c r="F43" i="2"/>
  <c r="G84" i="9"/>
  <c r="K91"/>
  <c r="M165" i="7"/>
  <c r="U167" i="9"/>
  <c r="G20" i="7"/>
  <c r="K145"/>
  <c r="B35" i="4"/>
  <c r="B83" i="9"/>
  <c r="AC204"/>
  <c r="O26"/>
  <c r="O27"/>
  <c r="G95" i="7"/>
  <c r="C60" i="4"/>
  <c r="O28" i="7"/>
  <c r="G195"/>
  <c r="M98" i="4"/>
  <c r="G24" i="9"/>
  <c r="V205"/>
  <c r="M137"/>
  <c r="AF197"/>
  <c r="E56" i="7"/>
  <c r="B206"/>
  <c r="E113" i="9"/>
  <c r="E126"/>
  <c r="U209"/>
  <c r="H162" i="4"/>
  <c r="I28" i="2"/>
  <c r="AA16" i="9"/>
  <c r="B44" i="7"/>
  <c r="L43" i="4"/>
  <c r="C158" i="9"/>
  <c r="AA30"/>
  <c r="O117" i="4"/>
  <c r="C107" i="7"/>
  <c r="E120"/>
  <c r="E70"/>
  <c r="K128" i="4"/>
  <c r="AJ43" i="9"/>
  <c r="Y186"/>
  <c r="D181" i="4"/>
  <c r="H136"/>
  <c r="C13" i="7"/>
  <c r="E196"/>
  <c r="E20" i="9"/>
  <c r="F99" i="4"/>
  <c r="L204" i="7"/>
  <c r="Y168" i="9"/>
  <c r="H21"/>
  <c r="D51" i="7"/>
  <c r="M208"/>
  <c r="M61" i="4"/>
  <c r="W45" i="9"/>
  <c r="G199" i="4"/>
  <c r="C118"/>
  <c r="N140" i="7"/>
  <c r="O63" i="4"/>
  <c r="H167"/>
  <c r="Z12" i="9"/>
  <c r="M91" i="4"/>
  <c r="G189" i="7"/>
  <c r="G184" i="4"/>
  <c r="B194" i="9"/>
  <c r="M60" i="4"/>
  <c r="P32"/>
  <c r="L206" i="9"/>
  <c r="AA19"/>
  <c r="E107" i="7"/>
  <c r="M131"/>
  <c r="N59"/>
  <c r="G101" i="9"/>
  <c r="E187" i="4"/>
  <c r="G67"/>
  <c r="L144" i="7"/>
  <c r="F81" i="9"/>
  <c r="M28"/>
  <c r="L168"/>
  <c r="H42" i="2"/>
  <c r="Y33" i="9"/>
  <c r="W18"/>
  <c r="K63"/>
  <c r="T205"/>
  <c r="D36" i="4"/>
  <c r="I38" i="2"/>
  <c r="N132" i="9"/>
  <c r="F84" i="4"/>
  <c r="M73"/>
  <c r="V199" i="9"/>
  <c r="G207"/>
  <c r="M71"/>
  <c r="C201" i="7"/>
  <c r="K147" i="9"/>
  <c r="B166" i="7"/>
  <c r="N75"/>
  <c r="M181"/>
  <c r="C75"/>
  <c r="C113" i="4"/>
  <c r="L99"/>
  <c r="AF39" i="9"/>
  <c r="M138"/>
  <c r="N115"/>
  <c r="G135" i="4"/>
  <c r="N63" i="9"/>
  <c r="T153"/>
  <c r="K96"/>
  <c r="AE202"/>
  <c r="D27" i="7"/>
  <c r="D25" i="9"/>
  <c r="H20" i="4"/>
  <c r="O105"/>
  <c r="M206" i="9"/>
  <c r="L118" i="4"/>
  <c r="L198" i="9"/>
  <c r="N184"/>
  <c r="AH41"/>
  <c r="H100"/>
  <c r="O116" i="4"/>
  <c r="B53" i="7"/>
  <c r="T133" i="9"/>
  <c r="G186"/>
  <c r="N60" i="7"/>
  <c r="K131" i="9"/>
  <c r="E71"/>
  <c r="N154"/>
  <c r="U126"/>
  <c r="H23" i="2"/>
  <c r="C207" i="9"/>
  <c r="N68" i="7"/>
  <c r="N196" i="9"/>
  <c r="B75"/>
  <c r="C179"/>
  <c r="F55" i="4"/>
  <c r="AC197" i="9"/>
  <c r="L29"/>
  <c r="G196" i="7"/>
  <c r="C28" i="9"/>
  <c r="E194" i="7"/>
  <c r="H104" i="9"/>
  <c r="O124" i="4"/>
  <c r="B29" i="7"/>
  <c r="N116" i="4"/>
  <c r="K92"/>
  <c r="N189" i="7"/>
  <c r="L24" i="4"/>
  <c r="N145"/>
  <c r="K123" i="9"/>
  <c r="B191" i="7"/>
  <c r="F197"/>
  <c r="U114" i="9"/>
  <c r="AG210"/>
  <c r="H134"/>
  <c r="B196"/>
  <c r="M32" i="4"/>
  <c r="D141" i="7"/>
  <c r="C52" i="4"/>
  <c r="G138" i="9"/>
  <c r="D130" i="7"/>
  <c r="E186" i="4"/>
  <c r="D125" i="9"/>
  <c r="K117" i="4"/>
  <c r="M96"/>
  <c r="M160" i="9"/>
  <c r="F172"/>
  <c r="C156"/>
  <c r="L53" i="4"/>
  <c r="AG200" i="9"/>
  <c r="K131" i="7"/>
  <c r="K199"/>
  <c r="H209"/>
  <c r="Z169" i="9"/>
  <c r="O25" i="7"/>
  <c r="T29"/>
  <c r="K54"/>
  <c r="K210" i="9"/>
  <c r="U29" i="7"/>
  <c r="H177" i="9"/>
  <c r="H121" i="7"/>
  <c r="F186"/>
  <c r="K51" i="9"/>
  <c r="G159" i="4"/>
  <c r="C115"/>
  <c r="M30" i="7"/>
  <c r="V207" i="9"/>
  <c r="G30" i="7"/>
  <c r="M150" i="9"/>
  <c r="G143" i="4"/>
  <c r="E162" i="7"/>
  <c r="O42" i="9"/>
  <c r="H68" i="4"/>
  <c r="M68" i="7"/>
  <c r="V208" i="9"/>
  <c r="M170" i="4"/>
  <c r="U34" i="9"/>
  <c r="T110"/>
  <c r="F193"/>
  <c r="U202"/>
  <c r="N207" i="4"/>
  <c r="M24" i="2"/>
  <c r="H208" i="4"/>
  <c r="G63"/>
  <c r="D66"/>
  <c r="C181" i="7"/>
  <c r="B74"/>
  <c r="W203" i="9"/>
  <c r="K100" i="7"/>
  <c r="D66" i="9"/>
  <c r="O30"/>
  <c r="F193" i="4"/>
  <c r="C87" i="9"/>
  <c r="D115"/>
  <c r="M185"/>
  <c r="T152"/>
  <c r="K177"/>
  <c r="G73" i="4"/>
  <c r="E40"/>
  <c r="D97"/>
  <c r="O165"/>
  <c r="D74"/>
  <c r="B10" i="10"/>
  <c r="N178" i="4"/>
  <c r="L89"/>
  <c r="T24"/>
  <c r="E96"/>
  <c r="C208" i="9"/>
  <c r="U67"/>
  <c r="G149" i="7"/>
  <c r="E76"/>
  <c r="W21" i="9"/>
  <c r="B179"/>
  <c r="Z179"/>
  <c r="D122"/>
  <c r="L203" i="4"/>
  <c r="S25" i="7"/>
  <c r="D67" i="4"/>
  <c r="E192" i="9"/>
  <c r="F149"/>
  <c r="C206"/>
  <c r="E183" i="7"/>
  <c r="G110" i="4"/>
  <c r="D188" i="7"/>
  <c r="B84" i="9"/>
  <c r="C184" i="4"/>
  <c r="B103" i="7"/>
  <c r="AB43" i="9"/>
  <c r="W172"/>
  <c r="AE180"/>
  <c r="E22" i="4"/>
  <c r="H128" i="9"/>
  <c r="O211" i="4"/>
  <c r="C114"/>
  <c r="G105"/>
  <c r="N211"/>
  <c r="D100"/>
  <c r="K50" i="7"/>
  <c r="W190" i="9"/>
  <c r="D52" i="4"/>
  <c r="D50"/>
  <c r="E100"/>
  <c r="F60"/>
  <c r="E90" i="7"/>
  <c r="E185" i="9"/>
  <c r="N112" i="4"/>
  <c r="N166" i="9"/>
  <c r="U20" i="7"/>
  <c r="F125" i="4"/>
  <c r="AA24" i="9"/>
  <c r="B53"/>
  <c r="E38"/>
  <c r="X170"/>
  <c r="P39" i="4"/>
  <c r="G130"/>
  <c r="G38"/>
  <c r="H99" i="9"/>
  <c r="D96" i="7"/>
  <c r="H157" i="4"/>
  <c r="W208" i="9"/>
  <c r="L170" i="4"/>
  <c r="K82" i="9"/>
  <c r="G186" i="7"/>
  <c r="C168" i="9"/>
  <c r="G101" i="4"/>
  <c r="G128" i="7"/>
  <c r="K150"/>
  <c r="C117" i="4"/>
  <c r="F185" i="9"/>
  <c r="L87"/>
  <c r="Z201"/>
  <c r="K187"/>
  <c r="B39"/>
  <c r="M34" i="7"/>
  <c r="D45" i="9"/>
  <c r="G211" i="4"/>
  <c r="AB19" i="9"/>
  <c r="AC29"/>
  <c r="L18"/>
  <c r="E126" i="4"/>
  <c r="L117" i="9"/>
  <c r="X47"/>
  <c r="D142" i="4"/>
  <c r="E63" i="9"/>
  <c r="M41" i="7"/>
  <c r="H201" i="4"/>
  <c r="AC46" i="9"/>
  <c r="C106" i="4"/>
  <c r="H30" i="9"/>
  <c r="N147" i="7"/>
  <c r="D157" i="4"/>
  <c r="E82" i="9"/>
  <c r="H130" i="4"/>
  <c r="M132" i="9"/>
  <c r="U196"/>
  <c r="L135" i="4"/>
  <c r="N109"/>
  <c r="H133"/>
  <c r="M166" i="9"/>
  <c r="W180"/>
  <c r="H106" i="7"/>
  <c r="V31" i="9"/>
  <c r="E184" i="4"/>
  <c r="G92"/>
  <c r="H151"/>
  <c r="H164" i="7"/>
  <c r="W205" i="9"/>
  <c r="Z184"/>
  <c r="D119"/>
  <c r="C41" i="2"/>
  <c r="B160" i="9"/>
  <c r="G192"/>
  <c r="G54" i="7"/>
  <c r="W206" i="9"/>
  <c r="N128" i="7"/>
  <c r="F111"/>
  <c r="M36" i="4"/>
  <c r="AG19" i="9"/>
  <c r="B144"/>
  <c r="B35" i="7"/>
  <c r="H22" i="4"/>
  <c r="F170"/>
  <c r="N78" i="7"/>
  <c r="L53"/>
  <c r="S197" i="9"/>
  <c r="L36" i="7"/>
  <c r="M103"/>
  <c r="M126" i="9"/>
  <c r="L21" i="7"/>
  <c r="T127" i="9"/>
  <c r="G36" i="7"/>
  <c r="O142" i="4"/>
  <c r="M45" i="9"/>
  <c r="O37" i="7"/>
  <c r="N51"/>
  <c r="T18" i="4"/>
  <c r="Y20" i="9"/>
  <c r="B205"/>
  <c r="H35" i="2"/>
  <c r="W22" i="9"/>
  <c r="K92"/>
  <c r="U194"/>
  <c r="U59"/>
  <c r="E38" i="7"/>
  <c r="C43" i="4"/>
  <c r="V45" i="9"/>
  <c r="C128" i="7"/>
  <c r="H60" i="9"/>
  <c r="T197"/>
  <c r="AF177"/>
  <c r="F40" i="7"/>
  <c r="AC167" i="9"/>
  <c r="Y172"/>
  <c r="E93" i="7"/>
  <c r="E80" i="9"/>
  <c r="D161" i="4"/>
  <c r="H178"/>
  <c r="G61"/>
  <c r="D99" i="7"/>
  <c r="K124" i="4"/>
  <c r="P42" i="9"/>
  <c r="Y13"/>
  <c r="G19" i="4"/>
  <c r="L204" i="9"/>
  <c r="N86"/>
  <c r="F44" i="4"/>
  <c r="AB25" i="9"/>
  <c r="D77"/>
  <c r="B28" i="4"/>
  <c r="L76"/>
  <c r="X202" i="9"/>
  <c r="M80" i="4"/>
  <c r="M38" i="7"/>
  <c r="O73" i="4"/>
  <c r="AM24" i="9"/>
  <c r="E55" i="7"/>
  <c r="C199" i="4"/>
  <c r="N156"/>
  <c r="L208" i="9"/>
  <c r="G210" i="7"/>
  <c r="E66" i="4"/>
  <c r="N162"/>
  <c r="B37" i="2"/>
  <c r="AF42" i="9"/>
  <c r="F104" i="7"/>
  <c r="M175"/>
  <c r="AE199" i="9"/>
  <c r="T122"/>
  <c r="T193"/>
  <c r="G124" i="7"/>
  <c r="F33" i="4"/>
  <c r="L149" i="7"/>
  <c r="O14"/>
  <c r="E36"/>
  <c r="O18" i="2"/>
  <c r="AG21" i="9"/>
  <c r="K199"/>
  <c r="P32"/>
  <c r="W177"/>
  <c r="I30" i="7"/>
  <c r="U37" i="9"/>
  <c r="M39" i="2"/>
  <c r="B77" i="7"/>
  <c r="Z166" i="9"/>
  <c r="H17"/>
  <c r="N33" i="7"/>
  <c r="T12" i="2"/>
  <c r="G42" i="4"/>
  <c r="D32" i="2"/>
  <c r="G103" i="9"/>
  <c r="L110" i="7"/>
  <c r="K98" i="4"/>
  <c r="N173"/>
  <c r="P43" i="9"/>
  <c r="E205" i="7"/>
  <c r="M50" i="9"/>
  <c r="Z173"/>
  <c r="C37" i="2"/>
  <c r="M171" i="9"/>
  <c r="U58"/>
  <c r="Z35"/>
  <c r="G70" i="4"/>
  <c r="H161" i="7"/>
  <c r="T200" i="9"/>
  <c r="C21" i="2"/>
  <c r="E185" i="4"/>
  <c r="Y43" i="9"/>
  <c r="AG184"/>
  <c r="L122" i="4"/>
  <c r="G125" i="9"/>
  <c r="AJ3"/>
  <c r="L178" i="7"/>
  <c r="F40" i="9"/>
  <c r="AC45"/>
  <c r="D44"/>
  <c r="E196"/>
  <c r="E136" i="4"/>
  <c r="H175" i="7"/>
  <c r="H120"/>
  <c r="N83"/>
  <c r="M174" i="4"/>
  <c r="T76" i="9"/>
  <c r="D127" i="7"/>
  <c r="C121" i="9"/>
  <c r="C181"/>
  <c r="D81"/>
  <c r="E173" i="7"/>
  <c r="AF192" i="9"/>
  <c r="H75" i="4"/>
  <c r="D148"/>
  <c r="H88" i="9"/>
  <c r="B204" i="7"/>
  <c r="O177" i="4"/>
  <c r="H153" i="7"/>
  <c r="W194" i="9"/>
  <c r="S189"/>
  <c r="G103" i="7"/>
  <c r="B12" i="10"/>
  <c r="N101" i="7"/>
  <c r="D195" i="4"/>
  <c r="X193" i="9"/>
  <c r="L211" i="4"/>
  <c r="F61" i="7"/>
  <c r="C55"/>
  <c r="K86"/>
  <c r="D173"/>
  <c r="L108" i="9"/>
  <c r="M117" i="7"/>
  <c r="U103" i="9"/>
  <c r="F87" i="4"/>
  <c r="G91"/>
  <c r="N126" i="9"/>
  <c r="N188" i="4"/>
  <c r="D112" i="7"/>
  <c r="AF41" i="9"/>
  <c r="N203" i="4"/>
  <c r="G30" i="2"/>
  <c r="B40" i="9"/>
  <c r="D148" i="7"/>
  <c r="M141" i="4"/>
  <c r="B142" i="9"/>
  <c r="G190" i="7"/>
  <c r="K208"/>
  <c r="D204"/>
  <c r="B115"/>
  <c r="G205" i="4"/>
  <c r="K185"/>
  <c r="L119"/>
  <c r="G13" i="9"/>
  <c r="E163" i="7"/>
  <c r="G111" i="4"/>
  <c r="L194" i="9"/>
  <c r="L145"/>
  <c r="L21"/>
  <c r="K163" i="4"/>
  <c r="B210" i="9"/>
  <c r="E92" i="7"/>
  <c r="C136" i="4"/>
  <c r="B197" i="7"/>
  <c r="B26" i="9"/>
  <c r="B21" i="2"/>
  <c r="E118" i="7"/>
  <c r="T132" i="9"/>
  <c r="AA27"/>
  <c r="X30"/>
  <c r="U125"/>
  <c r="Y32"/>
  <c r="C143" i="7"/>
  <c r="AN21" i="9"/>
  <c r="G36"/>
  <c r="B160" i="7"/>
  <c r="B79"/>
  <c r="E206" i="4"/>
  <c r="AD211" i="9"/>
  <c r="M74" i="4"/>
  <c r="C58" i="7"/>
  <c r="P33" i="2"/>
  <c r="D182" i="4"/>
  <c r="G68" i="9"/>
  <c r="F199" i="7"/>
  <c r="F175"/>
  <c r="D199" i="4"/>
  <c r="H207"/>
  <c r="C28" i="2"/>
  <c r="H105" i="4"/>
  <c r="F176" i="7"/>
  <c r="K179" i="9"/>
  <c r="C171" i="4"/>
  <c r="AD197" i="9"/>
  <c r="G125" i="4"/>
  <c r="D164" i="9"/>
  <c r="C51" i="7"/>
  <c r="G120" i="9"/>
  <c r="K209"/>
  <c r="B81" i="7"/>
  <c r="E130"/>
  <c r="O77" i="4"/>
  <c r="E72" i="7"/>
  <c r="G23" i="9"/>
  <c r="W201"/>
  <c r="H54" i="7"/>
  <c r="C82" i="4"/>
  <c r="K67" i="9"/>
  <c r="B143" i="7"/>
  <c r="N66"/>
  <c r="L92" i="9"/>
  <c r="L22" i="2"/>
  <c r="D30" i="7"/>
  <c r="G44" i="2"/>
  <c r="K78" i="9"/>
  <c r="E175" i="7"/>
  <c r="F88" i="9"/>
  <c r="E125"/>
  <c r="C167" i="7"/>
  <c r="E199"/>
  <c r="O34" i="2"/>
  <c r="E24"/>
  <c r="V26" i="9"/>
  <c r="D180" i="7"/>
  <c r="F182" i="9"/>
  <c r="N19"/>
  <c r="E128" i="7"/>
  <c r="B180" i="9"/>
  <c r="E58"/>
  <c r="T108"/>
  <c r="E173"/>
  <c r="D165" i="7"/>
  <c r="G156" i="9"/>
  <c r="H198"/>
  <c r="B45" i="2"/>
  <c r="L176" i="9"/>
  <c r="G130"/>
  <c r="AC30"/>
  <c r="F110" i="4"/>
  <c r="H192" i="9"/>
  <c r="C184"/>
  <c r="E197" i="7"/>
  <c r="O191" i="4"/>
  <c r="G203"/>
  <c r="O195"/>
  <c r="L94" i="7"/>
  <c r="L155" i="4"/>
  <c r="C117" i="7"/>
  <c r="H76" i="4"/>
  <c r="G153"/>
  <c r="M45" i="7"/>
  <c r="F85" i="4"/>
  <c r="S27" i="2"/>
  <c r="K132" i="9"/>
  <c r="L183"/>
  <c r="G160" i="7"/>
  <c r="D133"/>
  <c r="M182"/>
  <c r="M117" i="9"/>
  <c r="E133"/>
  <c r="D90" i="4"/>
  <c r="X176" i="9"/>
  <c r="C81" i="7"/>
  <c r="G48" i="9"/>
  <c r="N64" i="4"/>
  <c r="N111" i="9"/>
  <c r="D95"/>
  <c r="D156"/>
  <c r="C154" i="4"/>
  <c r="L173"/>
  <c r="H36" i="9"/>
  <c r="N99" i="7"/>
  <c r="T147" i="9"/>
  <c r="B149"/>
  <c r="L200"/>
  <c r="K58"/>
  <c r="G138" i="7"/>
  <c r="L129" i="4"/>
  <c r="E168" i="9"/>
  <c r="N101" i="4"/>
  <c r="N109" i="7"/>
  <c r="L14" i="4"/>
  <c r="T85" i="9"/>
  <c r="M58"/>
  <c r="N197"/>
  <c r="K78" i="7"/>
  <c r="I16" i="9"/>
  <c r="F135" i="7"/>
  <c r="G179" i="9"/>
  <c r="B21"/>
  <c r="N77" i="7"/>
  <c r="M78" i="4"/>
  <c r="G202" i="7"/>
  <c r="L138"/>
  <c r="AC193" i="9"/>
  <c r="O156" i="4"/>
  <c r="F70" i="9"/>
  <c r="G151"/>
  <c r="C36" i="2"/>
  <c r="M71" i="4"/>
  <c r="B42" i="2"/>
  <c r="H82" i="4"/>
  <c r="F192" i="7"/>
  <c r="N72" i="4"/>
  <c r="C34" i="7"/>
  <c r="D105"/>
  <c r="F66"/>
  <c r="E3"/>
  <c r="T28"/>
  <c r="O14" i="2"/>
  <c r="N194" i="4"/>
  <c r="K57"/>
  <c r="K140" i="7"/>
  <c r="L56" i="9"/>
  <c r="B184"/>
  <c r="C66"/>
  <c r="H51" i="4"/>
  <c r="F20"/>
  <c r="Y23" i="9"/>
  <c r="D96"/>
  <c r="K119"/>
  <c r="E159" i="4"/>
  <c r="E165"/>
  <c r="M34" i="2"/>
  <c r="F45"/>
  <c r="E172" i="9"/>
  <c r="I28"/>
  <c r="N35" i="2"/>
  <c r="C158" i="7"/>
  <c r="F39" i="4"/>
  <c r="H70"/>
  <c r="N81" i="9"/>
  <c r="U106"/>
  <c r="H77"/>
  <c r="H195"/>
  <c r="D132" i="7"/>
  <c r="F36"/>
  <c r="F126"/>
  <c r="H182"/>
  <c r="W3" i="9"/>
  <c r="F69" i="7"/>
  <c r="Z25" i="9"/>
  <c r="C142" i="4"/>
  <c r="L130"/>
  <c r="B105" i="7"/>
  <c r="E71" i="4"/>
  <c r="H14" i="9"/>
  <c r="K82" i="7"/>
  <c r="L101"/>
  <c r="N56" i="4"/>
  <c r="AC177" i="9"/>
  <c r="M209" i="4"/>
  <c r="L29" i="7"/>
  <c r="L37"/>
  <c r="G165"/>
  <c r="G104" i="4"/>
  <c r="S210" i="9"/>
  <c r="K185" i="7"/>
  <c r="G91" i="9"/>
  <c r="L45" i="2"/>
  <c r="L51" i="4"/>
  <c r="L154"/>
  <c r="N102" i="7"/>
  <c r="G132"/>
  <c r="AA44" i="9"/>
  <c r="O31" i="4"/>
  <c r="H50" i="9"/>
  <c r="D64"/>
  <c r="M41" i="4"/>
  <c r="F99" i="7"/>
  <c r="W210" i="9"/>
  <c r="F106" i="7"/>
  <c r="H154" i="4"/>
  <c r="U89" i="9"/>
  <c r="K183" i="7"/>
  <c r="D173" i="4"/>
  <c r="D197" i="9"/>
  <c r="L128" i="7"/>
  <c r="Y199" i="9"/>
  <c r="M54" i="4"/>
  <c r="E194" i="9"/>
  <c r="H174"/>
  <c r="C85" i="7"/>
  <c r="N136" i="9"/>
  <c r="E210" i="7"/>
  <c r="G38" i="2"/>
  <c r="C19"/>
  <c r="H70" i="7"/>
  <c r="D75" i="9"/>
  <c r="N41" i="2"/>
  <c r="V170" i="9"/>
  <c r="N61" i="7"/>
  <c r="T187" i="9"/>
  <c r="M155" i="7"/>
  <c r="E113"/>
  <c r="C158" i="4"/>
  <c r="E47" i="7"/>
  <c r="E124" i="9"/>
  <c r="K208" i="4"/>
  <c r="K160" i="7"/>
  <c r="S200" i="9"/>
  <c r="G134" i="7"/>
  <c r="U129" i="9"/>
  <c r="H16"/>
  <c r="G32" i="4"/>
  <c r="F75" i="7"/>
  <c r="D79" i="4"/>
  <c r="M53"/>
  <c r="N170" i="7"/>
  <c r="C203" i="4"/>
  <c r="G68"/>
  <c r="V47" i="9"/>
  <c r="AF38"/>
  <c r="F184" i="7"/>
  <c r="K107"/>
  <c r="K158"/>
  <c r="F132" i="4"/>
  <c r="H131" i="7"/>
  <c r="U134" i="9"/>
  <c r="K109" i="7"/>
  <c r="O54" i="4"/>
  <c r="H161"/>
  <c r="N107"/>
  <c r="E164" i="9"/>
  <c r="M188"/>
  <c r="K114"/>
  <c r="E169" i="7"/>
  <c r="N159" i="4"/>
  <c r="U87" i="9"/>
  <c r="F67" i="7"/>
  <c r="N47"/>
  <c r="E188"/>
  <c r="AF40" i="9"/>
  <c r="C114"/>
  <c r="D195"/>
  <c r="AH21"/>
  <c r="AF178"/>
  <c r="L131" i="7"/>
  <c r="E95"/>
  <c r="T199" i="9"/>
  <c r="H43" i="2"/>
  <c r="M87" i="4"/>
  <c r="N54" i="7"/>
  <c r="F138"/>
  <c r="N153"/>
  <c r="H99" i="4"/>
  <c r="X201" i="9"/>
  <c r="N75" i="4"/>
  <c r="C54"/>
  <c r="Z193" i="9"/>
  <c r="E37" i="7"/>
  <c r="M101" i="4"/>
  <c r="K56" i="9"/>
  <c r="E108"/>
  <c r="K161" i="7"/>
  <c r="H105" i="9"/>
  <c r="Z199"/>
  <c r="D87" i="4"/>
  <c r="F159"/>
  <c r="L31" i="9"/>
  <c r="B186" i="7"/>
  <c r="H82" i="9"/>
  <c r="B28" i="2"/>
  <c r="L142" i="7"/>
  <c r="C40" i="4"/>
  <c r="G186"/>
  <c r="L91"/>
  <c r="H127"/>
  <c r="L104" i="9"/>
  <c r="N17" i="4"/>
  <c r="C88"/>
  <c r="D28" i="9"/>
  <c r="Y26"/>
  <c r="L105"/>
  <c r="E171"/>
  <c r="B109" i="7"/>
  <c r="K177"/>
  <c r="D43"/>
  <c r="Z165" i="9"/>
  <c r="N53" i="7"/>
  <c r="D64" i="4"/>
  <c r="K190"/>
  <c r="W44" i="9"/>
  <c r="F208" i="7"/>
  <c r="E109" i="4"/>
  <c r="G46" i="9"/>
  <c r="L32" i="2"/>
  <c r="E42" i="9"/>
  <c r="C108" i="7"/>
  <c r="H203" i="9"/>
  <c r="B117"/>
  <c r="E161"/>
  <c r="D144" i="7"/>
  <c r="M66" i="4"/>
  <c r="B192" i="9"/>
  <c r="C44"/>
  <c r="L207" i="7"/>
  <c r="G187"/>
  <c r="K129" i="9"/>
  <c r="N64" i="7"/>
  <c r="N198"/>
  <c r="N144" i="4"/>
  <c r="T30"/>
  <c r="H204" i="7"/>
  <c r="O193" i="4"/>
  <c r="D153" i="7"/>
  <c r="AG180" i="9"/>
  <c r="E32" i="2"/>
  <c r="L128" i="9"/>
  <c r="AC180"/>
  <c r="I35" i="4"/>
  <c r="D121" i="7"/>
  <c r="N84" i="9"/>
  <c r="K54" i="4"/>
  <c r="L126" i="7"/>
  <c r="V194" i="9"/>
  <c r="C203"/>
  <c r="AI44"/>
  <c r="K120"/>
  <c r="E144" i="7"/>
  <c r="G94" i="9"/>
  <c r="N67"/>
  <c r="K47"/>
  <c r="E186" i="7"/>
  <c r="U119" i="9"/>
  <c r="B101"/>
  <c r="W209"/>
  <c r="F209" i="4"/>
  <c r="H194" i="9"/>
  <c r="W168"/>
  <c r="G80"/>
  <c r="B204"/>
  <c r="O75" i="4"/>
  <c r="N168" i="7"/>
  <c r="E96" i="9"/>
  <c r="D69" i="4"/>
  <c r="L38"/>
  <c r="T66" i="9"/>
  <c r="B132"/>
  <c r="G114" i="7"/>
  <c r="C42" i="2"/>
  <c r="L102" i="9"/>
  <c r="N23"/>
  <c r="C85"/>
  <c r="E37"/>
  <c r="M97"/>
  <c r="F65" i="7"/>
  <c r="P30" i="2"/>
  <c r="H136" i="7"/>
  <c r="E78"/>
  <c r="F90" i="9"/>
  <c r="T155"/>
  <c r="C120"/>
  <c r="E57" i="7"/>
  <c r="T136" i="9"/>
  <c r="B156" i="7"/>
  <c r="F66" i="4"/>
  <c r="C52" i="9"/>
  <c r="N198" i="4"/>
  <c r="E72" i="9"/>
  <c r="E73"/>
  <c r="H72"/>
  <c r="AC47"/>
  <c r="D209" i="7"/>
  <c r="F75" i="4"/>
  <c r="F111" i="9"/>
  <c r="T204"/>
  <c r="K165" i="7"/>
  <c r="L71"/>
  <c r="H110" i="9"/>
  <c r="Z188"/>
  <c r="K127"/>
  <c r="H167" i="7"/>
  <c r="Y177" i="9"/>
  <c r="Z34"/>
  <c r="H91" i="4"/>
  <c r="L163" i="9"/>
  <c r="H108" i="4"/>
  <c r="C55"/>
  <c r="L191" i="9"/>
  <c r="C145"/>
  <c r="D198" i="4"/>
  <c r="F65"/>
  <c r="N147"/>
  <c r="U123" i="9"/>
  <c r="G189"/>
  <c r="AG205"/>
  <c r="G105"/>
  <c r="F153" i="4"/>
  <c r="C179" i="7"/>
  <c r="N114"/>
  <c r="D3" i="9"/>
  <c r="C205" i="4"/>
  <c r="AI30" i="9"/>
  <c r="E28" i="7"/>
  <c r="H66" i="4"/>
  <c r="B55" i="7"/>
  <c r="K153"/>
  <c r="D69"/>
  <c r="C155"/>
  <c r="G209" i="9"/>
  <c r="D68" i="4"/>
  <c r="G96" i="9"/>
  <c r="F116" i="7"/>
  <c r="M118" i="4"/>
  <c r="D94" i="7"/>
  <c r="L196" i="9"/>
  <c r="B208"/>
  <c r="O205" i="4"/>
  <c r="F121"/>
  <c r="L133"/>
  <c r="K152"/>
  <c r="F204" i="9"/>
  <c r="X172"/>
  <c r="V21"/>
  <c r="L187" i="4"/>
  <c r="B85" i="9"/>
  <c r="X210"/>
  <c r="G188" i="4"/>
  <c r="M185" i="7"/>
  <c r="C101"/>
  <c r="M78"/>
  <c r="K209" i="4"/>
  <c r="C162" i="7"/>
  <c r="G92" i="9"/>
  <c r="H94" i="7"/>
  <c r="B95"/>
  <c r="M108" i="4"/>
  <c r="K124" i="9"/>
  <c r="L140" i="7"/>
  <c r="M126" i="4"/>
  <c r="O164"/>
  <c r="F175" i="9"/>
  <c r="G72" i="7"/>
  <c r="O208" i="4"/>
  <c r="H171" i="7"/>
  <c r="E68"/>
  <c r="K148"/>
  <c r="G62" i="9"/>
  <c r="I31"/>
  <c r="O194" i="4"/>
  <c r="C84"/>
  <c r="W173" i="9"/>
  <c r="F88" i="4"/>
  <c r="B179" i="7"/>
  <c r="O104" i="4"/>
  <c r="D115"/>
  <c r="D117" i="9"/>
  <c r="M154" i="7"/>
  <c r="E178"/>
  <c r="W11" i="9"/>
  <c r="M43" i="4"/>
  <c r="Y202" i="9"/>
  <c r="H196" i="4"/>
  <c r="K205" i="7"/>
  <c r="B24" i="4"/>
  <c r="T149" i="9"/>
  <c r="C72"/>
  <c r="B188"/>
  <c r="B27" i="2"/>
  <c r="L162" i="7"/>
  <c r="C175" i="9"/>
  <c r="M200" i="7"/>
  <c r="N85" i="4"/>
  <c r="AC41" i="9"/>
  <c r="F126"/>
  <c r="K186" i="7"/>
  <c r="H66" i="9"/>
  <c r="M188" i="4"/>
  <c r="F81" i="7"/>
  <c r="U116" i="9"/>
  <c r="M70" i="4"/>
  <c r="F169"/>
  <c r="H172" i="9"/>
  <c r="M207"/>
  <c r="N54"/>
  <c r="K61"/>
  <c r="K194" i="7"/>
  <c r="N115"/>
  <c r="C138" i="9"/>
  <c r="N96"/>
  <c r="O38" i="4"/>
  <c r="D129" i="9"/>
  <c r="D39" i="4"/>
  <c r="L54"/>
  <c r="H107" i="9"/>
  <c r="L190"/>
  <c r="F201" i="7"/>
  <c r="E40" i="2"/>
  <c r="N148" i="7"/>
  <c r="C41"/>
  <c r="G43" i="4"/>
  <c r="B188" i="7"/>
  <c r="D49"/>
  <c r="C142" i="9"/>
  <c r="M124" i="4"/>
  <c r="M87" i="7"/>
  <c r="L173" i="9"/>
  <c r="M189" i="4"/>
  <c r="N110" i="9"/>
  <c r="H156"/>
  <c r="AG166"/>
  <c r="AF193"/>
  <c r="H103" i="4"/>
  <c r="B210" i="7"/>
  <c r="M184"/>
  <c r="E163" i="4"/>
  <c r="E54" i="9"/>
  <c r="C26"/>
  <c r="D94" i="4"/>
  <c r="Z24" i="9"/>
  <c r="E36"/>
  <c r="AG40"/>
  <c r="L187"/>
  <c r="D54" i="4"/>
  <c r="E187" i="9"/>
  <c r="D114"/>
  <c r="G192" i="7"/>
  <c r="K60"/>
  <c r="F110"/>
  <c r="U148" i="9"/>
  <c r="B44" i="4"/>
  <c r="K184" i="9"/>
  <c r="H113" i="7"/>
  <c r="G172" i="4"/>
  <c r="K124" i="7"/>
  <c r="H73" i="9"/>
  <c r="D119" i="4"/>
  <c r="E164"/>
  <c r="D61"/>
  <c r="H58" i="7"/>
  <c r="L44" i="4"/>
  <c r="K139" i="9"/>
  <c r="Z203"/>
  <c r="L112" i="7"/>
  <c r="C180" i="4"/>
  <c r="AG34" i="9"/>
  <c r="B159" i="7"/>
  <c r="M205"/>
  <c r="D81"/>
  <c r="D161" i="9"/>
  <c r="O111" i="4"/>
  <c r="G142"/>
  <c r="D80" i="9"/>
  <c r="G35" i="4"/>
  <c r="Y185" i="9"/>
  <c r="D87" i="7"/>
  <c r="N79" i="4"/>
  <c r="M131"/>
  <c r="M121" i="9"/>
  <c r="D85" i="7"/>
  <c r="Z210" i="9"/>
  <c r="M102" i="4"/>
  <c r="M60" i="7"/>
  <c r="K125" i="4"/>
  <c r="H185"/>
  <c r="B40"/>
  <c r="T83" i="9"/>
  <c r="F176" i="4"/>
  <c r="F92"/>
  <c r="K48" i="7"/>
  <c r="F121"/>
  <c r="E106"/>
  <c r="G84"/>
  <c r="E117" i="4"/>
  <c r="K130" i="9"/>
  <c r="C72" i="7"/>
  <c r="N211" i="9"/>
  <c r="O175" i="4"/>
  <c r="AF189" i="9"/>
  <c r="D32" i="4"/>
  <c r="M183" i="7"/>
  <c r="G201" i="9"/>
  <c r="L193"/>
  <c r="B72"/>
  <c r="L115" i="7"/>
  <c r="G115" i="4"/>
  <c r="U109" i="9"/>
  <c r="AF45"/>
  <c r="D105"/>
  <c r="AF209"/>
  <c r="T146"/>
  <c r="N177"/>
  <c r="L74"/>
  <c r="F148" i="7"/>
  <c r="AD204" i="9"/>
  <c r="C129" i="4"/>
  <c r="N182" i="7"/>
  <c r="T64" i="9"/>
  <c r="C149" i="4"/>
  <c r="L118" i="7"/>
  <c r="G170" i="9"/>
  <c r="H98"/>
  <c r="C137" i="7"/>
  <c r="K161" i="9"/>
  <c r="V185"/>
  <c r="AD210"/>
  <c r="T94"/>
  <c r="O44"/>
  <c r="L148"/>
  <c r="X185"/>
  <c r="K93"/>
  <c r="AE207"/>
  <c r="V41"/>
  <c r="E149"/>
  <c r="H166" i="4"/>
  <c r="U112" i="9"/>
  <c r="T178"/>
  <c r="F200" i="4"/>
  <c r="B3" i="10"/>
  <c r="B94" i="9"/>
  <c r="B33" i="4"/>
  <c r="F141" i="7"/>
  <c r="E45" i="4"/>
  <c r="E45" i="7"/>
  <c r="K73"/>
  <c r="N177" i="4"/>
  <c r="N30" i="9"/>
  <c r="K64"/>
  <c r="H168" i="4"/>
  <c r="F113" i="7"/>
  <c r="B134"/>
  <c r="D169"/>
  <c r="G210" i="4"/>
  <c r="N187"/>
  <c r="G185" i="7"/>
  <c r="AC28" i="9"/>
  <c r="G168" i="7"/>
  <c r="O43" i="4"/>
  <c r="M108" i="9"/>
  <c r="K109"/>
  <c r="AE211"/>
  <c r="F57" i="4"/>
  <c r="M148" i="9"/>
  <c r="L153" i="4"/>
  <c r="G87"/>
  <c r="G136"/>
  <c r="M62"/>
  <c r="H109" i="7"/>
  <c r="E52" i="4"/>
  <c r="AD176" i="9"/>
  <c r="G20" i="4"/>
  <c r="E180" i="7"/>
  <c r="M81"/>
  <c r="G74" i="4"/>
  <c r="AF35" i="9"/>
  <c r="G140" i="7"/>
  <c r="C87" i="4"/>
  <c r="L143"/>
  <c r="AF26" i="9"/>
  <c r="N96" i="4"/>
  <c r="W196" i="9"/>
  <c r="P44" i="2"/>
  <c r="X208" i="9"/>
  <c r="V202"/>
  <c r="D33"/>
  <c r="K106" i="7"/>
  <c r="Y200" i="9"/>
  <c r="G95" i="4"/>
  <c r="K86"/>
  <c r="C112"/>
  <c r="M142" i="9"/>
  <c r="M165" i="4"/>
  <c r="E77" i="9"/>
  <c r="L123"/>
  <c r="F194" i="7"/>
  <c r="U53" i="9"/>
  <c r="L44" i="7"/>
  <c r="B23" i="9"/>
  <c r="N79" i="7"/>
  <c r="N41" i="9"/>
  <c r="D191" i="4"/>
  <c r="G102"/>
  <c r="E20" i="7"/>
  <c r="F139"/>
  <c r="F46" i="9"/>
  <c r="O95" i="4"/>
  <c r="AF179" i="9"/>
  <c r="M138" i="7"/>
  <c r="F146"/>
  <c r="D111"/>
  <c r="L67" i="4"/>
  <c r="D148" i="9"/>
  <c r="F154" i="7"/>
  <c r="L161" i="9"/>
  <c r="K81" i="4"/>
  <c r="M101" i="9"/>
  <c r="M85" i="4"/>
  <c r="C50" i="9"/>
  <c r="M137" i="7"/>
  <c r="AF47" i="9"/>
  <c r="L148" i="7"/>
  <c r="G140" i="9"/>
  <c r="V34"/>
  <c r="D207"/>
  <c r="G113" i="4"/>
  <c r="E102" i="7"/>
  <c r="O201" i="4"/>
  <c r="T182" i="9"/>
  <c r="C147"/>
  <c r="M86"/>
  <c r="F178"/>
  <c r="E123"/>
  <c r="D205" i="7"/>
  <c r="F34"/>
  <c r="B22"/>
  <c r="O33" i="9"/>
  <c r="M14"/>
  <c r="F187" i="4"/>
  <c r="P27" i="2"/>
  <c r="B123" i="9"/>
  <c r="N181" i="4"/>
  <c r="D206"/>
  <c r="F68" i="9"/>
  <c r="L98"/>
  <c r="U21"/>
  <c r="E27" i="4"/>
  <c r="E192"/>
  <c r="X182" i="9"/>
  <c r="U44"/>
  <c r="C132" i="4"/>
  <c r="H89" i="7"/>
  <c r="F55" i="9"/>
  <c r="N104" i="4"/>
  <c r="E143" i="9"/>
  <c r="U110"/>
  <c r="H146"/>
  <c r="F25" i="4"/>
  <c r="AD168" i="9"/>
  <c r="E62"/>
  <c r="G45" i="7"/>
  <c r="T63" i="9"/>
  <c r="M190"/>
  <c r="U179"/>
  <c r="B41" i="2"/>
  <c r="D72" i="9"/>
  <c r="D53"/>
  <c r="M86" i="7"/>
  <c r="N166" i="4"/>
  <c r="B140" i="9"/>
  <c r="M169" i="4"/>
  <c r="F175"/>
  <c r="D152" i="7"/>
  <c r="B44" i="9"/>
  <c r="F37" i="2"/>
  <c r="K50" i="4"/>
  <c r="C102" i="9"/>
  <c r="G112" i="4"/>
  <c r="E23" i="9"/>
  <c r="D125" i="4"/>
  <c r="N167" i="9"/>
  <c r="N103" i="7"/>
  <c r="T161" i="9"/>
  <c r="AC196"/>
  <c r="H85" i="4"/>
  <c r="G141" i="9"/>
  <c r="M40" i="4"/>
  <c r="K130" i="7"/>
  <c r="M55"/>
  <c r="K182"/>
  <c r="C93" i="9"/>
  <c r="B144" i="7"/>
  <c r="B42" i="9"/>
  <c r="E150" i="7"/>
  <c r="H141"/>
  <c r="D15" i="2"/>
  <c r="N24" i="9"/>
  <c r="E148" i="7"/>
  <c r="K104" i="4"/>
  <c r="O20" i="9"/>
  <c r="AG202"/>
  <c r="F131" i="7"/>
  <c r="B129" i="9"/>
  <c r="L175" i="7"/>
  <c r="G149" i="9"/>
  <c r="Z194"/>
  <c r="N143"/>
  <c r="K84"/>
  <c r="G36" i="2"/>
  <c r="C193" i="7"/>
  <c r="F157" i="4"/>
  <c r="G90" i="9"/>
  <c r="AG197"/>
  <c r="E181" i="4"/>
  <c r="M37" i="7"/>
  <c r="E133" i="4"/>
  <c r="AE182" i="9"/>
  <c r="E73" i="4"/>
  <c r="Z206" i="9"/>
  <c r="I12" i="2"/>
  <c r="L141" i="9"/>
  <c r="E111"/>
  <c r="K167"/>
  <c r="P30" i="4"/>
  <c r="P21" i="9"/>
  <c r="B90" i="7"/>
  <c r="H207" i="9"/>
  <c r="L76" i="7"/>
  <c r="C47" i="9"/>
  <c r="B182"/>
  <c r="G63" i="7"/>
  <c r="F74" i="4"/>
  <c r="O32"/>
  <c r="M24" i="9"/>
  <c r="AH29"/>
  <c r="F126" i="4"/>
  <c r="N27" i="2"/>
  <c r="D180" i="4"/>
  <c r="M31" i="2"/>
  <c r="D208" i="7"/>
  <c r="G202" i="4"/>
  <c r="T168" i="9"/>
  <c r="S206"/>
  <c r="D122" i="4"/>
  <c r="F148" i="9"/>
  <c r="K99"/>
  <c r="F157"/>
  <c r="AF174"/>
  <c r="B26" i="7"/>
  <c r="D20" i="2"/>
  <c r="E34" i="9"/>
  <c r="K64" i="7"/>
  <c r="N121" i="9"/>
  <c r="N48"/>
  <c r="L131" i="4"/>
  <c r="H32" i="2"/>
  <c r="D168" i="4"/>
  <c r="N203" i="7"/>
  <c r="AF23" i="9"/>
  <c r="N172" i="4"/>
  <c r="F173" i="9"/>
  <c r="F53" i="4"/>
  <c r="M172"/>
  <c r="L42" i="9"/>
  <c r="C67" i="4"/>
  <c r="U76" i="9"/>
  <c r="K55" i="4"/>
  <c r="N154"/>
  <c r="AC27" i="9"/>
  <c r="H139"/>
  <c r="P29" i="7"/>
  <c r="Z182" i="9"/>
  <c r="D72" i="4"/>
  <c r="D165"/>
  <c r="C133" i="9"/>
  <c r="AE200"/>
  <c r="L172" i="4"/>
  <c r="AC206" i="9"/>
  <c r="F104"/>
  <c r="D106"/>
  <c r="U3"/>
  <c r="AH27"/>
  <c r="M45" i="2"/>
  <c r="D82" i="9"/>
  <c r="E41" i="4"/>
  <c r="S26" i="2"/>
  <c r="L49" i="9"/>
  <c r="P24" i="4"/>
  <c r="G135" i="9"/>
  <c r="Y171"/>
  <c r="L42" i="2"/>
  <c r="M29" i="7"/>
  <c r="K151"/>
  <c r="E196" i="4"/>
  <c r="D118" i="9"/>
  <c r="C165" i="7"/>
  <c r="L202" i="4"/>
  <c r="T75" i="9"/>
  <c r="N35"/>
  <c r="U207"/>
  <c r="O17" i="2"/>
  <c r="H78" i="7"/>
  <c r="B88"/>
  <c r="F82" i="9"/>
  <c r="C182" i="4"/>
  <c r="B153" i="7"/>
  <c r="E149"/>
  <c r="X166" i="9"/>
  <c r="N87" i="4"/>
  <c r="D86" i="9"/>
  <c r="E64"/>
  <c r="K198" i="7"/>
  <c r="S14" i="9"/>
  <c r="F20"/>
  <c r="F22" i="2"/>
  <c r="B174" i="7"/>
  <c r="AI45" i="9"/>
  <c r="H45" i="2"/>
  <c r="L161" i="4"/>
  <c r="H61" i="9"/>
  <c r="N136" i="4"/>
  <c r="E197"/>
  <c r="N110"/>
  <c r="N40" i="7"/>
  <c r="B58" i="9"/>
  <c r="AH14"/>
  <c r="M40" i="2"/>
  <c r="N63" i="7"/>
  <c r="F128" i="9"/>
  <c r="E200" i="4"/>
  <c r="O40"/>
  <c r="X186" i="9"/>
  <c r="K94" i="7"/>
  <c r="H128" i="4"/>
  <c r="H85" i="9"/>
  <c r="N104"/>
  <c r="N73"/>
  <c r="E110"/>
  <c r="C180"/>
  <c r="T14" i="4"/>
  <c r="E83"/>
  <c r="Y194" i="9"/>
  <c r="C96" i="4"/>
  <c r="C193" i="9"/>
  <c r="E61"/>
  <c r="N100" i="4"/>
  <c r="H177"/>
  <c r="U85" i="9"/>
  <c r="C162" i="4"/>
  <c r="B41" i="9"/>
  <c r="H159" i="4"/>
  <c r="C61"/>
  <c r="E206" i="7"/>
  <c r="H126" i="9"/>
  <c r="D31" i="2"/>
  <c r="W34" i="9"/>
  <c r="B169" i="7"/>
  <c r="D51" i="9"/>
  <c r="X41"/>
  <c r="AE197"/>
  <c r="C182" i="7"/>
  <c r="AG183" i="9"/>
  <c r="AF169"/>
  <c r="M170" i="7"/>
  <c r="L99"/>
  <c r="C147" i="4"/>
  <c r="L28" i="7"/>
  <c r="B42" i="4"/>
  <c r="C152"/>
  <c r="G181" i="7"/>
  <c r="D135" i="4"/>
  <c r="H64" i="9"/>
  <c r="H92" i="4"/>
  <c r="G55" i="7"/>
  <c r="M95" i="9"/>
  <c r="G173"/>
  <c r="N89"/>
  <c r="T52"/>
  <c r="L77" i="4"/>
  <c r="E208" i="9"/>
  <c r="M201" i="4"/>
  <c r="U159" i="9"/>
  <c r="AB37"/>
  <c r="U180"/>
  <c r="X43"/>
  <c r="K95"/>
  <c r="Z174"/>
  <c r="H148"/>
  <c r="AD178"/>
  <c r="T121"/>
  <c r="C79" i="7"/>
  <c r="F68" i="4"/>
  <c r="G183"/>
  <c r="H139" i="7"/>
  <c r="E39" i="9"/>
  <c r="K61" i="7"/>
  <c r="F139" i="9"/>
  <c r="H171" i="4"/>
  <c r="C49" i="7"/>
  <c r="N88"/>
  <c r="K156" i="4"/>
  <c r="H161" i="9"/>
  <c r="E198" i="7"/>
  <c r="C123" i="9"/>
  <c r="K64" i="4"/>
  <c r="AC168" i="9"/>
  <c r="C126"/>
  <c r="M157" i="7"/>
  <c r="H192" i="4"/>
  <c r="G86" i="7"/>
  <c r="N209" i="4"/>
  <c r="N26"/>
  <c r="B85" i="7"/>
  <c r="H40" i="9"/>
  <c r="K51" i="7"/>
  <c r="E48" i="9"/>
  <c r="T74"/>
  <c r="E23" i="2"/>
  <c r="C178" i="4"/>
  <c r="L123"/>
  <c r="D204" i="9"/>
  <c r="D189" i="7"/>
  <c r="F83" i="9"/>
  <c r="C98" i="7"/>
  <c r="K184" i="4"/>
  <c r="E170" i="9"/>
  <c r="L32" i="4"/>
  <c r="S24" i="2"/>
  <c r="G91" i="7"/>
  <c r="G178" i="4"/>
  <c r="G143" i="7"/>
  <c r="N142" i="9"/>
  <c r="Y183"/>
  <c r="H122" i="7"/>
  <c r="C104"/>
  <c r="M146" i="9"/>
  <c r="N132" i="4"/>
  <c r="C133"/>
  <c r="N176" i="7"/>
  <c r="F179" i="9"/>
  <c r="B61" i="7"/>
  <c r="M186" i="4"/>
  <c r="G112" i="9"/>
  <c r="F168" i="4"/>
  <c r="F69"/>
  <c r="O134"/>
  <c r="AA39" i="9"/>
  <c r="K169" i="4"/>
  <c r="AA43" i="9"/>
  <c r="L59" i="4"/>
  <c r="M82" i="7"/>
  <c r="G64" i="4"/>
  <c r="E115"/>
  <c r="D109"/>
  <c r="F70" i="7"/>
  <c r="M174" i="9"/>
  <c r="M210"/>
  <c r="AH28"/>
  <c r="O23"/>
  <c r="Y169"/>
  <c r="O42" i="4"/>
  <c r="G15" i="9"/>
  <c r="K150"/>
  <c r="K83"/>
  <c r="M72" i="7"/>
  <c r="L57"/>
  <c r="D29" i="2"/>
  <c r="Y40" i="9"/>
  <c r="AG22"/>
  <c r="C103"/>
  <c r="K182" i="4"/>
  <c r="D156"/>
  <c r="C210" i="7"/>
  <c r="E31"/>
  <c r="G179"/>
  <c r="B93" i="9"/>
  <c r="M156" i="4"/>
  <c r="C34"/>
  <c r="AB44" i="9"/>
  <c r="D201"/>
  <c r="B116" i="7"/>
  <c r="C119" i="4"/>
  <c r="T90" i="9"/>
  <c r="C205" i="7"/>
  <c r="D202" i="9"/>
  <c r="E74" i="4"/>
  <c r="D107"/>
  <c r="L70"/>
  <c r="P17" i="9"/>
  <c r="N117" i="4"/>
  <c r="AH24" i="9"/>
  <c r="V184"/>
  <c r="K144" i="4"/>
  <c r="X183" i="9"/>
  <c r="E61" i="4"/>
  <c r="L25" i="9"/>
  <c r="K172" i="7"/>
  <c r="B48" i="9"/>
  <c r="K121" i="7"/>
  <c r="G118" i="4"/>
  <c r="Z177" i="9"/>
  <c r="U35"/>
  <c r="G75"/>
  <c r="N133"/>
  <c r="M110" i="7"/>
  <c r="H132"/>
  <c r="K195" i="9"/>
  <c r="AN28"/>
  <c r="H57" i="7"/>
  <c r="N118"/>
  <c r="K167"/>
  <c r="N162"/>
  <c r="F86" i="9"/>
  <c r="V179"/>
  <c r="B68"/>
  <c r="O197" i="4"/>
  <c r="C108"/>
  <c r="AC39" i="9"/>
  <c r="Y195"/>
  <c r="L92" i="4"/>
  <c r="L85" i="9"/>
  <c r="D74"/>
  <c r="C32"/>
  <c r="N93" i="4"/>
  <c r="F35"/>
  <c r="M44" i="9"/>
  <c r="T80"/>
  <c r="G128"/>
  <c r="M175" i="4"/>
  <c r="G43" i="2"/>
  <c r="C164" i="9"/>
  <c r="L95" i="4"/>
  <c r="M184" i="9"/>
  <c r="K115" i="7"/>
  <c r="H181" i="9"/>
  <c r="O12" i="4"/>
  <c r="C65" i="7"/>
  <c r="AM20" i="9"/>
  <c r="L122"/>
  <c r="G66"/>
  <c r="F87" i="7"/>
  <c r="H39" i="4"/>
  <c r="L18"/>
  <c r="F58" i="9"/>
  <c r="K183"/>
  <c r="I31" i="7"/>
  <c r="O167" i="4"/>
  <c r="D71"/>
  <c r="D51"/>
  <c r="U33" i="9"/>
  <c r="O25"/>
  <c r="B165"/>
  <c r="B99"/>
  <c r="K163"/>
  <c r="B36"/>
  <c r="F209" i="7"/>
  <c r="C202"/>
  <c r="N97" i="4"/>
  <c r="G122"/>
  <c r="AE181" i="9"/>
  <c r="O23" i="2"/>
  <c r="H165" i="4"/>
  <c r="AF16" i="9"/>
  <c r="G16"/>
  <c r="F24" i="4"/>
  <c r="H55" i="7"/>
  <c r="D57"/>
  <c r="G18" i="4"/>
  <c r="N106"/>
  <c r="B12" i="2"/>
  <c r="O196" i="4"/>
  <c r="E28" i="9"/>
  <c r="O41"/>
  <c r="G85" i="7"/>
  <c r="F167" i="9"/>
  <c r="B76"/>
  <c r="M93" i="4"/>
  <c r="B107" i="7"/>
  <c r="G73" i="9"/>
  <c r="F179" i="7"/>
  <c r="B190" i="9"/>
  <c r="M42"/>
  <c r="U38"/>
  <c r="F59" i="4"/>
  <c r="E29" i="2"/>
  <c r="K146" i="7"/>
  <c r="C88" i="9"/>
  <c r="G114"/>
  <c r="Y42"/>
  <c r="G121" i="7"/>
  <c r="U63" i="9"/>
  <c r="T186"/>
  <c r="O187" i="4"/>
  <c r="K112" i="9"/>
  <c r="F104" i="4"/>
  <c r="T88" i="9"/>
  <c r="H86" i="7"/>
  <c r="C197" i="4"/>
  <c r="T167" i="9"/>
  <c r="C110" i="4"/>
  <c r="F47" i="9"/>
  <c r="N142" i="4"/>
  <c r="G81" i="7"/>
  <c r="F199" i="4"/>
  <c r="G33"/>
  <c r="G199" i="7"/>
  <c r="F88"/>
  <c r="M192" i="9"/>
  <c r="AB29"/>
  <c r="V195"/>
  <c r="X177"/>
  <c r="C155" i="4"/>
  <c r="D154" i="7"/>
  <c r="G173" i="4"/>
  <c r="D160"/>
  <c r="E174" i="9"/>
  <c r="F38" i="7"/>
  <c r="L75" i="4"/>
  <c r="E209" i="7"/>
  <c r="M195" i="4"/>
  <c r="E48" i="7"/>
  <c r="L162" i="9"/>
  <c r="N31" i="2"/>
  <c r="B186" i="9"/>
  <c r="N68" i="4"/>
  <c r="D194" i="7"/>
  <c r="T106" i="9"/>
  <c r="E65" i="7"/>
  <c r="M96" i="9"/>
  <c r="H140" i="7"/>
  <c r="L78"/>
  <c r="K71"/>
  <c r="U52" i="9"/>
  <c r="B49" i="7"/>
  <c r="AE171" i="9"/>
  <c r="N192"/>
  <c r="C130"/>
  <c r="K54"/>
  <c r="H165"/>
  <c r="F181" i="7"/>
  <c r="Y167" i="9"/>
  <c r="F78"/>
  <c r="C188" i="7"/>
  <c r="AC201" i="9"/>
  <c r="AG179"/>
  <c r="K193" i="7"/>
  <c r="E167"/>
  <c r="F132" i="9"/>
  <c r="H135"/>
  <c r="V180"/>
  <c r="X167"/>
  <c r="F189"/>
  <c r="L110" i="4"/>
  <c r="F201" i="9"/>
  <c r="K160"/>
  <c r="K202" i="7"/>
  <c r="N38" i="2"/>
  <c r="N178" i="9"/>
  <c r="I26" i="2"/>
  <c r="D97" i="9"/>
  <c r="L159" i="4"/>
  <c r="AE198" i="9"/>
  <c r="AG167"/>
  <c r="T21" i="4"/>
  <c r="S19" i="2"/>
  <c r="B117" i="7"/>
  <c r="K121" i="9"/>
  <c r="X35"/>
  <c r="K168" i="7"/>
  <c r="N92" i="9"/>
  <c r="M140"/>
  <c r="O36"/>
  <c r="O87" i="4"/>
  <c r="G118" i="9"/>
  <c r="M75" i="4"/>
  <c r="H40" i="7"/>
  <c r="O43" i="2"/>
  <c r="D133" i="4"/>
  <c r="C61" i="9"/>
  <c r="F60"/>
  <c r="AC184"/>
  <c r="K87" i="7"/>
  <c r="B96" i="9"/>
  <c r="L68" i="7"/>
  <c r="L177" i="9"/>
  <c r="N205" i="7"/>
  <c r="AA23" i="9"/>
  <c r="H101" i="4"/>
  <c r="P22"/>
  <c r="AD167" i="9"/>
  <c r="N94"/>
  <c r="T125"/>
  <c r="G154" i="4"/>
  <c r="F68" i="7"/>
  <c r="B207"/>
  <c r="AG171" i="9"/>
  <c r="M97" i="4"/>
  <c r="M44" i="7"/>
  <c r="W32" i="9"/>
  <c r="L54" i="7"/>
  <c r="B102" i="9"/>
  <c r="M39" i="4"/>
  <c r="N195"/>
  <c r="K61"/>
  <c r="F172"/>
  <c r="H199" i="7"/>
  <c r="L71" i="4"/>
  <c r="U21" i="7"/>
  <c r="G27" i="4"/>
  <c r="L21"/>
  <c r="H202" i="7"/>
  <c r="H192"/>
  <c r="U80" i="9"/>
  <c r="L64" i="7"/>
  <c r="D37"/>
  <c r="H164" i="9"/>
  <c r="E181"/>
  <c r="B72" i="7"/>
  <c r="L55" i="4"/>
  <c r="C90"/>
  <c r="K191" i="7"/>
  <c r="C148"/>
  <c r="C145"/>
  <c r="N117" i="9"/>
  <c r="G24" i="7"/>
  <c r="U15"/>
  <c r="K110" i="9"/>
  <c r="AC182"/>
  <c r="K190" i="7"/>
  <c r="L29" i="4"/>
  <c r="H95" i="7"/>
  <c r="AG42" i="9"/>
  <c r="G104" i="7"/>
  <c r="Z168" i="9"/>
  <c r="H162"/>
  <c r="K207" i="4"/>
  <c r="O206"/>
  <c r="E195" i="9"/>
  <c r="L141" i="7"/>
  <c r="G193"/>
  <c r="L79" i="9"/>
  <c r="N167" i="7"/>
  <c r="W207" i="9"/>
  <c r="B98" i="7"/>
  <c r="B197" i="9"/>
  <c r="U121"/>
  <c r="K70" i="7"/>
  <c r="C148" i="9"/>
  <c r="M161" i="7"/>
  <c r="G31" i="9"/>
  <c r="G163" i="4"/>
  <c r="F49" i="9"/>
  <c r="Y189"/>
  <c r="B61"/>
  <c r="F45" i="7"/>
  <c r="E140" i="9"/>
  <c r="N78" i="4"/>
  <c r="F56" i="9"/>
  <c r="L129"/>
  <c r="M204" i="7"/>
  <c r="H176" i="4"/>
  <c r="F209" i="9"/>
  <c r="H43"/>
  <c r="L82"/>
  <c r="D76" i="7"/>
  <c r="E150" i="9"/>
  <c r="M187"/>
  <c r="H76" i="7"/>
  <c r="N195"/>
  <c r="O45" i="9"/>
  <c r="N181"/>
  <c r="D113" i="4"/>
  <c r="T189" i="9"/>
  <c r="K50"/>
  <c r="H96" i="4"/>
  <c r="T130" i="9"/>
  <c r="O170" i="4"/>
  <c r="H210"/>
  <c r="H111" i="7"/>
  <c r="F142" i="4"/>
  <c r="U66" i="9"/>
  <c r="N195"/>
  <c r="M104"/>
  <c r="H193" i="7"/>
  <c r="F93"/>
  <c r="M178" i="4"/>
  <c r="B81" i="9"/>
  <c r="L58" i="7"/>
  <c r="C23" i="2"/>
  <c r="C184" i="7"/>
  <c r="L128" i="4"/>
  <c r="G102" i="9"/>
  <c r="O168" i="4"/>
  <c r="Y12" i="9"/>
  <c r="BD52"/>
  <c r="AB33"/>
  <c r="C82"/>
  <c r="O71" i="4"/>
  <c r="S20" i="7"/>
  <c r="G100" i="9"/>
  <c r="E39" i="2"/>
  <c r="N23" i="4"/>
  <c r="F21" i="9"/>
  <c r="L205"/>
  <c r="M199"/>
  <c r="E177"/>
  <c r="U75"/>
  <c r="D72" i="7"/>
  <c r="H117" i="4"/>
  <c r="K110"/>
  <c r="C164" i="7"/>
  <c r="AG43" i="9"/>
  <c r="M71" i="7"/>
  <c r="V203" i="9"/>
  <c r="H176"/>
  <c r="L121" i="4"/>
  <c r="B119" i="9"/>
  <c r="C120" i="4"/>
  <c r="B108" i="7"/>
  <c r="M93"/>
  <c r="G35" i="9"/>
  <c r="K178" i="7"/>
  <c r="AG188" i="9"/>
  <c r="G109" i="4"/>
  <c r="H79" i="7"/>
  <c r="B152" i="9"/>
  <c r="D99" i="4"/>
  <c r="N148"/>
  <c r="G71"/>
  <c r="T102" i="9"/>
  <c r="Y208"/>
  <c r="G141" i="4"/>
  <c r="L59" i="9"/>
  <c r="D42" i="2"/>
  <c r="N66" i="9"/>
  <c r="F42"/>
  <c r="E59" i="4"/>
  <c r="F203"/>
  <c r="L95" i="7"/>
  <c r="AA36" i="9"/>
  <c r="D172" i="7"/>
  <c r="K79" i="4"/>
  <c r="E164" i="7"/>
  <c r="B79" i="9"/>
  <c r="L209" i="7"/>
  <c r="H96"/>
  <c r="K106" i="4"/>
  <c r="F94" i="7"/>
  <c r="C31"/>
  <c r="N108" i="4"/>
  <c r="E35" i="9"/>
  <c r="T96"/>
  <c r="M89"/>
  <c r="L170"/>
  <c r="D163" i="7"/>
  <c r="AD175" i="9"/>
  <c r="B113"/>
  <c r="E183"/>
  <c r="L51"/>
  <c r="S184"/>
  <c r="H103" i="7"/>
  <c r="L136" i="9"/>
  <c r="B155"/>
  <c r="B30" i="4"/>
  <c r="AB21" i="9"/>
  <c r="N100" i="7"/>
  <c r="B196"/>
  <c r="L44" i="9"/>
  <c r="F122" i="4"/>
  <c r="AC211" i="9"/>
  <c r="G204"/>
  <c r="N171" i="7"/>
  <c r="V36" i="9"/>
  <c r="F37" i="4"/>
  <c r="F29" i="9"/>
  <c r="H203" i="4"/>
  <c r="M87" i="9"/>
  <c r="M127"/>
  <c r="N190" i="7"/>
  <c r="N164" i="9"/>
  <c r="AF176"/>
  <c r="H56" i="4"/>
  <c r="D146"/>
  <c r="K75" i="9"/>
  <c r="B168"/>
  <c r="N204" i="7"/>
  <c r="M135" i="9"/>
  <c r="AE191"/>
  <c r="E61" i="7"/>
  <c r="K87" i="4"/>
  <c r="D120" i="9"/>
  <c r="T59"/>
  <c r="G86"/>
  <c r="G106"/>
  <c r="M128" i="7"/>
  <c r="M117" i="4"/>
  <c r="N133" i="7"/>
  <c r="N109" i="9"/>
  <c r="D206"/>
  <c r="M152"/>
  <c r="E107"/>
  <c r="L181" i="4"/>
  <c r="H205"/>
  <c r="K168" i="9"/>
  <c r="M33" i="4"/>
  <c r="M26" i="9"/>
  <c r="N57"/>
  <c r="O72" i="4"/>
  <c r="E60" i="7"/>
  <c r="D154" i="9"/>
  <c r="N197" i="4"/>
  <c r="M176" i="7"/>
  <c r="H180" i="4"/>
  <c r="D124" i="7"/>
  <c r="U181" i="9"/>
  <c r="Z28"/>
  <c r="K134"/>
  <c r="M133" i="7"/>
  <c r="T192" i="9"/>
  <c r="T173"/>
  <c r="D68" i="7"/>
  <c r="T206" i="9"/>
  <c r="G173" i="7"/>
  <c r="F87" i="9"/>
  <c r="L105" i="4"/>
  <c r="M192" i="7"/>
  <c r="F83" i="4"/>
  <c r="X194" i="9"/>
  <c r="D69"/>
  <c r="M145" i="7"/>
  <c r="L161"/>
  <c r="G106"/>
  <c r="K133" i="4"/>
  <c r="B126" i="9"/>
  <c r="F155"/>
  <c r="D186" i="7"/>
  <c r="N54" i="4"/>
  <c r="B99" i="7"/>
  <c r="Z33" i="9"/>
  <c r="D130"/>
  <c r="C178" i="7"/>
  <c r="Z171" i="9"/>
  <c r="K155" i="7"/>
  <c r="T142" i="9"/>
  <c r="G89"/>
  <c r="H55"/>
  <c r="M105"/>
  <c r="E88" i="4"/>
  <c r="T103" i="9"/>
  <c r="U150"/>
  <c r="O210" i="4"/>
  <c r="X199" i="9"/>
  <c r="D116"/>
  <c r="AF191"/>
  <c r="N204" i="4"/>
  <c r="AD183" i="9"/>
  <c r="AH40"/>
  <c r="D78"/>
  <c r="E135"/>
  <c r="D106" i="7"/>
  <c r="L59"/>
  <c r="G167" i="9"/>
  <c r="C135" i="4"/>
  <c r="T46" i="9"/>
  <c r="L36" i="4"/>
  <c r="D39" i="9"/>
  <c r="H35" i="7"/>
  <c r="G80" i="4"/>
  <c r="F107" i="9"/>
  <c r="F174" i="7"/>
  <c r="M175" i="9"/>
  <c r="B88"/>
  <c r="H73" i="7"/>
  <c r="N120" i="4"/>
  <c r="L37" i="9"/>
  <c r="F190"/>
  <c r="AI29"/>
  <c r="C92"/>
  <c r="L48" i="7"/>
  <c r="F70" i="4"/>
  <c r="B203" i="7"/>
  <c r="H208"/>
  <c r="F40" i="2"/>
  <c r="O41" i="4"/>
  <c r="E3" i="9"/>
  <c r="G21" i="4"/>
  <c r="H150" i="9"/>
  <c r="L78"/>
  <c r="C45" i="4"/>
  <c r="M203" i="9"/>
  <c r="AC173"/>
  <c r="D125" i="7"/>
  <c r="M207"/>
  <c r="H67" i="4"/>
  <c r="U184" i="9"/>
  <c r="N55" i="4"/>
  <c r="H154" i="7"/>
  <c r="F23" i="2"/>
  <c r="M94" i="7"/>
  <c r="AC205" i="9"/>
  <c r="O96" i="4"/>
  <c r="M104" i="7"/>
  <c r="N146"/>
  <c r="G145" i="4"/>
  <c r="E117" i="9"/>
  <c r="K164"/>
  <c r="L163" i="4"/>
  <c r="AE172" i="9"/>
  <c r="E158" i="7"/>
  <c r="K106" i="9"/>
  <c r="D50" i="7"/>
  <c r="AC191" i="9"/>
  <c r="N149"/>
  <c r="H140"/>
  <c r="B73" i="7"/>
  <c r="M119" i="9"/>
  <c r="B185" i="7"/>
  <c r="T120" i="9"/>
  <c r="C151"/>
  <c r="K163" i="7"/>
  <c r="M157" i="4"/>
  <c r="F195" i="9"/>
  <c r="M79" i="4"/>
  <c r="N67"/>
  <c r="D178"/>
  <c r="N48" i="7"/>
  <c r="E132" i="4"/>
  <c r="N22" i="7"/>
  <c r="F85" i="9"/>
  <c r="U29"/>
  <c r="C64"/>
  <c r="E100"/>
  <c r="E51" i="4"/>
  <c r="AB3" i="9"/>
  <c r="E141" i="4"/>
  <c r="G132"/>
  <c r="AH34" i="9"/>
  <c r="K123" i="4"/>
  <c r="C32"/>
  <c r="N155"/>
  <c r="M145"/>
  <c r="L164"/>
  <c r="G167" i="7"/>
  <c r="D203" i="4"/>
  <c r="M173" i="9"/>
  <c r="G199"/>
  <c r="F77" i="7"/>
  <c r="H180"/>
  <c r="E152"/>
  <c r="O204" i="4"/>
  <c r="K90" i="9"/>
  <c r="C72" i="4"/>
  <c r="G62"/>
  <c r="C112" i="9"/>
  <c r="E82" i="4"/>
  <c r="D134"/>
  <c r="Z46" i="9"/>
  <c r="F90" i="7"/>
  <c r="M70"/>
  <c r="L140" i="4"/>
  <c r="U107" i="9"/>
  <c r="AC183"/>
  <c r="W192"/>
  <c r="E56"/>
  <c r="M107" i="4"/>
  <c r="K205"/>
  <c r="AM26" i="9"/>
  <c r="K206" i="7"/>
  <c r="K67"/>
  <c r="N70" i="4"/>
  <c r="K181" i="9"/>
  <c r="E202" i="4"/>
  <c r="AC179" i="9"/>
  <c r="E202"/>
  <c r="O150" i="4"/>
  <c r="L44" i="2"/>
  <c r="O141" i="4"/>
  <c r="G129"/>
  <c r="G70" i="9"/>
  <c r="S47"/>
  <c r="C207" i="7"/>
  <c r="N158" i="4"/>
  <c r="H208" i="9"/>
  <c r="D35" i="2"/>
  <c r="L157" i="4"/>
  <c r="AF182" i="9"/>
  <c r="O151" i="4"/>
  <c r="U175" i="9"/>
  <c r="M58" i="7"/>
  <c r="F100" i="4"/>
  <c r="H144"/>
  <c r="S32" i="2"/>
  <c r="G160" i="4"/>
  <c r="N71"/>
  <c r="D210" i="7"/>
  <c r="Z198" i="9"/>
  <c r="M99" i="7"/>
  <c r="F80"/>
  <c r="M208" i="9"/>
  <c r="C97" i="7"/>
  <c r="N130" i="9"/>
  <c r="N26" i="7"/>
  <c r="C22" i="4"/>
  <c r="L116"/>
  <c r="D59"/>
  <c r="U168" i="9"/>
  <c r="C163" i="4"/>
  <c r="D200" i="9"/>
  <c r="V39"/>
  <c r="N170" i="4"/>
  <c r="L194" i="7"/>
  <c r="H104" i="4"/>
  <c r="C157" i="7"/>
  <c r="L142" i="4"/>
  <c r="G29" i="9"/>
  <c r="M85"/>
  <c r="F141" i="4"/>
  <c r="H130" i="9"/>
  <c r="Z172"/>
  <c r="M211" i="4"/>
  <c r="M67"/>
  <c r="E34" i="2"/>
  <c r="O98" i="4"/>
  <c r="F181"/>
  <c r="E142"/>
  <c r="V190" i="9"/>
  <c r="M201"/>
  <c r="AC37"/>
  <c r="F38"/>
  <c r="H158" i="7"/>
  <c r="N120"/>
  <c r="L169"/>
  <c r="H102" i="9"/>
  <c r="T166"/>
  <c r="G164" i="4"/>
  <c r="H147" i="7"/>
  <c r="M116" i="4"/>
  <c r="D70" i="7"/>
  <c r="X196" i="9"/>
  <c r="AE174"/>
  <c r="M180" i="4"/>
  <c r="D129" i="7"/>
  <c r="M121"/>
  <c r="H38" i="9"/>
  <c r="L180"/>
  <c r="B201"/>
  <c r="O79" i="4"/>
  <c r="L52" i="9"/>
  <c r="K136"/>
  <c r="F173" i="7"/>
  <c r="H103" i="9"/>
  <c r="F62"/>
  <c r="H121" i="4"/>
  <c r="L143" i="7"/>
  <c r="C174" i="9"/>
  <c r="E169" i="4"/>
  <c r="M179"/>
  <c r="G195" i="9"/>
  <c r="I44" i="2"/>
  <c r="AC198" i="9"/>
  <c r="F27"/>
  <c r="AH22"/>
  <c r="G155" i="4"/>
  <c r="I26"/>
  <c r="M155" i="9"/>
  <c r="D129" i="4"/>
  <c r="N94" i="7"/>
  <c r="B23" i="4"/>
  <c r="D74" i="7"/>
  <c r="M167"/>
  <c r="D33"/>
  <c r="L146"/>
  <c r="D150" i="9"/>
  <c r="T183"/>
  <c r="G70" i="7"/>
  <c r="F184" i="9"/>
  <c r="E85" i="4"/>
  <c r="N128"/>
  <c r="G165" i="9"/>
  <c r="K138"/>
  <c r="L150" i="7"/>
  <c r="F95"/>
  <c r="O171" i="4"/>
  <c r="G89" i="7"/>
  <c r="K83" i="4"/>
  <c r="K74"/>
  <c r="F102"/>
  <c r="AD203" i="9"/>
  <c r="T140"/>
  <c r="L201" i="4"/>
  <c r="F105" i="7"/>
  <c r="H112"/>
  <c r="M210" i="4"/>
  <c r="M177"/>
  <c r="G78"/>
  <c r="F188"/>
  <c r="M119"/>
  <c r="C61" i="7"/>
  <c r="M171" i="4"/>
  <c r="M147" i="9"/>
  <c r="N172"/>
  <c r="H54"/>
  <c r="F207" i="7"/>
  <c r="H50"/>
  <c r="C95"/>
  <c r="K210"/>
  <c r="O29" i="2"/>
  <c r="O140" i="4"/>
  <c r="K77" i="9"/>
  <c r="T98"/>
  <c r="D174" i="4"/>
  <c r="K91"/>
  <c r="D170" i="9"/>
  <c r="U136"/>
  <c r="T109"/>
  <c r="H85" i="7"/>
  <c r="B141" i="9"/>
  <c r="E194" i="4"/>
  <c r="N69" i="9"/>
  <c r="T30"/>
  <c r="O37" i="4"/>
  <c r="D23" i="9"/>
  <c r="D169" i="4"/>
  <c r="E149"/>
  <c r="AF208" i="9"/>
  <c r="T124"/>
  <c r="N108"/>
  <c r="U69"/>
  <c r="D32" i="7"/>
  <c r="D179"/>
  <c r="D158"/>
  <c r="K155" i="9"/>
  <c r="H189" i="4"/>
  <c r="U91" i="9"/>
  <c r="M95" i="7"/>
  <c r="F180" i="9"/>
  <c r="K127" i="4"/>
  <c r="F135" i="9"/>
  <c r="AG174"/>
  <c r="B41" i="7"/>
  <c r="W204" i="9"/>
  <c r="C162"/>
  <c r="C127" i="7"/>
  <c r="E145" i="4"/>
  <c r="AF198" i="9"/>
  <c r="N156" i="7"/>
  <c r="H78" i="9"/>
  <c r="I39"/>
  <c r="N191"/>
  <c r="G157" i="4"/>
  <c r="L42"/>
  <c r="N28" i="7"/>
  <c r="N176" i="4"/>
  <c r="F51" i="9"/>
  <c r="C111"/>
  <c r="N125"/>
  <c r="G21"/>
  <c r="D147" i="4"/>
  <c r="K97" i="7"/>
  <c r="D182"/>
  <c r="O145" i="4"/>
  <c r="E128" i="9"/>
  <c r="K196" i="7"/>
  <c r="N141" i="9"/>
  <c r="M136"/>
  <c r="C160" i="4"/>
  <c r="F205" i="7"/>
  <c r="F124" i="4"/>
  <c r="D178" i="7"/>
  <c r="G33" i="2"/>
  <c r="L202" i="7"/>
  <c r="E172" i="4"/>
  <c r="G82" i="9"/>
  <c r="G169"/>
  <c r="F128" i="4"/>
  <c r="U204" i="9"/>
  <c r="M95" i="4"/>
  <c r="C198" i="9"/>
  <c r="K57" i="7"/>
  <c r="AD198" i="9"/>
  <c r="D145" i="7"/>
  <c r="E145"/>
  <c r="M211" i="9"/>
  <c r="F118"/>
  <c r="V171"/>
  <c r="Y45"/>
  <c r="F151" i="7"/>
  <c r="G121" i="9"/>
  <c r="D112" i="4"/>
  <c r="M105"/>
  <c r="N145" i="7"/>
  <c r="M209" i="9"/>
  <c r="S18"/>
  <c r="N143" i="7"/>
  <c r="M129" i="9"/>
  <c r="L31" i="7"/>
  <c r="F189" i="4"/>
  <c r="T138" i="9"/>
  <c r="F158"/>
  <c r="E76"/>
  <c r="U173"/>
  <c r="C177" i="4"/>
  <c r="F84" i="7"/>
  <c r="L111" i="4"/>
  <c r="X211" i="9"/>
  <c r="E18" i="4"/>
  <c r="B78" i="7"/>
  <c r="H146" i="4"/>
  <c r="E71" i="7"/>
  <c r="E172"/>
  <c r="C56"/>
  <c r="L33"/>
  <c r="L58" i="9"/>
  <c r="BB52"/>
  <c r="G76"/>
  <c r="AN31"/>
  <c r="L185"/>
  <c r="H65" i="4"/>
  <c r="B175" i="7"/>
  <c r="C63" i="4"/>
  <c r="G179"/>
  <c r="D116" i="7"/>
  <c r="Z178" i="9"/>
  <c r="K52"/>
  <c r="E75" i="4"/>
  <c r="F155"/>
  <c r="T78" i="9"/>
  <c r="G201" i="7"/>
  <c r="B43" i="9"/>
  <c r="X34"/>
  <c r="D68"/>
  <c r="C140"/>
  <c r="F174" i="4"/>
  <c r="N111" i="7"/>
  <c r="G39"/>
  <c r="E168" i="4"/>
  <c r="D83"/>
  <c r="G142" i="9"/>
  <c r="G98" i="7"/>
  <c r="E77"/>
  <c r="L182"/>
  <c r="D199" i="9"/>
  <c r="B39" i="4"/>
  <c r="G145" i="9"/>
  <c r="E101" i="4"/>
  <c r="AE167" i="9"/>
  <c r="K95" i="7"/>
  <c r="K143" i="9"/>
  <c r="N182"/>
  <c r="E174" i="7"/>
  <c r="G152"/>
  <c r="M21" i="4"/>
  <c r="K137" i="7"/>
  <c r="N45" i="4"/>
  <c r="Y188" i="9"/>
  <c r="O103" i="4"/>
  <c r="N150"/>
  <c r="T16"/>
  <c r="S20" i="2"/>
  <c r="G17" i="9"/>
  <c r="C149"/>
  <c r="D80" i="4"/>
  <c r="B30" i="7"/>
  <c r="F137"/>
  <c r="L39" i="4"/>
  <c r="T86" i="9"/>
  <c r="V29"/>
  <c r="K46" i="7"/>
  <c r="N127" i="4"/>
  <c r="C50"/>
  <c r="F140"/>
  <c r="B171" i="9"/>
  <c r="B59"/>
  <c r="L81" i="4"/>
  <c r="M179" i="9"/>
  <c r="C52" i="7"/>
  <c r="U143" i="9"/>
  <c r="M62"/>
  <c r="L181"/>
  <c r="AA42"/>
  <c r="M208" i="4"/>
  <c r="V30" i="9"/>
  <c r="L203"/>
  <c r="X191"/>
  <c r="M68"/>
  <c r="U124"/>
  <c r="B125" i="7"/>
  <c r="I25" i="9"/>
  <c r="D206" i="7"/>
  <c r="Y41" i="9"/>
  <c r="B183"/>
  <c r="E203"/>
  <c r="L43"/>
  <c r="E159" i="7"/>
  <c r="D186" i="4"/>
  <c r="M179" i="7"/>
  <c r="C110" i="9"/>
  <c r="L40" i="2"/>
  <c r="N151" i="7"/>
  <c r="H157"/>
  <c r="H160" i="4"/>
  <c r="E104" i="9"/>
  <c r="D145"/>
  <c r="AC200"/>
  <c r="M136" i="4"/>
  <c r="E98" i="7"/>
  <c r="G147"/>
  <c r="K157"/>
  <c r="M89" i="4"/>
  <c r="H44" i="2"/>
  <c r="F171" i="9"/>
  <c r="H129" i="4"/>
  <c r="H71" i="9"/>
  <c r="H77" i="7"/>
  <c r="H115"/>
  <c r="N152" i="4"/>
  <c r="D184" i="9"/>
  <c r="G172"/>
  <c r="E73" i="7"/>
  <c r="B39"/>
  <c r="B124"/>
  <c r="D30" i="4"/>
  <c r="X198" i="9"/>
  <c r="K72" i="7"/>
  <c r="G193" i="9"/>
  <c r="D63" i="7"/>
  <c r="W39" i="9"/>
  <c r="C182"/>
  <c r="L151" i="4"/>
  <c r="O65"/>
  <c r="X28" i="9"/>
  <c r="B115"/>
  <c r="K102"/>
  <c r="N82" i="4"/>
  <c r="K148"/>
  <c r="L182" i="9"/>
  <c r="N174"/>
  <c r="AG209"/>
  <c r="S211"/>
  <c r="L104" i="4"/>
  <c r="AE205" i="9"/>
  <c r="G197" i="7"/>
  <c r="N81" i="4"/>
  <c r="E168" i="7"/>
  <c r="D77" i="4"/>
  <c r="G79" i="9"/>
  <c r="G39" i="4"/>
  <c r="Y198" i="9"/>
  <c r="N179" i="4"/>
  <c r="U156" i="9"/>
  <c r="N59"/>
  <c r="G53"/>
  <c r="D114" i="7"/>
  <c r="K193" i="4"/>
  <c r="H84"/>
  <c r="D117" i="7"/>
  <c r="O166" i="4"/>
  <c r="H64" i="7"/>
  <c r="N62" i="9"/>
  <c r="W179"/>
  <c r="G43"/>
  <c r="G90" i="4"/>
  <c r="K158" i="9"/>
  <c r="C54"/>
  <c r="B59" i="7"/>
  <c r="H80" i="9"/>
  <c r="N174" i="4"/>
  <c r="G96" i="7"/>
  <c r="G171" i="9"/>
  <c r="H175" i="4"/>
  <c r="U46" i="9"/>
  <c r="C82" i="7"/>
  <c r="AG196" i="9"/>
  <c r="F186"/>
  <c r="F12"/>
  <c r="V32"/>
  <c r="U30"/>
  <c r="N40" i="2"/>
  <c r="H179" i="4"/>
  <c r="V43" i="9"/>
  <c r="C177"/>
  <c r="N86" i="7"/>
  <c r="N179" i="9"/>
  <c r="E136" i="7"/>
  <c r="K173" i="9"/>
  <c r="M79"/>
  <c r="B92"/>
  <c r="C150" i="7"/>
  <c r="G134" i="9"/>
  <c r="C191" i="7"/>
  <c r="B97" i="9"/>
  <c r="F23"/>
  <c r="H171"/>
  <c r="F134" i="7"/>
  <c r="C173" i="4"/>
  <c r="N141" i="7"/>
  <c r="F156" i="4"/>
  <c r="B201" i="7"/>
  <c r="M115"/>
  <c r="F190"/>
  <c r="S188" i="9"/>
  <c r="D196" i="4"/>
  <c r="K204" i="9"/>
  <c r="C172" i="4"/>
  <c r="F158"/>
  <c r="H68" i="9"/>
  <c r="F129" i="4"/>
  <c r="G144" i="7"/>
  <c r="C119" i="9"/>
  <c r="H21" i="4"/>
  <c r="K89"/>
  <c r="L166"/>
  <c r="H37" i="7"/>
  <c r="F91" i="9"/>
  <c r="W193"/>
  <c r="G79" i="4"/>
  <c r="H45"/>
  <c r="H123" i="7"/>
  <c r="F146" i="4"/>
  <c r="K93"/>
  <c r="M154" i="9"/>
  <c r="F103" i="7"/>
  <c r="L93" i="9"/>
  <c r="L100" i="4"/>
  <c r="AD174" i="9"/>
  <c r="C169"/>
  <c r="AE177"/>
  <c r="K87"/>
  <c r="F145" i="7"/>
  <c r="F206" i="9"/>
  <c r="H30" i="2"/>
  <c r="L103" i="4"/>
  <c r="C152" i="7"/>
  <c r="F160"/>
  <c r="W29" i="9"/>
  <c r="O180" i="4"/>
  <c r="N208" i="9"/>
  <c r="G117" i="7"/>
  <c r="AC181" i="9"/>
  <c r="K101" i="4"/>
  <c r="I29"/>
  <c r="D120"/>
  <c r="AA32" i="9"/>
  <c r="K110" i="7"/>
  <c r="I15" i="4"/>
  <c r="L56" i="7"/>
  <c r="H24" i="2"/>
  <c r="L116" i="7"/>
  <c r="K100" i="4"/>
  <c r="N91"/>
  <c r="K186" i="9"/>
  <c r="E46"/>
  <c r="G109" i="7"/>
  <c r="D211" i="4"/>
  <c r="L73" i="9"/>
  <c r="D147"/>
  <c r="H205" i="7"/>
  <c r="M149" i="9"/>
  <c r="Z207"/>
  <c r="B109"/>
  <c r="H156" i="4"/>
  <c r="D177" i="9"/>
  <c r="N57" i="7"/>
  <c r="F210"/>
  <c r="U198" i="9"/>
  <c r="AC190"/>
  <c r="K133"/>
  <c r="O34" i="7"/>
  <c r="L167"/>
  <c r="M49"/>
  <c r="H178"/>
  <c r="D203"/>
  <c r="H106" i="9"/>
  <c r="C185" i="4"/>
  <c r="L83"/>
  <c r="D101"/>
  <c r="M83" i="9"/>
  <c r="M113" i="7"/>
  <c r="C193" i="4"/>
  <c r="T114" i="9"/>
  <c r="H206" i="7"/>
  <c r="F188" i="9"/>
  <c r="H93" i="7"/>
  <c r="D133" i="9"/>
  <c r="L201" i="7"/>
  <c r="AB39" i="9"/>
  <c r="L106"/>
  <c r="L96"/>
  <c r="B114" i="7"/>
  <c r="M63"/>
  <c r="U146" i="9"/>
  <c r="P40" i="2"/>
  <c r="H74" i="9"/>
  <c r="C44" i="2"/>
  <c r="T172" i="9"/>
  <c r="M135" i="4"/>
  <c r="C190" i="9"/>
  <c r="C199"/>
  <c r="E110" i="4"/>
  <c r="K211" i="9"/>
  <c r="B104" i="7"/>
  <c r="B159" i="9"/>
  <c r="M51" i="7"/>
  <c r="L152"/>
  <c r="G158" i="9"/>
  <c r="Z205"/>
  <c r="L159"/>
  <c r="I35" i="2"/>
  <c r="V16" i="9"/>
  <c r="G67"/>
  <c r="O86" i="4"/>
  <c r="C153"/>
  <c r="N119" i="9"/>
  <c r="W175"/>
  <c r="X184"/>
  <c r="H127"/>
  <c r="M30" i="2"/>
  <c r="G69" i="4"/>
  <c r="G118" i="7"/>
  <c r="F204"/>
  <c r="D121" i="4"/>
  <c r="W183" i="9"/>
  <c r="F145" i="4"/>
  <c r="F152" i="7"/>
  <c r="T70" i="9"/>
  <c r="C73"/>
  <c r="E181" i="7"/>
  <c r="B181" i="9"/>
  <c r="X46"/>
  <c r="H79" i="4"/>
  <c r="L60"/>
  <c r="K180" i="7"/>
  <c r="F156" i="9"/>
  <c r="E115"/>
  <c r="B15" i="10"/>
  <c r="G168" i="4"/>
  <c r="K118"/>
  <c r="M124" i="9"/>
  <c r="H78" i="4"/>
  <c r="L195" i="9"/>
  <c r="T79"/>
  <c r="T196"/>
  <c r="N98"/>
  <c r="F109" i="7"/>
  <c r="C71"/>
  <c r="F91" i="4"/>
  <c r="G11" i="2"/>
  <c r="T20" i="9"/>
  <c r="AB22"/>
  <c r="D119" i="7"/>
  <c r="S187" i="9"/>
  <c r="S30" i="2"/>
  <c r="D131" i="7"/>
  <c r="M56" i="9"/>
  <c r="C141"/>
  <c r="K169"/>
  <c r="H160"/>
  <c r="M180"/>
  <c r="AD165"/>
  <c r="N194"/>
  <c r="L61" i="7"/>
  <c r="H202" i="4"/>
  <c r="L154" i="7"/>
  <c r="G80"/>
  <c r="K175" i="4"/>
  <c r="N95" i="9"/>
  <c r="C173" i="7"/>
  <c r="B83"/>
  <c r="C83" i="4"/>
  <c r="M153" i="7"/>
  <c r="O33" i="4"/>
  <c r="L114"/>
  <c r="B30" i="2"/>
  <c r="W42" i="9"/>
  <c r="K202"/>
  <c r="D169"/>
  <c r="E201" i="7"/>
  <c r="B5" i="10"/>
  <c r="M197" i="9"/>
  <c r="N128"/>
  <c r="B111"/>
  <c r="AC189"/>
  <c r="C67" i="7"/>
  <c r="U95" i="9"/>
  <c r="C53" i="4"/>
  <c r="U65" i="9"/>
  <c r="AC171"/>
  <c r="V188"/>
  <c r="D128"/>
  <c r="AG175"/>
  <c r="C183" i="7"/>
  <c r="D191" i="9"/>
  <c r="V182"/>
  <c r="D37" i="4"/>
  <c r="C121" i="7"/>
  <c r="D120"/>
  <c r="B64" i="9"/>
  <c r="L199" i="7"/>
  <c r="C95" i="4"/>
  <c r="D92" i="7"/>
  <c r="C210" i="9"/>
  <c r="H126" i="7"/>
  <c r="H52"/>
  <c r="M98"/>
  <c r="N208" i="4"/>
  <c r="E34" i="7"/>
  <c r="O183" i="4"/>
  <c r="D91" i="7"/>
  <c r="O192" i="4"/>
  <c r="M85" i="7"/>
  <c r="E128" i="4"/>
  <c r="F133"/>
  <c r="O52"/>
  <c r="AD171" i="9"/>
  <c r="C90"/>
  <c r="E121" i="7"/>
  <c r="L155" i="9"/>
  <c r="O99" i="4"/>
  <c r="G98"/>
  <c r="U73" i="9"/>
  <c r="M100" i="4"/>
  <c r="D170"/>
  <c r="T22"/>
  <c r="H69" i="7"/>
  <c r="X175" i="9"/>
  <c r="F123" i="4"/>
  <c r="C39" i="9"/>
  <c r="O107" i="4"/>
  <c r="M159" i="9"/>
  <c r="AF188"/>
  <c r="E131" i="4"/>
  <c r="N69" i="7"/>
  <c r="D104" i="4"/>
  <c r="N199"/>
  <c r="D159"/>
  <c r="C150" i="9"/>
  <c r="K174" i="4"/>
  <c r="W169" i="9"/>
  <c r="G93"/>
  <c r="C108"/>
  <c r="N184" i="7"/>
  <c r="F118"/>
  <c r="H133"/>
  <c r="W170" i="9"/>
  <c r="F130"/>
  <c r="B147" i="7"/>
  <c r="H45"/>
  <c r="F86" i="4"/>
  <c r="O74"/>
  <c r="C38" i="9"/>
  <c r="B132" i="7"/>
  <c r="P38" i="2"/>
  <c r="H173" i="7"/>
  <c r="H40" i="2"/>
  <c r="C206" i="4"/>
  <c r="C74"/>
  <c r="O146"/>
  <c r="M130" i="9"/>
  <c r="B162" i="7"/>
  <c r="L139"/>
  <c r="H172"/>
  <c r="T82" i="9"/>
  <c r="U115"/>
  <c r="M150" i="7"/>
  <c r="O112" i="4"/>
  <c r="E117" i="7"/>
  <c r="N43" i="4"/>
  <c r="F112" i="7"/>
  <c r="G64"/>
  <c r="K115" i="9"/>
  <c r="Y173"/>
  <c r="K207"/>
  <c r="F151" i="4"/>
  <c r="F100" i="7"/>
  <c r="N90" i="9"/>
  <c r="M47"/>
  <c r="C175" i="4"/>
  <c r="F61"/>
  <c r="E148" i="9"/>
  <c r="K194" i="4"/>
  <c r="K122"/>
  <c r="G59"/>
  <c r="F174" i="9"/>
  <c r="E191"/>
  <c r="B80" i="7"/>
  <c r="K119"/>
  <c r="F112" i="9"/>
  <c r="N123" i="7"/>
  <c r="D211" i="9"/>
  <c r="AG206"/>
  <c r="M88"/>
  <c r="M59" i="4"/>
  <c r="K102" i="7"/>
  <c r="D193" i="9"/>
  <c r="H175"/>
  <c r="U139"/>
  <c r="M66"/>
  <c r="G57" i="4"/>
  <c r="K194" i="9"/>
  <c r="M128" i="4"/>
  <c r="H163" i="9"/>
  <c r="E118" i="4"/>
  <c r="H150" i="7"/>
  <c r="H186"/>
  <c r="D177"/>
  <c r="O198" i="4"/>
  <c r="H112" i="9"/>
  <c r="G45"/>
  <c r="K178"/>
  <c r="B145" i="7"/>
  <c r="D171"/>
  <c r="G144" i="4"/>
  <c r="F77" i="9"/>
  <c r="K112" i="4"/>
  <c r="AD185" i="9"/>
  <c r="L94" i="4"/>
  <c r="AC169" i="9"/>
  <c r="AE178"/>
  <c r="C204" i="7"/>
  <c r="H198"/>
  <c r="B164" i="9"/>
  <c r="H128" i="7"/>
  <c r="L200" i="4"/>
  <c r="Y28" i="9"/>
  <c r="L191" i="4"/>
  <c r="AE201" i="9"/>
  <c r="G77" i="4"/>
  <c r="U55" i="9"/>
  <c r="G34"/>
  <c r="D70"/>
  <c r="F159"/>
  <c r="N44"/>
  <c r="L163" i="7"/>
  <c r="AB23" i="9"/>
  <c r="M90"/>
  <c r="S185"/>
  <c r="F50" i="4"/>
  <c r="U186" i="9"/>
  <c r="F79" i="4"/>
  <c r="H70" i="9"/>
  <c r="H94" i="4"/>
  <c r="B106" i="9"/>
  <c r="M150" i="4"/>
  <c r="AI37" i="9"/>
  <c r="H201"/>
  <c r="M124" i="7"/>
  <c r="K154" i="4"/>
  <c r="S24" i="9"/>
  <c r="E109"/>
  <c r="G96" i="4"/>
  <c r="AG181" i="9"/>
  <c r="T119"/>
  <c r="M199" i="4"/>
  <c r="AA22" i="9"/>
  <c r="L54"/>
  <c r="F183"/>
  <c r="K188" i="7"/>
  <c r="F32" i="9"/>
  <c r="N65" i="4"/>
  <c r="C56" i="9"/>
  <c r="F34"/>
  <c r="L208" i="4"/>
  <c r="U199" i="9"/>
  <c r="U165"/>
  <c r="K198"/>
  <c r="X187"/>
  <c r="F150" i="4"/>
  <c r="D152"/>
  <c r="N103" i="9"/>
  <c r="N80"/>
  <c r="E101" i="7"/>
  <c r="T60" i="9"/>
  <c r="D163" i="4"/>
  <c r="E129" i="7"/>
  <c r="G50" i="9"/>
  <c r="C106"/>
  <c r="E153"/>
  <c r="K98"/>
  <c r="Z186"/>
  <c r="L135" i="7"/>
  <c r="H116" i="9"/>
  <c r="L114" i="7"/>
  <c r="L39" i="9"/>
  <c r="T72"/>
  <c r="S183"/>
  <c r="L151" i="7"/>
  <c r="V172" i="9"/>
  <c r="C112" i="7"/>
  <c r="L198"/>
  <c r="F41" i="9"/>
  <c r="E89" i="4"/>
  <c r="H72" i="7"/>
  <c r="B171"/>
  <c r="C124" i="4"/>
  <c r="H47" i="9"/>
  <c r="K84" i="7"/>
  <c r="M159" i="4"/>
  <c r="M143"/>
  <c r="C70"/>
  <c r="K111"/>
  <c r="C59"/>
  <c r="G82"/>
  <c r="N102" i="9"/>
  <c r="K149" i="7"/>
  <c r="H69" i="4"/>
  <c r="AC165" i="9"/>
  <c r="U193"/>
  <c r="M148" i="7"/>
  <c r="K128" i="9"/>
  <c r="E39" i="7"/>
  <c r="H111" i="9"/>
  <c r="C125"/>
  <c r="N138"/>
  <c r="K77" i="4"/>
  <c r="AD201" i="9"/>
  <c r="F150"/>
  <c r="M30"/>
  <c r="K56" i="4"/>
  <c r="C103"/>
  <c r="E57"/>
  <c r="U118" i="9"/>
  <c r="V189"/>
  <c r="G126"/>
  <c r="M204" i="4"/>
  <c r="H193" i="9"/>
  <c r="G131"/>
  <c r="H94"/>
  <c r="G201" i="4"/>
  <c r="L210" i="9"/>
  <c r="B123" i="7"/>
  <c r="H81" i="9"/>
  <c r="C196" i="4"/>
  <c r="H207" i="7"/>
  <c r="E182" i="9"/>
  <c r="E141"/>
  <c r="H59"/>
  <c r="M46"/>
  <c r="G34" i="2"/>
  <c r="B178" i="7"/>
  <c r="G130"/>
  <c r="E193"/>
  <c r="B198"/>
  <c r="V44" i="9"/>
  <c r="E154" i="4"/>
  <c r="C135" i="7"/>
  <c r="M72" i="4"/>
  <c r="K78"/>
  <c r="F116"/>
  <c r="P31" i="2"/>
  <c r="F127" i="4"/>
  <c r="H138" i="7"/>
  <c r="L104"/>
  <c r="F62" i="4"/>
  <c r="B56" i="7"/>
  <c r="E99" i="9"/>
  <c r="E151" i="4"/>
  <c r="G161"/>
  <c r="L111" i="7"/>
  <c r="AD199" i="9"/>
  <c r="C43"/>
  <c r="G83" i="7"/>
  <c r="G105"/>
  <c r="E180" i="4"/>
  <c r="F79" i="9"/>
  <c r="D151" i="4"/>
  <c r="C173" i="9"/>
  <c r="K74" i="7"/>
  <c r="I43" i="4"/>
  <c r="C118" i="9"/>
  <c r="U206"/>
  <c r="B29" i="4"/>
  <c r="H191" i="9"/>
  <c r="F105"/>
  <c r="F189" i="7"/>
  <c r="M127" i="4"/>
  <c r="H137" i="7"/>
  <c r="AH30" i="9"/>
  <c r="C153" i="7"/>
  <c r="K70" i="9"/>
  <c r="M122" i="4"/>
  <c r="L139" i="9"/>
  <c r="M202"/>
  <c r="Y166"/>
  <c r="N34"/>
  <c r="C58"/>
  <c r="E187" i="7"/>
  <c r="AA41" i="9"/>
  <c r="H174" i="4"/>
  <c r="K65" i="9"/>
  <c r="B102" i="7"/>
  <c r="M146" i="4"/>
  <c r="E162"/>
  <c r="M162" i="7"/>
  <c r="F180"/>
  <c r="O78" i="4"/>
  <c r="V210" i="9"/>
  <c r="G207" i="4"/>
  <c r="AJ31" i="9"/>
  <c r="F105" i="4"/>
  <c r="M191" i="9"/>
  <c r="I12" i="4"/>
  <c r="D55"/>
  <c r="M110" i="9"/>
  <c r="F143"/>
  <c r="N96" i="7"/>
  <c r="M198" i="4"/>
  <c r="L82" i="7"/>
  <c r="C209" i="9"/>
  <c r="N111" i="4"/>
  <c r="C123" i="7"/>
  <c r="N30" i="2"/>
  <c r="C131" i="9"/>
  <c r="AI42"/>
  <c r="H137"/>
  <c r="E184" i="7"/>
  <c r="O136" i="4"/>
  <c r="H87" i="7"/>
  <c r="AE204" i="9"/>
  <c r="AE184"/>
  <c r="D57" i="4"/>
  <c r="AC42" i="9"/>
  <c r="D180"/>
  <c r="M53" i="7"/>
  <c r="H140" i="4"/>
  <c r="H56" i="9"/>
  <c r="G81"/>
  <c r="N70" i="7"/>
  <c r="E160" i="9"/>
  <c r="K79" i="7"/>
  <c r="W174" i="9"/>
  <c r="M111"/>
  <c r="E69" i="4"/>
  <c r="C166" i="7"/>
  <c r="H109" i="4"/>
  <c r="O189"/>
  <c r="B182" i="7"/>
  <c r="H46"/>
  <c r="G148"/>
  <c r="B100" i="9"/>
  <c r="W176"/>
  <c r="G193" i="4"/>
  <c r="H113"/>
  <c r="E81" i="7"/>
  <c r="K142" i="4"/>
  <c r="L115" i="9"/>
  <c r="H122"/>
  <c r="P40"/>
  <c r="H187" i="4"/>
  <c r="C80" i="9"/>
  <c r="Y207"/>
  <c r="G46" i="7"/>
  <c r="F192" i="9"/>
  <c r="M133"/>
  <c r="L207"/>
  <c r="K49"/>
  <c r="N180" i="4"/>
  <c r="F208" i="9"/>
  <c r="U82"/>
  <c r="B118"/>
  <c r="F207"/>
  <c r="N107" i="7"/>
  <c r="N46" i="9"/>
  <c r="F162" i="4"/>
  <c r="M112" i="9"/>
  <c r="C94" i="4"/>
  <c r="O128"/>
  <c r="I18" i="7"/>
  <c r="U40" i="9"/>
  <c r="AN19"/>
  <c r="H125" i="4"/>
  <c r="G58" i="7"/>
  <c r="O148" i="4"/>
  <c r="G150" i="9"/>
  <c r="E151" i="7"/>
  <c r="B60"/>
  <c r="C113"/>
  <c r="T89" i="9"/>
  <c r="C20" i="7"/>
  <c r="B172" i="9"/>
  <c r="D111"/>
  <c r="P45"/>
  <c r="Z181"/>
  <c r="Y178"/>
  <c r="L205" i="7"/>
  <c r="M140"/>
  <c r="B206" i="9"/>
  <c r="H53"/>
  <c r="M166" i="7"/>
  <c r="K126" i="4"/>
  <c r="E160" i="7"/>
  <c r="G152" i="4"/>
  <c r="C109"/>
  <c r="O92"/>
  <c r="N71" i="9"/>
  <c r="D21"/>
  <c r="N122"/>
  <c r="H121"/>
  <c r="K60"/>
  <c r="T137"/>
  <c r="G147"/>
  <c r="M210" i="7"/>
  <c r="F106" i="4"/>
  <c r="E135"/>
  <c r="G194" i="9"/>
  <c r="N65"/>
  <c r="C204"/>
  <c r="K138" i="7"/>
  <c r="K170"/>
  <c r="C69" i="4"/>
  <c r="G176" i="9"/>
  <c r="K185"/>
  <c r="T73"/>
  <c r="E179" i="7"/>
  <c r="U102" i="9"/>
  <c r="E171" i="7"/>
  <c r="F167"/>
  <c r="B200"/>
  <c r="T77" i="9"/>
  <c r="G108" i="7"/>
  <c r="D37" i="9"/>
  <c r="L119"/>
  <c r="K58" i="4"/>
  <c r="P28" i="9"/>
  <c r="M96" i="7"/>
  <c r="H29" i="2"/>
  <c r="G126" i="4"/>
  <c r="H31" i="9"/>
  <c r="P35"/>
  <c r="T115"/>
  <c r="L60" i="7"/>
  <c r="T171" i="9"/>
  <c r="P29" i="4"/>
  <c r="B31" i="9"/>
  <c r="U205"/>
  <c r="C116" i="4"/>
  <c r="C97" i="9"/>
  <c r="M42" i="2"/>
  <c r="D170" i="7"/>
  <c r="E157" i="9"/>
  <c r="N74"/>
  <c r="G51" i="4"/>
  <c r="G127" i="9"/>
  <c r="C37"/>
  <c r="O89" i="4"/>
  <c r="M160" i="7"/>
  <c r="L98" i="4"/>
  <c r="K153" i="9"/>
  <c r="T184"/>
  <c r="T150"/>
  <c r="M84"/>
  <c r="AD195"/>
  <c r="N110" i="7"/>
  <c r="N98"/>
  <c r="K45"/>
  <c r="K188" i="9"/>
  <c r="G94" i="7"/>
  <c r="M144" i="4"/>
  <c r="K98" i="7"/>
  <c r="K84" i="4"/>
  <c r="G39" i="2"/>
  <c r="F200" i="7"/>
  <c r="C207" i="4"/>
  <c r="G54"/>
  <c r="H79" i="9"/>
  <c r="AC44"/>
  <c r="N122" i="4"/>
  <c r="L72" i="9"/>
  <c r="L199" i="4"/>
  <c r="C198" i="7"/>
  <c r="G109" i="9"/>
  <c r="H87"/>
  <c r="AC192"/>
  <c r="G42" i="2"/>
  <c r="D130" i="4"/>
  <c r="N158" i="7"/>
  <c r="L92"/>
  <c r="M194" i="9"/>
  <c r="C202"/>
  <c r="F163" i="4"/>
  <c r="B27" i="9"/>
  <c r="T195"/>
  <c r="O120" i="4"/>
  <c r="B92" i="7"/>
  <c r="B173" i="9"/>
  <c r="T158"/>
  <c r="M144"/>
  <c r="M59"/>
  <c r="H132"/>
  <c r="C144"/>
  <c r="E201"/>
  <c r="E121"/>
  <c r="B174"/>
  <c r="G135" i="7"/>
  <c r="K189" i="4"/>
  <c r="F45" i="9"/>
  <c r="F152"/>
  <c r="AJ39"/>
  <c r="O25" i="2"/>
  <c r="G124" i="4"/>
  <c r="H176" i="7"/>
  <c r="AD187" i="9"/>
  <c r="H75" i="7"/>
  <c r="Z189" i="9"/>
  <c r="F117" i="4"/>
  <c r="K134"/>
  <c r="C143"/>
  <c r="F81"/>
  <c r="B156" i="9"/>
  <c r="D207" i="4"/>
  <c r="C122"/>
  <c r="G209" i="7"/>
  <c r="D70" i="4"/>
  <c r="G75" i="7"/>
  <c r="B14" i="10"/>
  <c r="D84" i="9"/>
  <c r="U189"/>
  <c r="D101"/>
  <c r="M93"/>
  <c r="L116"/>
  <c r="D71" i="7"/>
  <c r="H88"/>
  <c r="V168" i="9"/>
  <c r="M106" i="7"/>
  <c r="B106"/>
  <c r="H172" i="4"/>
  <c r="N60"/>
  <c r="F54" i="9"/>
  <c r="H42" i="7"/>
  <c r="E204"/>
  <c r="K166"/>
  <c r="F74"/>
  <c r="AM21" i="9"/>
  <c r="D162" i="7"/>
  <c r="N171" i="9"/>
  <c r="M129" i="4"/>
  <c r="H164"/>
  <c r="E152" i="9"/>
  <c r="G119" i="7"/>
  <c r="D209" i="9"/>
  <c r="L143"/>
  <c r="T91"/>
  <c r="K196"/>
  <c r="M76" i="7"/>
  <c r="K162" i="9"/>
  <c r="AD200"/>
  <c r="F67" i="4"/>
  <c r="M89" i="7"/>
  <c r="H93" i="9"/>
  <c r="H191" i="7"/>
  <c r="F80" i="4"/>
  <c r="H123" i="9"/>
  <c r="G183"/>
  <c r="N87" i="7"/>
  <c r="F142"/>
  <c r="I20" i="4"/>
  <c r="M180" i="7"/>
  <c r="B19" i="9"/>
  <c r="G162" i="4"/>
  <c r="H33" i="9"/>
  <c r="AF3"/>
  <c r="K128" i="7"/>
  <c r="F50"/>
  <c r="G197" i="9"/>
  <c r="B50"/>
  <c r="F89" i="4"/>
  <c r="B112" i="9"/>
  <c r="K143" i="7"/>
  <c r="E166" i="9"/>
  <c r="C78" i="4"/>
  <c r="D146" i="9"/>
  <c r="B87"/>
  <c r="F207" i="4"/>
  <c r="K181"/>
  <c r="C202"/>
  <c r="M54" i="9"/>
  <c r="B137" i="7"/>
  <c r="V173" i="9"/>
  <c r="F97"/>
  <c r="AD188"/>
  <c r="B54" i="7"/>
  <c r="K113" i="9"/>
  <c r="K131" i="4"/>
  <c r="L168"/>
  <c r="G161" i="7"/>
  <c r="C40" i="9"/>
  <c r="G205"/>
  <c r="N45" i="7"/>
  <c r="F164" i="4"/>
  <c r="K117" i="7"/>
  <c r="M155" i="4"/>
  <c r="L101"/>
  <c r="K69" i="9"/>
  <c r="L158" i="4"/>
  <c r="E60"/>
  <c r="U64" i="9"/>
  <c r="D52" i="7"/>
  <c r="K96"/>
  <c r="E144" i="9"/>
  <c r="S192"/>
  <c r="O15" i="4"/>
  <c r="D23" i="2"/>
  <c r="Y211" i="9"/>
  <c r="G76" i="4"/>
  <c r="E109" i="7"/>
  <c r="M77" i="4"/>
  <c r="E98"/>
  <c r="B129" i="7"/>
  <c r="D128"/>
  <c r="B154"/>
  <c r="D201" i="4"/>
  <c r="D192"/>
  <c r="B45" i="7"/>
  <c r="L76" i="9"/>
  <c r="N119" i="7"/>
  <c r="N135" i="4"/>
  <c r="H80"/>
  <c r="G42" i="9"/>
  <c r="K80" i="7"/>
  <c r="H151"/>
  <c r="C93" i="4"/>
  <c r="K142" i="9"/>
  <c r="H63" i="7"/>
  <c r="Z211" i="9"/>
  <c r="E146"/>
  <c r="L86" i="7"/>
  <c r="F205" i="9"/>
  <c r="B96" i="7"/>
  <c r="H182" i="4"/>
  <c r="N58" i="7"/>
  <c r="M80" i="9"/>
  <c r="N91"/>
  <c r="F76"/>
  <c r="D155" i="7"/>
  <c r="G177"/>
  <c r="M52"/>
  <c r="M142" i="4"/>
  <c r="F123" i="9"/>
  <c r="C203" i="7"/>
  <c r="N55" i="9"/>
  <c r="F96" i="7"/>
  <c r="H170" i="9"/>
  <c r="G211"/>
  <c r="L197"/>
  <c r="M57" i="4"/>
  <c r="C192" i="9"/>
  <c r="O169" i="4"/>
  <c r="E146" i="7"/>
  <c r="X27" i="9"/>
  <c r="H142" i="4"/>
  <c r="C91"/>
  <c r="B98" i="9"/>
  <c r="N116" i="7"/>
  <c r="L144" i="9"/>
  <c r="D153"/>
  <c r="C194" i="4"/>
  <c r="L22" i="9"/>
  <c r="H88" i="4"/>
  <c r="G208" i="7"/>
  <c r="U178" i="9"/>
  <c r="L166"/>
  <c r="L51" i="7"/>
  <c r="M145" i="9"/>
  <c r="H119" i="4"/>
  <c r="K99" i="7"/>
  <c r="D77"/>
  <c r="T141" i="9"/>
  <c r="X168"/>
  <c r="E154" i="7"/>
  <c r="F112" i="4"/>
  <c r="E209" i="9"/>
  <c r="E79" i="7"/>
  <c r="L119"/>
  <c r="F199" i="9"/>
  <c r="N210" i="7"/>
  <c r="U113" i="9"/>
  <c r="D88" i="7"/>
  <c r="N82" i="9"/>
  <c r="K191"/>
  <c r="AE166"/>
  <c r="C150" i="4"/>
  <c r="M72" i="9"/>
  <c r="U105"/>
  <c r="E111" i="7"/>
  <c r="L174" i="9"/>
  <c r="K176" i="4"/>
  <c r="Z195" i="9"/>
  <c r="D94"/>
  <c r="K58" i="7"/>
  <c r="L70" i="9"/>
  <c r="K94" i="4"/>
  <c r="E116" i="9"/>
  <c r="Z183"/>
  <c r="O179" i="4"/>
  <c r="B131" i="9"/>
  <c r="E118"/>
  <c r="K159"/>
  <c r="Y196"/>
  <c r="AD47"/>
  <c r="G206" i="7"/>
  <c r="B150" i="9"/>
  <c r="K140"/>
  <c r="AF207"/>
  <c r="C165" i="4"/>
  <c r="D203" i="9"/>
  <c r="K189"/>
  <c r="M102" i="7"/>
  <c r="N170" i="9"/>
  <c r="O76" i="4"/>
  <c r="F170" i="9"/>
  <c r="D98" i="4"/>
  <c r="E147" i="7"/>
  <c r="D102" i="4"/>
  <c r="E114" i="9"/>
  <c r="L113" i="4"/>
  <c r="Z47" i="9"/>
  <c r="L109"/>
  <c r="B25"/>
  <c r="O135" i="4"/>
  <c r="L133" i="7"/>
  <c r="M167" i="9"/>
  <c r="L208" i="7"/>
  <c r="E167" i="4"/>
  <c r="F166"/>
  <c r="U190" i="9"/>
  <c r="G77" i="7"/>
  <c r="B101"/>
  <c r="E81" i="4"/>
  <c r="C125"/>
  <c r="N160" i="7"/>
  <c r="M189" i="9"/>
  <c r="C92" i="7"/>
  <c r="C111" i="4"/>
  <c r="L67" i="7"/>
  <c r="C36" i="4"/>
  <c r="K166"/>
  <c r="L125"/>
  <c r="C101"/>
  <c r="E91" i="7"/>
  <c r="E102" i="4"/>
  <c r="M102" i="9"/>
  <c r="K178" i="4"/>
  <c r="AI33" i="9"/>
  <c r="H118" i="4"/>
  <c r="C62"/>
  <c r="X205" i="9"/>
  <c r="F100"/>
  <c r="I42" i="2"/>
  <c r="E94" i="7"/>
  <c r="F117" i="9"/>
  <c r="E180"/>
  <c r="K204" i="7"/>
  <c r="V193" i="9"/>
  <c r="N130" i="4"/>
  <c r="W189" i="9"/>
  <c r="L130" i="7"/>
  <c r="L160" i="4"/>
  <c r="N153"/>
  <c r="H179" i="9"/>
  <c r="H57"/>
  <c r="C102" i="7"/>
  <c r="AG190" i="9"/>
  <c r="M172"/>
  <c r="AG35"/>
  <c r="T144"/>
  <c r="N105" i="4"/>
  <c r="G162" i="7"/>
  <c r="D144" i="9"/>
  <c r="B163"/>
  <c r="L118"/>
  <c r="D192"/>
  <c r="AD191"/>
  <c r="E108" i="4"/>
  <c r="U140" i="9"/>
  <c r="E83"/>
  <c r="N121" i="7"/>
  <c r="E166" i="4"/>
  <c r="C131" i="7"/>
  <c r="O67" i="4"/>
  <c r="AG37" i="9"/>
  <c r="C37" i="4"/>
  <c r="F177"/>
  <c r="H188" i="7"/>
  <c r="B176"/>
  <c r="C58" i="4"/>
  <c r="C126"/>
  <c r="S203" i="9"/>
  <c r="K127" i="7"/>
  <c r="K68" i="9"/>
  <c r="Y192"/>
  <c r="G69"/>
  <c r="H159" i="7"/>
  <c r="D184"/>
  <c r="B170" i="9"/>
  <c r="D113"/>
  <c r="N154" i="7"/>
  <c r="H204" i="9"/>
  <c r="D176" i="4"/>
  <c r="T164" i="9"/>
  <c r="F160"/>
  <c r="U57"/>
  <c r="G119"/>
  <c r="C94"/>
  <c r="H200"/>
  <c r="H149" i="7"/>
  <c r="K63" i="4"/>
  <c r="M204" i="9"/>
  <c r="N145"/>
  <c r="E129" i="4"/>
  <c r="L174" i="7"/>
  <c r="G38" i="9"/>
  <c r="L31" i="4"/>
  <c r="D128"/>
  <c r="AC185" i="9"/>
  <c r="E170" i="7"/>
  <c r="T49" i="9"/>
  <c r="M115" i="4"/>
  <c r="W200" i="9"/>
  <c r="E66"/>
  <c r="C190" i="4"/>
  <c r="C180" i="7"/>
  <c r="T87" i="9"/>
  <c r="F171" i="4"/>
  <c r="E58"/>
  <c r="F208"/>
  <c r="L209"/>
  <c r="F169" i="7"/>
  <c r="O20"/>
  <c r="C68" i="4"/>
  <c r="E131" i="9"/>
  <c r="D185" i="4"/>
  <c r="V165" i="9"/>
  <c r="M193" i="7"/>
  <c r="M21" i="9"/>
  <c r="F42" i="4"/>
  <c r="M194"/>
  <c r="Z196" i="9"/>
  <c r="G169" i="4"/>
  <c r="O28" i="2"/>
  <c r="G61" i="9"/>
  <c r="N192" i="7"/>
  <c r="L81" i="9"/>
  <c r="M75"/>
  <c r="H27"/>
  <c r="F63" i="4"/>
  <c r="N29"/>
  <c r="L124" i="9"/>
  <c r="E65" i="4"/>
  <c r="K72"/>
  <c r="AD177" i="9"/>
  <c r="AG38"/>
  <c r="K156"/>
  <c r="AF210"/>
  <c r="AC174"/>
  <c r="M178" i="7"/>
  <c r="C183" i="4"/>
  <c r="C187" i="9"/>
  <c r="AF202"/>
  <c r="D183"/>
  <c r="L28"/>
  <c r="F148" i="4"/>
  <c r="O118"/>
  <c r="Z209" i="9"/>
  <c r="K88" i="4"/>
  <c r="F53" i="9"/>
  <c r="N67" i="7"/>
  <c r="T174" i="9"/>
  <c r="M46" i="7"/>
  <c r="F185" i="4"/>
  <c r="D110"/>
  <c r="N193" i="7"/>
  <c r="D146"/>
  <c r="H178" i="9"/>
  <c r="E179"/>
  <c r="E77" i="4"/>
  <c r="N206" i="9"/>
  <c r="F97" i="7"/>
  <c r="BE52" i="9"/>
  <c r="U162"/>
  <c r="T116"/>
  <c r="U54"/>
  <c r="G61" i="7"/>
  <c r="F150"/>
  <c r="AE183" i="9"/>
  <c r="H62" i="4"/>
  <c r="O108"/>
  <c r="C18" i="2"/>
  <c r="F12"/>
  <c r="T202" i="9"/>
  <c r="G108" i="4"/>
  <c r="K145" i="9"/>
  <c r="Y21"/>
  <c r="F141"/>
  <c r="E193"/>
  <c r="D56" i="4"/>
  <c r="D183" i="7"/>
  <c r="C87"/>
  <c r="F206"/>
  <c r="E19" i="2"/>
  <c r="L153" i="9"/>
  <c r="D59"/>
  <c r="T100"/>
  <c r="D174" i="7"/>
  <c r="H159" i="9"/>
  <c r="N173"/>
  <c r="H23"/>
  <c r="B108"/>
  <c r="F197" i="4"/>
  <c r="N50" i="9"/>
  <c r="U188"/>
  <c r="D151" i="7"/>
  <c r="M148" i="4"/>
  <c r="U100" i="9"/>
  <c r="S195"/>
  <c r="B209"/>
  <c r="E182" i="4"/>
  <c r="G194"/>
  <c r="N169"/>
  <c r="V187" i="9"/>
  <c r="B40" i="2"/>
  <c r="D135" i="7"/>
  <c r="K111" i="9"/>
  <c r="C80" i="4"/>
  <c r="F129" i="9"/>
  <c r="K117"/>
  <c r="E207" i="4"/>
  <c r="M38" i="9"/>
  <c r="L134" i="7"/>
  <c r="E188" i="4"/>
  <c r="B105" i="9"/>
  <c r="H58" i="4"/>
  <c r="C176" i="7"/>
  <c r="D98" i="9"/>
  <c r="U185"/>
  <c r="E26"/>
  <c r="T159"/>
  <c r="W38"/>
  <c r="G41" i="4"/>
  <c r="X32" i="9"/>
  <c r="L185" i="7"/>
  <c r="L38" i="9"/>
  <c r="AG47"/>
  <c r="E104" i="4"/>
  <c r="H203" i="7"/>
  <c r="M156" i="9"/>
  <c r="F31" i="2"/>
  <c r="G171" i="4"/>
  <c r="M80" i="7"/>
  <c r="N173"/>
  <c r="U166" i="9"/>
  <c r="M120" i="4"/>
  <c r="B139" i="9"/>
  <c r="E42" i="2"/>
  <c r="H183" i="9"/>
  <c r="S29"/>
  <c r="H191" i="4"/>
  <c r="K130"/>
  <c r="D168" i="7"/>
  <c r="L204" i="4"/>
  <c r="M162"/>
  <c r="B150" i="7"/>
  <c r="W33" i="9"/>
  <c r="G47" i="7"/>
  <c r="C161"/>
  <c r="X200" i="9"/>
  <c r="H101"/>
  <c r="G168"/>
  <c r="H155"/>
  <c r="AF186"/>
  <c r="E188"/>
  <c r="D168"/>
  <c r="BF52"/>
  <c r="G181" i="4"/>
  <c r="F157" i="7"/>
  <c r="AF183" i="9"/>
  <c r="K121" i="4"/>
  <c r="Z170" i="9"/>
  <c r="D139"/>
  <c r="D85"/>
  <c r="K201" i="7"/>
  <c r="K197" i="4"/>
  <c r="E42" i="7"/>
  <c r="U200" i="9"/>
  <c r="T118"/>
  <c r="C122"/>
  <c r="H152"/>
  <c r="W178"/>
  <c r="C188" i="4"/>
  <c r="K63" i="7"/>
  <c r="C195"/>
  <c r="L126" i="4"/>
  <c r="G155" i="7"/>
  <c r="L180"/>
  <c r="C118"/>
  <c r="K93"/>
  <c r="L40" i="9"/>
  <c r="N72"/>
  <c r="V166"/>
  <c r="E199"/>
  <c r="N144"/>
  <c r="F140" i="7"/>
  <c r="L73"/>
  <c r="F193"/>
  <c r="G116" i="4"/>
  <c r="H211"/>
  <c r="L156" i="9"/>
  <c r="D38"/>
  <c r="H168" i="7"/>
  <c r="C209" i="4"/>
  <c r="N194" i="7"/>
  <c r="K136" i="4"/>
  <c r="K206" i="9"/>
  <c r="H144" i="7"/>
  <c r="AI35" i="9"/>
  <c r="E113" i="4"/>
  <c r="X204" i="9"/>
  <c r="C139"/>
  <c r="F37" i="7"/>
  <c r="K103" i="9"/>
  <c r="BJ52"/>
  <c r="D144" i="4"/>
  <c r="B199" i="9"/>
  <c r="AG182"/>
  <c r="Y37"/>
  <c r="N209"/>
  <c r="G88" i="4"/>
  <c r="B153" i="9"/>
  <c r="O186" i="4"/>
  <c r="F143" i="7"/>
  <c r="N88" i="4"/>
  <c r="W17" i="9"/>
  <c r="X190"/>
  <c r="N150" i="7"/>
  <c r="E203"/>
  <c r="F198"/>
  <c r="N175" i="4"/>
  <c r="AJ26" i="9"/>
  <c r="AJ36"/>
  <c r="G87"/>
  <c r="S207"/>
  <c r="T31" i="2"/>
  <c r="L200" i="7"/>
  <c r="M200" i="9"/>
  <c r="D138"/>
  <c r="L209"/>
  <c r="Z27"/>
  <c r="C49"/>
  <c r="C206" i="7"/>
  <c r="F165"/>
  <c r="F98" i="9"/>
  <c r="H138"/>
  <c r="F145"/>
  <c r="G166" i="7"/>
  <c r="N100" i="9"/>
  <c r="D93" i="4"/>
  <c r="C143" i="9"/>
  <c r="K107" i="4"/>
  <c r="F161" i="9"/>
  <c r="G151" i="4"/>
  <c r="M98" i="9"/>
  <c r="D160" i="7"/>
  <c r="K165" i="9"/>
  <c r="H90" i="7"/>
  <c r="D194" i="9"/>
  <c r="C32" i="2"/>
  <c r="H179" i="7"/>
  <c r="L55"/>
  <c r="D176" i="9"/>
  <c r="T185"/>
  <c r="T175"/>
  <c r="U72"/>
  <c r="B200"/>
  <c r="K132" i="4"/>
  <c r="Y190" i="9"/>
  <c r="G197" i="4"/>
  <c r="B139" i="7"/>
  <c r="B155"/>
  <c r="M41" i="2"/>
  <c r="P34" i="4"/>
  <c r="G203" i="9"/>
  <c r="E94" i="4"/>
  <c r="E107"/>
  <c r="H145"/>
  <c r="D132" i="9"/>
  <c r="L164" i="7"/>
  <c r="N120" i="9"/>
  <c r="N183" i="4"/>
  <c r="X207" i="9"/>
  <c r="P23" i="4"/>
  <c r="B52" i="9"/>
  <c r="Y179"/>
  <c r="H124" i="7"/>
  <c r="E44" i="2"/>
  <c r="L69" i="9"/>
  <c r="U191"/>
  <c r="N77"/>
  <c r="O90" i="4"/>
  <c r="O153"/>
  <c r="N144" i="7"/>
  <c r="F101"/>
  <c r="G131" i="4"/>
  <c r="L32" i="9"/>
  <c r="C117"/>
  <c r="H66" i="7"/>
  <c r="B136" i="9"/>
  <c r="G74" i="7"/>
  <c r="L120" i="4"/>
  <c r="F200" i="9"/>
  <c r="N168" i="4"/>
  <c r="E126" i="7"/>
  <c r="K122" i="9"/>
  <c r="AF205"/>
  <c r="D167"/>
  <c r="AG191"/>
  <c r="H150" i="4"/>
  <c r="O50"/>
  <c r="D198" i="7"/>
  <c r="L158" i="9"/>
  <c r="I40"/>
  <c r="W187"/>
  <c r="M188" i="7"/>
  <c r="G72" i="4"/>
  <c r="M149" i="7"/>
  <c r="L159"/>
  <c r="K88" i="9"/>
  <c r="D46"/>
  <c r="U171"/>
  <c r="F184" i="4"/>
  <c r="G180"/>
  <c r="O159"/>
  <c r="K141" i="9"/>
  <c r="H33" i="4"/>
  <c r="D82" i="7"/>
  <c r="M18" i="9"/>
  <c r="F191" i="4"/>
  <c r="H149" i="9"/>
  <c r="H64" i="4"/>
  <c r="C75"/>
  <c r="F178"/>
  <c r="F24" i="2"/>
  <c r="C125" i="7"/>
  <c r="L26" i="9"/>
  <c r="L65" i="4"/>
  <c r="AC26" i="9"/>
  <c r="H124" i="4"/>
  <c r="L57"/>
  <c r="N34"/>
  <c r="N148" i="9"/>
  <c r="G178" i="7"/>
  <c r="H197" i="9"/>
  <c r="S28" i="2"/>
  <c r="L182" i="4"/>
  <c r="M69"/>
  <c r="L138" i="9"/>
  <c r="G163"/>
  <c r="K203" i="7"/>
  <c r="G164" i="9"/>
  <c r="M131"/>
  <c r="N175"/>
  <c r="L35"/>
  <c r="D136" i="4"/>
  <c r="M181"/>
  <c r="B71" i="9"/>
  <c r="M44" i="4"/>
  <c r="D31" i="7"/>
  <c r="M177" i="9"/>
  <c r="T68"/>
  <c r="B65" i="7"/>
  <c r="N187" i="9"/>
  <c r="G97" i="7"/>
  <c r="Y201" i="9"/>
  <c r="M143" i="7"/>
  <c r="M84"/>
  <c r="M192" i="4"/>
  <c r="B62" i="9"/>
  <c r="AD180"/>
  <c r="L111"/>
  <c r="Z42"/>
  <c r="C60" i="7"/>
  <c r="N114" i="9"/>
  <c r="H97" i="4"/>
  <c r="K120"/>
  <c r="E94" i="9"/>
  <c r="C154" i="7"/>
  <c r="N107" i="9"/>
  <c r="L120" i="7"/>
  <c r="S204" i="9"/>
  <c r="G178"/>
  <c r="F86" i="7"/>
  <c r="U155" i="9"/>
  <c r="H111" i="4"/>
  <c r="V209" i="9"/>
  <c r="F118" i="4"/>
  <c r="AC207" i="9"/>
  <c r="D108" i="7"/>
  <c r="N92"/>
  <c r="D193"/>
  <c r="E119" i="4"/>
  <c r="H37" i="9"/>
  <c r="O100" i="4"/>
  <c r="L97" i="9"/>
  <c r="D95" i="7"/>
  <c r="M195" i="9"/>
  <c r="D184" i="4"/>
  <c r="H190"/>
  <c r="N73" i="7"/>
  <c r="I32" i="4"/>
  <c r="G198"/>
  <c r="E183"/>
  <c r="C115" i="9"/>
  <c r="N199" i="7"/>
  <c r="G176"/>
  <c r="G184" i="9"/>
  <c r="K172" i="4"/>
  <c r="E68"/>
  <c r="D67" i="9"/>
  <c r="L78" i="4"/>
  <c r="U16" i="7"/>
  <c r="T139" i="9"/>
  <c r="H163" i="4"/>
  <c r="O209"/>
  <c r="M69" i="9"/>
  <c r="U142"/>
  <c r="X165"/>
  <c r="E30" i="7"/>
  <c r="N198" i="9"/>
  <c r="E65"/>
  <c r="B29" i="2"/>
  <c r="H89" i="9"/>
  <c r="S28" i="7"/>
  <c r="N153" i="9"/>
  <c r="E43" i="4"/>
  <c r="S205" i="9"/>
  <c r="AB32"/>
  <c r="C99" i="4"/>
  <c r="G112" i="7"/>
  <c r="F115" i="4"/>
  <c r="O114"/>
  <c r="AF185" i="9"/>
  <c r="H155" i="4"/>
  <c r="E31" i="9"/>
  <c r="L160" i="7"/>
  <c r="B120"/>
  <c r="C103"/>
  <c r="H165"/>
  <c r="T93" i="9"/>
  <c r="H117"/>
  <c r="G203" i="7"/>
  <c r="E106" i="4"/>
  <c r="E108" i="7"/>
  <c r="G200"/>
  <c r="B191" i="9"/>
  <c r="C146"/>
  <c r="D78" i="4"/>
  <c r="G149"/>
  <c r="L79" i="7"/>
  <c r="U104" i="9"/>
  <c r="B80"/>
  <c r="M135" i="7"/>
  <c r="E177"/>
  <c r="N146" i="4"/>
  <c r="B138" i="7"/>
  <c r="E157" i="4"/>
  <c r="M84"/>
  <c r="D83" i="7"/>
  <c r="G87"/>
  <c r="F196" i="9"/>
  <c r="D159" i="7"/>
  <c r="Y197" i="9"/>
  <c r="H56" i="7"/>
  <c r="F84" i="9"/>
  <c r="N22" i="2"/>
  <c r="AI18" i="9"/>
  <c r="H185" i="7"/>
  <c r="E157"/>
  <c r="M140" i="4"/>
  <c r="AF173" i="9"/>
  <c r="E152" i="4"/>
  <c r="D76" i="9"/>
  <c r="D44" i="2"/>
  <c r="L172" i="7"/>
  <c r="Y182" i="9"/>
  <c r="K160" i="4"/>
  <c r="D127" i="9"/>
  <c r="N130" i="7"/>
  <c r="O115" i="4"/>
  <c r="K190" i="9"/>
  <c r="AC209"/>
  <c r="U160"/>
  <c r="K158" i="4"/>
  <c r="X38" i="9"/>
  <c r="G115"/>
  <c r="D93" i="7"/>
  <c r="C124" i="9"/>
  <c r="K75" i="7"/>
  <c r="M86" i="4"/>
  <c r="M154"/>
  <c r="T58" i="9"/>
  <c r="U158"/>
  <c r="H129" i="7"/>
  <c r="AG194" i="9"/>
  <c r="B16" i="10"/>
  <c r="F211" i="4"/>
  <c r="F120" i="7"/>
  <c r="G25" i="9"/>
  <c r="P29"/>
  <c r="H71" i="4"/>
  <c r="M29" i="9"/>
  <c r="H55" i="4"/>
  <c r="L50" i="9"/>
  <c r="K96" i="4"/>
  <c r="B158" i="9"/>
  <c r="AF211"/>
  <c r="F45" i="4"/>
  <c r="D157" i="7"/>
  <c r="E97"/>
  <c r="C121" i="4"/>
  <c r="B55" i="9"/>
  <c r="G127" i="4"/>
  <c r="G114"/>
  <c r="M103"/>
  <c r="E207" i="9"/>
  <c r="G92" i="7"/>
  <c r="N157" i="9"/>
  <c r="K193"/>
  <c r="O110" i="4"/>
  <c r="F138" i="9"/>
  <c r="E192" i="7"/>
  <c r="M11" i="2"/>
  <c r="H90" i="4"/>
  <c r="E165" i="9"/>
  <c r="C38" i="7"/>
  <c r="D75"/>
  <c r="D89"/>
  <c r="D64"/>
  <c r="AF201" i="9"/>
  <c r="G100" i="7"/>
  <c r="N61" i="9"/>
  <c r="L184" i="7"/>
  <c r="G58" i="4"/>
  <c r="D123" i="9"/>
  <c r="D48" i="7"/>
  <c r="AD173" i="9"/>
  <c r="K88" i="7"/>
  <c r="B148" i="9"/>
  <c r="M151"/>
  <c r="K116"/>
  <c r="U177"/>
  <c r="F153"/>
  <c r="D118" i="7"/>
  <c r="N42" i="9"/>
  <c r="L185" i="4"/>
  <c r="F144" i="7"/>
  <c r="E139"/>
  <c r="D190" i="4"/>
  <c r="S194" i="9"/>
  <c r="C148" i="4"/>
  <c r="E190" i="9"/>
  <c r="T48"/>
  <c r="M55"/>
  <c r="L183" i="4"/>
  <c r="K186"/>
  <c r="E147"/>
  <c r="L207"/>
  <c r="Z167" i="9"/>
  <c r="F38" i="4"/>
  <c r="F192"/>
  <c r="C81" i="9"/>
  <c r="T126"/>
  <c r="AG178"/>
  <c r="E67"/>
  <c r="N116"/>
  <c r="F130" i="7"/>
  <c r="S191" i="9"/>
  <c r="B136" i="7"/>
  <c r="F61" i="9"/>
  <c r="D179"/>
  <c r="C127" i="4"/>
  <c r="N112" i="9"/>
  <c r="T117"/>
  <c r="G32" i="2"/>
  <c r="G95" i="9"/>
  <c r="D103" i="7"/>
  <c r="O143" i="4"/>
  <c r="D198" i="9"/>
  <c r="L153" i="7"/>
  <c r="K149" i="4"/>
  <c r="C192"/>
  <c r="X45" i="9"/>
  <c r="N190"/>
  <c r="S208"/>
  <c r="L125"/>
  <c r="AD190"/>
  <c r="L188" i="7"/>
  <c r="K142"/>
  <c r="M65"/>
  <c r="M53" i="9"/>
  <c r="B50" i="7"/>
  <c r="F47"/>
  <c r="AE179" i="9"/>
  <c r="M121" i="4"/>
  <c r="P38"/>
  <c r="M143" i="9"/>
  <c r="T101"/>
  <c r="M114" i="4"/>
  <c r="K126" i="9"/>
  <c r="F128" i="7"/>
  <c r="H148" i="4"/>
  <c r="C109" i="7"/>
  <c r="M134"/>
  <c r="O203" i="4"/>
  <c r="G204" i="7"/>
  <c r="K143" i="4"/>
  <c r="L197" i="7"/>
  <c r="F93" i="9"/>
  <c r="T209"/>
  <c r="U94"/>
  <c r="K200" i="7"/>
  <c r="C147"/>
  <c r="C183" i="9"/>
  <c r="M109" i="4"/>
  <c r="H69" i="9"/>
  <c r="M163" i="7"/>
  <c r="L112" i="9"/>
  <c r="F166"/>
  <c r="H54" i="4"/>
  <c r="M125" i="7"/>
  <c r="E114"/>
  <c r="O188" i="4"/>
  <c r="K172" i="9"/>
  <c r="B163" i="7"/>
  <c r="D123" i="4"/>
  <c r="B176" i="9"/>
  <c r="L37" i="4"/>
  <c r="E115" i="7"/>
  <c r="F164" i="9"/>
  <c r="V211"/>
  <c r="C63" i="7"/>
  <c r="U208" i="9"/>
  <c r="E55"/>
  <c r="P27"/>
  <c r="M163"/>
  <c r="D138" i="7"/>
  <c r="T24" i="2"/>
  <c r="L146" i="9"/>
  <c r="AH39"/>
  <c r="B167"/>
  <c r="F153" i="7"/>
  <c r="G117" i="4"/>
  <c r="G127" i="7"/>
  <c r="V169" i="9"/>
  <c r="E37" i="4"/>
  <c r="AC186" i="9"/>
  <c r="G75" i="4"/>
  <c r="N140"/>
  <c r="H210" i="9"/>
  <c r="E142"/>
  <c r="N151" i="4"/>
  <c r="D28" i="7"/>
  <c r="B28" i="9"/>
  <c r="H33" i="7"/>
  <c r="E69" i="9"/>
  <c r="O45" i="2"/>
  <c r="B146" i="9"/>
  <c r="F65"/>
  <c r="D149" i="7"/>
  <c r="L149" i="9"/>
  <c r="U203"/>
  <c r="Y29"/>
  <c r="T201"/>
  <c r="K52" i="7"/>
  <c r="D115"/>
  <c r="K197" i="9"/>
  <c r="D173"/>
  <c r="L203" i="7"/>
  <c r="F163" i="9"/>
  <c r="O190" i="4"/>
  <c r="K211"/>
  <c r="N193"/>
  <c r="G113" i="9"/>
  <c r="E70" i="4"/>
  <c r="N134" i="9"/>
  <c r="E95" i="4"/>
  <c r="K174" i="7"/>
  <c r="AG192" i="9"/>
  <c r="M132" i="7"/>
  <c r="O23"/>
  <c r="K139"/>
  <c r="L165" i="9"/>
  <c r="N186" i="4"/>
  <c r="B57" i="7"/>
  <c r="P30"/>
  <c r="O106" i="4"/>
  <c r="G120"/>
  <c r="G174" i="9"/>
  <c r="B111" i="7"/>
  <c r="M151"/>
  <c r="H67"/>
  <c r="F33" i="2"/>
  <c r="T207" i="9"/>
  <c r="D43" i="4"/>
  <c r="M65"/>
  <c r="M142" i="7"/>
  <c r="O61" i="4"/>
  <c r="K180"/>
  <c r="V177" i="9"/>
  <c r="F169"/>
  <c r="B190" i="7"/>
  <c r="T134" i="9"/>
  <c r="D134"/>
  <c r="H167"/>
  <c r="F144"/>
  <c r="F76" i="7"/>
  <c r="N189" i="9"/>
  <c r="U70"/>
  <c r="H162" i="7"/>
  <c r="G166" i="4"/>
  <c r="E91"/>
  <c r="M37" i="2"/>
  <c r="AD207" i="9"/>
  <c r="F23" i="4"/>
  <c r="C196" i="9"/>
  <c r="L66" i="4"/>
  <c r="F211" i="9"/>
  <c r="F140"/>
  <c r="M77" i="7"/>
  <c r="N62" i="4"/>
  <c r="K62"/>
  <c r="AC203" i="9"/>
  <c r="X37"/>
  <c r="K55" i="7"/>
  <c r="H46" i="9"/>
  <c r="E56" i="4"/>
  <c r="G188" i="9"/>
  <c r="T21"/>
  <c r="Y184"/>
  <c r="K65" i="7"/>
  <c r="H90" i="9"/>
  <c r="C198" i="4"/>
  <c r="F91" i="7"/>
  <c r="G124" i="9"/>
  <c r="T57"/>
  <c r="B141" i="7"/>
  <c r="B140"/>
  <c r="L72" i="4"/>
  <c r="M153"/>
  <c r="C130"/>
  <c r="BK52" i="9"/>
  <c r="M47" i="7"/>
  <c r="H158" i="4"/>
  <c r="O173"/>
  <c r="C185" i="7"/>
  <c r="H135" i="4"/>
  <c r="F198" i="9"/>
  <c r="D58" i="4"/>
  <c r="M37"/>
  <c r="K51"/>
  <c r="C176"/>
  <c r="AD206" i="9"/>
  <c r="AG26"/>
  <c r="B26" i="2"/>
  <c r="E185" i="7"/>
  <c r="H24" i="9"/>
  <c r="N200" i="4"/>
  <c r="S202" i="9"/>
  <c r="B189"/>
  <c r="M158" i="7"/>
  <c r="M40"/>
  <c r="G174" i="4"/>
  <c r="M107" i="9"/>
  <c r="N36" i="2"/>
  <c r="AC170" i="9"/>
  <c r="E72" i="4"/>
  <c r="P33"/>
  <c r="M109" i="9"/>
  <c r="N99"/>
  <c r="N65" i="7"/>
  <c r="M118" i="9"/>
  <c r="E201" i="4"/>
  <c r="L147"/>
  <c r="Z30" i="9"/>
  <c r="L175" i="4"/>
  <c r="B187" i="9"/>
  <c r="N201" i="4"/>
  <c r="D50" i="9"/>
  <c r="L186"/>
  <c r="G175" i="4"/>
  <c r="U195" i="9"/>
  <c r="M196"/>
  <c r="L96" i="4"/>
  <c r="E90"/>
  <c r="D112" i="9"/>
  <c r="L160"/>
  <c r="C134"/>
  <c r="M91"/>
  <c r="AB24"/>
  <c r="O82" i="4"/>
  <c r="N131"/>
  <c r="M64" i="7"/>
  <c r="E148" i="4"/>
  <c r="F167"/>
  <c r="B154" i="9"/>
  <c r="F210"/>
  <c r="G39"/>
  <c r="K108" i="4"/>
  <c r="M38"/>
  <c r="C211" i="9"/>
  <c r="Y24"/>
  <c r="B66"/>
  <c r="AF172"/>
  <c r="W211"/>
  <c r="K140" i="4"/>
  <c r="K109"/>
  <c r="C146" i="7"/>
  <c r="D136"/>
  <c r="B112"/>
  <c r="G152" i="9"/>
  <c r="F114" i="7"/>
  <c r="C186" i="9"/>
  <c r="F71"/>
  <c r="N53"/>
  <c r="F77" i="4"/>
  <c r="W197" i="9"/>
  <c r="L124" i="7"/>
  <c r="T99" i="9"/>
  <c r="M139"/>
  <c r="AG208"/>
  <c r="L178"/>
  <c r="C35"/>
  <c r="K154"/>
  <c r="L121"/>
  <c r="K86"/>
  <c r="H43" i="4"/>
  <c r="D202"/>
  <c r="H125" i="7"/>
  <c r="K206" i="4"/>
  <c r="L168" i="7"/>
  <c r="K152"/>
  <c r="T143" i="9"/>
  <c r="U86"/>
  <c r="G110" i="7"/>
  <c r="E101" i="9"/>
  <c r="B142" i="7"/>
  <c r="D157" i="9"/>
  <c r="E112" i="7"/>
  <c r="G150"/>
  <c r="B172"/>
  <c r="M5" i="2"/>
  <c r="N33"/>
  <c r="H183" i="4"/>
  <c r="N129" i="9"/>
  <c r="H87" i="4"/>
  <c r="M82"/>
  <c r="H187" i="9"/>
  <c r="C181" i="4"/>
  <c r="N92"/>
  <c r="G41" i="9"/>
  <c r="C171"/>
  <c r="H120" i="4"/>
  <c r="F127" i="9"/>
  <c r="K85" i="7"/>
  <c r="N138"/>
  <c r="C159"/>
  <c r="O133" i="4"/>
  <c r="C39"/>
  <c r="W184" i="9"/>
  <c r="W171"/>
  <c r="F73"/>
  <c r="M83" i="7"/>
  <c r="B103" i="9"/>
  <c r="C196" i="7"/>
  <c r="E58"/>
  <c r="N91"/>
  <c r="O19" i="4"/>
  <c r="L184" i="9"/>
  <c r="F142"/>
  <c r="F172" i="7"/>
  <c r="C46"/>
  <c r="N124" i="4"/>
  <c r="L122" i="7"/>
  <c r="G86" i="4"/>
  <c r="U79" i="9"/>
  <c r="L31" i="2"/>
  <c r="H74" i="4"/>
  <c r="C48" i="9"/>
  <c r="G88"/>
  <c r="F204" i="4"/>
  <c r="L63" i="7"/>
  <c r="L113"/>
  <c r="K95" i="4"/>
  <c r="M202" i="7"/>
  <c r="G208" i="9"/>
  <c r="G65" i="4"/>
  <c r="C194" i="9"/>
  <c r="C188"/>
  <c r="W198"/>
  <c r="M144" i="7"/>
  <c r="X197" i="9"/>
  <c r="L170" i="7"/>
  <c r="F92" i="9"/>
  <c r="K92" i="7"/>
  <c r="N58" i="9"/>
  <c r="E33" i="2"/>
  <c r="E83" i="7"/>
  <c r="Y170" i="9"/>
  <c r="G134" i="4"/>
  <c r="G198" i="7"/>
  <c r="C152" i="9"/>
  <c r="V186"/>
  <c r="E120" i="4"/>
  <c r="D58" i="9"/>
  <c r="F195" i="4"/>
  <c r="K75"/>
  <c r="L93"/>
  <c r="U210" i="9"/>
  <c r="H144"/>
  <c r="M207" i="4"/>
  <c r="N81" i="7"/>
  <c r="M50"/>
  <c r="AE195" i="9"/>
  <c r="E84" i="4"/>
  <c r="T61" i="9"/>
  <c r="H61" i="4"/>
  <c r="L130" i="9"/>
  <c r="N162"/>
  <c r="G122"/>
  <c r="K66" i="7"/>
  <c r="N161"/>
  <c r="G115"/>
  <c r="E155" i="9"/>
  <c r="F42" i="2"/>
  <c r="E203" i="4"/>
  <c r="AF168" i="9"/>
  <c r="N163"/>
  <c r="X181"/>
  <c r="W185"/>
  <c r="N95" i="7"/>
  <c r="O125" i="4"/>
  <c r="F135"/>
  <c r="AD182" i="9"/>
  <c r="E31" i="2"/>
  <c r="T30"/>
  <c r="F108" i="4"/>
  <c r="K199"/>
  <c r="N55" i="7"/>
  <c r="N176" i="9"/>
  <c r="G133" i="4"/>
  <c r="H166" i="9"/>
  <c r="D209" i="4"/>
  <c r="F123" i="7"/>
  <c r="C133"/>
  <c r="B133"/>
  <c r="H194" i="4"/>
  <c r="F198"/>
  <c r="D81"/>
  <c r="H136" i="9"/>
  <c r="N124"/>
  <c r="Z190"/>
  <c r="E129"/>
  <c r="W167"/>
  <c r="N89" i="4"/>
  <c r="H76" i="9"/>
  <c r="C73" i="4"/>
  <c r="E184" i="9"/>
  <c r="G196" i="4"/>
  <c r="D79" i="9"/>
  <c r="L91" i="7"/>
  <c r="K114" i="4"/>
  <c r="T105" i="9"/>
  <c r="G146" i="4"/>
  <c r="K141" i="7"/>
  <c r="G175" i="9"/>
  <c r="T154"/>
  <c r="H49" i="7"/>
  <c r="B37" i="4"/>
  <c r="V174" i="9"/>
  <c r="D38" i="2"/>
  <c r="G184" i="7"/>
  <c r="C149"/>
  <c r="H27" i="2"/>
  <c r="L39"/>
  <c r="B211" i="9"/>
  <c r="D195" i="7"/>
  <c r="D140"/>
  <c r="S23" i="2"/>
  <c r="D166" i="7"/>
  <c r="E200" i="9"/>
  <c r="D21" i="2"/>
  <c r="B130" i="7"/>
  <c r="E127"/>
  <c r="C57"/>
  <c r="D36" i="9"/>
  <c r="S199"/>
  <c r="Z43"/>
  <c r="H127" i="7"/>
  <c r="L172" i="9"/>
  <c r="G49" i="7"/>
  <c r="H123" i="4"/>
  <c r="D91" i="9"/>
  <c r="D104"/>
  <c r="Z197"/>
  <c r="AF31"/>
  <c r="N102" i="4"/>
  <c r="B181" i="7"/>
  <c r="H31"/>
  <c r="AG198" i="9"/>
  <c r="D96" i="4"/>
  <c r="F194"/>
  <c r="N210"/>
  <c r="Z44" i="9"/>
  <c r="L150"/>
  <c r="D142" i="7"/>
  <c r="B143" i="9"/>
  <c r="AD193"/>
  <c r="T198"/>
  <c r="M147" i="7"/>
  <c r="K200" i="9"/>
  <c r="B82"/>
  <c r="N45"/>
  <c r="L146" i="4"/>
  <c r="D107" i="7"/>
  <c r="L65"/>
  <c r="D33" i="4"/>
  <c r="D114"/>
  <c r="F57" i="9"/>
  <c r="D137"/>
  <c r="C130" i="7"/>
  <c r="F93" i="4"/>
  <c r="Z22" i="9"/>
  <c r="D160"/>
  <c r="K116" i="4"/>
  <c r="C80" i="7"/>
  <c r="D200" i="4"/>
  <c r="H109" i="9"/>
  <c r="E132" i="7"/>
  <c r="H152" i="4"/>
  <c r="M165" i="9"/>
  <c r="H143" i="4"/>
  <c r="H44" i="9"/>
  <c r="F111" i="4"/>
  <c r="T113" i="9"/>
  <c r="K198" i="4"/>
  <c r="AG169" i="9"/>
  <c r="H174" i="7"/>
  <c r="E191"/>
  <c r="G36" i="4"/>
  <c r="D152" i="9"/>
  <c r="U31"/>
  <c r="E30" i="4"/>
  <c r="W41" i="9"/>
  <c r="M25"/>
  <c r="AF194"/>
  <c r="H200" i="4"/>
  <c r="AH38" i="9"/>
  <c r="F177" i="7"/>
  <c r="P41" i="9"/>
  <c r="K94"/>
  <c r="E20" i="4"/>
  <c r="E66" i="7"/>
  <c r="E159" i="9"/>
  <c r="N53" i="4"/>
  <c r="C66" i="7"/>
  <c r="N41" i="4"/>
  <c r="C197" i="7"/>
  <c r="E52" i="9"/>
  <c r="AE188"/>
  <c r="B192" i="7"/>
  <c r="F190" i="4"/>
  <c r="H198"/>
  <c r="N57"/>
  <c r="E205"/>
  <c r="O85"/>
  <c r="G97"/>
  <c r="U130" i="9"/>
  <c r="K59" i="4"/>
  <c r="L41" i="2"/>
  <c r="C172" i="7"/>
  <c r="L190" i="4"/>
  <c r="C36" i="9"/>
  <c r="B198"/>
  <c r="G103" i="4"/>
  <c r="S201" i="9"/>
  <c r="N82" i="7"/>
  <c r="AF166" i="9"/>
  <c r="D171"/>
  <c r="F64"/>
  <c r="C21"/>
  <c r="C200" i="4"/>
  <c r="AA25" i="9"/>
  <c r="E150" i="4"/>
  <c r="M105" i="7"/>
  <c r="H118"/>
  <c r="F103" i="9"/>
  <c r="C65"/>
  <c r="D100"/>
  <c r="L61"/>
  <c r="C160" i="7"/>
  <c r="L63" i="4"/>
  <c r="AD196" i="9"/>
  <c r="O36" i="2"/>
  <c r="AG177" i="9"/>
  <c r="C94" i="7"/>
  <c r="F188"/>
  <c r="B124" i="9"/>
  <c r="L106" i="4"/>
  <c r="F106" i="9"/>
  <c r="L179" i="4"/>
  <c r="B189" i="7"/>
  <c r="D155" i="4"/>
  <c r="B199" i="7"/>
  <c r="C63" i="9"/>
  <c r="M190" i="4"/>
  <c r="F131" i="9"/>
  <c r="N29"/>
  <c r="C177" i="7"/>
  <c r="M203"/>
  <c r="L96"/>
  <c r="E176"/>
  <c r="C42" i="9"/>
  <c r="AM30"/>
  <c r="L117" i="7"/>
  <c r="B71"/>
  <c r="K196" i="4"/>
  <c r="K59" i="9"/>
  <c r="U74"/>
  <c r="N85" i="7"/>
  <c r="K182" i="9"/>
  <c r="D106" i="4"/>
  <c r="G188" i="7"/>
  <c r="V201" i="9"/>
  <c r="C122" i="7"/>
  <c r="C145" i="4"/>
  <c r="G157" i="7"/>
  <c r="K195"/>
  <c r="H142"/>
  <c r="AJ32" i="9"/>
  <c r="K120" i="7"/>
  <c r="E112" i="9"/>
  <c r="N142" i="7"/>
  <c r="D60" i="9"/>
  <c r="B166"/>
  <c r="E111" i="4"/>
  <c r="O97"/>
  <c r="C159" i="9"/>
  <c r="AF199"/>
  <c r="B152" i="7"/>
  <c r="H102" i="4"/>
  <c r="E39"/>
  <c r="B162" i="9"/>
  <c r="C99"/>
  <c r="I25" i="2"/>
  <c r="N103" i="4"/>
  <c r="D159" i="9"/>
  <c r="G98"/>
  <c r="B131" i="7"/>
  <c r="M81" i="9"/>
  <c r="N56" i="7"/>
  <c r="H115" i="9"/>
  <c r="P26" i="4"/>
  <c r="F67" i="9"/>
  <c r="Z176"/>
  <c r="G146" i="7"/>
  <c r="AG186" i="9"/>
  <c r="T50"/>
  <c r="E84" i="7"/>
  <c r="K157" i="9"/>
  <c r="M129" i="7"/>
  <c r="E206" i="9"/>
  <c r="F119" i="7"/>
  <c r="D55"/>
  <c r="K60" i="4"/>
  <c r="H149"/>
  <c r="F95"/>
  <c r="X203" i="9"/>
  <c r="G156" i="4"/>
  <c r="B84" i="7"/>
  <c r="G174"/>
  <c r="C175"/>
  <c r="H27" i="4"/>
  <c r="C95" i="9"/>
  <c r="O132" i="4"/>
  <c r="K74" i="9"/>
  <c r="E195" i="7"/>
  <c r="G129"/>
  <c r="L87" i="4"/>
  <c r="H118" i="9"/>
  <c r="K53" i="4"/>
  <c r="O31" i="7"/>
  <c r="U101" i="9"/>
  <c r="E204" i="4"/>
  <c r="AB35" i="9"/>
  <c r="F147" i="7"/>
  <c r="L136"/>
  <c r="N193" i="9"/>
  <c r="C56" i="4"/>
  <c r="H41" i="9"/>
  <c r="D78" i="7"/>
  <c r="G187" i="4"/>
  <c r="AF196" i="9"/>
  <c r="G181"/>
  <c r="H47" i="7"/>
  <c r="AG204" i="9"/>
  <c r="F168" i="7"/>
  <c r="F59" i="9"/>
  <c r="O121" i="4"/>
  <c r="G172" i="7"/>
  <c r="E182"/>
  <c r="M189"/>
  <c r="Y174" i="9"/>
  <c r="L179"/>
  <c r="E209" i="4"/>
  <c r="F151" i="9"/>
  <c r="C189" i="7"/>
  <c r="H143"/>
  <c r="H95" i="4"/>
  <c r="L151" i="9"/>
  <c r="P34"/>
  <c r="P26" i="2"/>
  <c r="E134" i="9"/>
  <c r="E53" i="7"/>
  <c r="N164" i="4"/>
  <c r="H73"/>
  <c r="L157" i="9"/>
  <c r="O30" i="2"/>
  <c r="Z192" i="9"/>
  <c r="L88" i="7"/>
  <c r="L152" i="9"/>
  <c r="M51" i="4"/>
  <c r="E87"/>
  <c r="M56" i="7"/>
  <c r="O109" i="4"/>
  <c r="F187" i="7"/>
  <c r="N187"/>
  <c r="C138"/>
  <c r="H206" i="9"/>
  <c r="C115" i="7"/>
  <c r="H98" i="4"/>
  <c r="H20" i="7"/>
  <c r="L69" i="4"/>
  <c r="D196" i="7"/>
  <c r="I35" i="9"/>
  <c r="H189"/>
  <c r="N105"/>
  <c r="L90" i="4"/>
  <c r="F79" i="7"/>
  <c r="D61"/>
  <c r="H51"/>
  <c r="K201" i="9"/>
  <c r="K52" i="4"/>
  <c r="D143"/>
  <c r="D80" i="7"/>
  <c r="F180" i="4"/>
  <c r="C179"/>
  <c r="N129" i="7"/>
  <c r="D210" i="9"/>
  <c r="C69"/>
  <c r="D143"/>
  <c r="M39"/>
  <c r="N123"/>
  <c r="H200" i="7"/>
  <c r="L24" i="2"/>
  <c r="G68" i="7"/>
  <c r="AB41" i="9"/>
  <c r="L62" i="4"/>
  <c r="M99" i="9"/>
  <c r="M168" i="4"/>
  <c r="F165" i="9"/>
  <c r="B175"/>
  <c r="K102" i="4"/>
  <c r="F69" i="9"/>
  <c r="AG185"/>
  <c r="V19"/>
  <c r="F26"/>
  <c r="H100" i="4"/>
  <c r="N207" i="7"/>
  <c r="F92"/>
  <c r="H147" i="9"/>
  <c r="M173" i="7"/>
  <c r="N30" i="4"/>
  <c r="H34"/>
  <c r="D166"/>
  <c r="G111" i="7"/>
  <c r="AI38" i="9"/>
  <c r="L80"/>
  <c r="N64"/>
  <c r="B48" i="7"/>
  <c r="L145"/>
  <c r="L194" i="4"/>
  <c r="D161" i="7"/>
  <c r="L205" i="4"/>
  <c r="N181" i="7"/>
  <c r="D109" i="9"/>
  <c r="N151"/>
  <c r="S21"/>
  <c r="H195" i="7"/>
  <c r="F58"/>
  <c r="L206"/>
  <c r="N152" i="9"/>
  <c r="C59" i="7"/>
  <c r="D190"/>
  <c r="G147" i="4"/>
  <c r="D65" i="9"/>
  <c r="L171"/>
  <c r="M120" i="7"/>
  <c r="N205" i="4"/>
  <c r="C92"/>
  <c r="D196" i="9"/>
  <c r="G113" i="7"/>
  <c r="F115" i="9"/>
  <c r="M78"/>
  <c r="N171" i="4"/>
  <c r="L97" i="7"/>
  <c r="L169" i="9"/>
  <c r="B169"/>
  <c r="K105" i="7"/>
  <c r="N58" i="4"/>
  <c r="C109" i="9"/>
  <c r="G71" i="7"/>
  <c r="E156" i="9"/>
  <c r="U154"/>
  <c r="K175" i="7"/>
  <c r="K89"/>
  <c r="B34" i="4"/>
  <c r="M109" i="7"/>
  <c r="N68" i="9"/>
  <c r="P39" i="2"/>
  <c r="C174" i="4"/>
  <c r="AE209" i="9"/>
  <c r="U99"/>
  <c r="N202"/>
  <c r="H117" i="7"/>
  <c r="V40" i="9"/>
  <c r="T181"/>
  <c r="D205"/>
  <c r="C136"/>
  <c r="N117" i="7"/>
  <c r="L149" i="4"/>
  <c r="D126" i="9"/>
  <c r="C163"/>
  <c r="E190" i="4"/>
  <c r="M194" i="7"/>
  <c r="G56" i="4"/>
  <c r="E38"/>
  <c r="K116" i="7"/>
  <c r="U172" i="9"/>
  <c r="N141" i="4"/>
  <c r="L134" i="9"/>
  <c r="C100" i="7"/>
  <c r="K125"/>
  <c r="N124"/>
  <c r="D76" i="4"/>
  <c r="L103" i="9"/>
  <c r="O161" i="4"/>
  <c r="L98" i="7"/>
  <c r="L211" i="9"/>
  <c r="B187" i="7"/>
  <c r="L66" i="9"/>
  <c r="U39"/>
  <c r="U164"/>
  <c r="E156" i="4"/>
  <c r="AH33" i="9"/>
  <c r="I28" i="4"/>
  <c r="N60" i="9"/>
  <c r="E151"/>
  <c r="T177"/>
  <c r="I33"/>
  <c r="F202" i="7"/>
  <c r="D208" i="4"/>
  <c r="O39" i="7"/>
  <c r="M178" i="9"/>
  <c r="D43"/>
  <c r="L177" i="7"/>
  <c r="L66"/>
  <c r="G99"/>
  <c r="E55" i="4"/>
  <c r="L165"/>
  <c r="V37" i="9"/>
  <c r="N139" i="7"/>
  <c r="G194"/>
  <c r="C189" i="9"/>
  <c r="G182" i="4"/>
  <c r="E119" i="7"/>
  <c r="M123" i="4"/>
  <c r="L108" i="7"/>
  <c r="H166"/>
  <c r="X40" i="9"/>
  <c r="C78" i="7"/>
  <c r="O66" i="4"/>
  <c r="G192"/>
  <c r="C200" i="9"/>
  <c r="C76" i="4"/>
  <c r="G107" i="9"/>
  <c r="F64" i="7"/>
  <c r="C68"/>
  <c r="L63" i="9"/>
  <c r="B119" i="7"/>
  <c r="E68" i="9"/>
  <c r="M133" i="4"/>
  <c r="K53" i="9"/>
  <c r="M185" i="4"/>
  <c r="U90" i="9"/>
  <c r="D98" i="7"/>
  <c r="M196"/>
  <c r="H190" i="9"/>
  <c r="B68" i="7"/>
  <c r="G205"/>
  <c r="E139" i="9"/>
  <c r="L77"/>
  <c r="D158"/>
  <c r="L113"/>
  <c r="N32" i="4"/>
  <c r="K191"/>
  <c r="AI17" i="9"/>
  <c r="I24" i="2"/>
  <c r="K101" i="7"/>
  <c r="H32"/>
  <c r="K161" i="4"/>
  <c r="V178" i="9"/>
  <c r="AC166"/>
  <c r="N44" i="4"/>
  <c r="F129" i="7"/>
  <c r="N76" i="4"/>
  <c r="T65" i="9"/>
  <c r="K103" i="7"/>
  <c r="G100" i="4"/>
  <c r="H77"/>
  <c r="D199" i="7"/>
  <c r="K55" i="9"/>
  <c r="V23"/>
  <c r="AG187"/>
  <c r="F36"/>
  <c r="N40" i="4"/>
  <c r="N149" i="7"/>
  <c r="H155"/>
  <c r="S31" i="9"/>
  <c r="B60"/>
  <c r="M206" i="7"/>
  <c r="G104" i="9"/>
  <c r="L57"/>
  <c r="F155" i="7"/>
  <c r="M79"/>
  <c r="G56"/>
  <c r="B135"/>
  <c r="N51" i="9"/>
  <c r="K201" i="4"/>
  <c r="Y204" i="9"/>
  <c r="B207"/>
  <c r="B46"/>
  <c r="F156" i="7"/>
  <c r="C201" i="9"/>
  <c r="N101"/>
  <c r="K195" i="4"/>
  <c r="D143" i="7"/>
  <c r="M197"/>
  <c r="T111" i="9"/>
  <c r="C195"/>
  <c r="U96"/>
  <c r="D91" i="4"/>
  <c r="H22" i="9"/>
  <c r="B25" i="2"/>
  <c r="M24" i="4"/>
  <c r="M81"/>
  <c r="V46" i="9"/>
  <c r="C79" i="4"/>
  <c r="D92" i="9"/>
  <c r="L68" i="4"/>
  <c r="M70" i="9"/>
  <c r="C139" i="7"/>
  <c r="Y34" i="9"/>
  <c r="G137"/>
  <c r="AG46"/>
  <c r="F134" i="4"/>
  <c r="G206"/>
  <c r="G129" i="9"/>
  <c r="G200" i="4"/>
  <c r="L167" i="9"/>
  <c r="D176" i="7"/>
  <c r="I21" i="9"/>
  <c r="K156" i="7"/>
  <c r="E16" i="9"/>
  <c r="K153" i="4"/>
  <c r="C128" i="9"/>
  <c r="M162"/>
  <c r="N185"/>
  <c r="B23" i="2"/>
  <c r="F94" i="9"/>
  <c r="L189"/>
  <c r="H184" i="7"/>
  <c r="M164" i="4"/>
  <c r="G161" i="9"/>
  <c r="G128" i="4"/>
  <c r="N159" i="9"/>
  <c r="O83" i="4"/>
  <c r="M77" i="9"/>
  <c r="D105" i="4"/>
  <c r="K173"/>
  <c r="M151"/>
  <c r="B91" i="7"/>
  <c r="O21" i="2"/>
  <c r="H31"/>
  <c r="N42" i="4"/>
  <c r="B151" i="7"/>
  <c r="E57" i="9"/>
  <c r="AG199"/>
  <c r="U122"/>
  <c r="E140" i="4"/>
  <c r="L155" i="7"/>
  <c r="C111"/>
  <c r="Z185" i="9"/>
  <c r="N132" i="7"/>
  <c r="M174"/>
  <c r="AC32" i="9"/>
  <c r="L124" i="4"/>
  <c r="H108" i="7"/>
  <c r="G157" i="9"/>
  <c r="L69" i="7"/>
  <c r="M76" i="9"/>
  <c r="B66" i="7"/>
  <c r="M90"/>
  <c r="N97" i="9"/>
  <c r="U127"/>
  <c r="K174"/>
  <c r="M167" i="4"/>
  <c r="C104"/>
  <c r="G156" i="7"/>
  <c r="C101" i="9"/>
  <c r="F176"/>
  <c r="K48"/>
  <c r="E85" i="7"/>
  <c r="C62" i="9"/>
  <c r="M128"/>
  <c r="U47"/>
  <c r="L84" i="4"/>
  <c r="H50"/>
  <c r="AF187" i="9"/>
  <c r="K46"/>
  <c r="M205" i="4"/>
  <c r="L132"/>
  <c r="G99"/>
  <c r="D164" i="7"/>
  <c r="N169" i="9"/>
  <c r="L193" i="7"/>
  <c r="K129" i="4"/>
  <c r="M203"/>
  <c r="AE176" i="9"/>
  <c r="H188" i="4"/>
  <c r="G177" i="9"/>
  <c r="K189" i="7"/>
  <c r="N150" i="9"/>
  <c r="V197"/>
  <c r="E210" i="4"/>
  <c r="E156" i="7"/>
  <c r="AF184" i="9"/>
  <c r="C36" i="7"/>
  <c r="E211" i="9"/>
  <c r="M63"/>
  <c r="O176" i="4"/>
  <c r="F56" i="7"/>
  <c r="L150" i="4"/>
  <c r="AF195" i="9"/>
  <c r="G77"/>
  <c r="G160"/>
  <c r="D40" i="4"/>
  <c r="U132" i="9"/>
  <c r="E153" i="7"/>
  <c r="AE169" i="9"/>
  <c r="G30" i="4"/>
  <c r="N25" i="2"/>
  <c r="AF36" i="9"/>
  <c r="C27"/>
  <c r="AC176"/>
  <c r="N113"/>
  <c r="Z204"/>
  <c r="D58" i="7"/>
  <c r="C88"/>
  <c r="L34" i="9"/>
  <c r="K126" i="7"/>
  <c r="E47" i="9"/>
  <c r="H106" i="4"/>
  <c r="Z191" i="9"/>
  <c r="H59" i="4"/>
  <c r="AE203" i="9"/>
  <c r="L134" i="4"/>
  <c r="F158" i="7"/>
  <c r="V176" i="9"/>
  <c r="C97" i="4"/>
  <c r="F185" i="7"/>
  <c r="N186" i="9"/>
  <c r="M106" i="4"/>
  <c r="AC34" i="9"/>
  <c r="E166" i="7"/>
  <c r="U128" i="9"/>
  <c r="L156" i="4"/>
  <c r="G25"/>
  <c r="F43"/>
  <c r="Y38" i="9"/>
  <c r="F75"/>
  <c r="H36" i="2"/>
  <c r="W40" i="9"/>
  <c r="L186" i="7"/>
  <c r="C43" i="2"/>
  <c r="L191" i="7"/>
  <c r="E137"/>
  <c r="F162" i="9"/>
  <c r="N118" i="4"/>
  <c r="G108" i="9"/>
  <c r="E62" i="4"/>
  <c r="O123"/>
  <c r="AF37" i="9"/>
  <c r="D110" i="7"/>
  <c r="O126" i="4"/>
  <c r="AG189" i="9"/>
  <c r="D131" i="4"/>
  <c r="N78" i="9"/>
  <c r="K97" i="4"/>
  <c r="M92" i="9"/>
  <c r="N175" i="7"/>
  <c r="O29"/>
  <c r="C39" i="2"/>
  <c r="N164" i="7"/>
  <c r="M111" i="4"/>
  <c r="X171" i="9"/>
  <c r="U151"/>
  <c r="F117" i="7"/>
  <c r="C190"/>
  <c r="L197" i="4"/>
  <c r="B73" i="9"/>
  <c r="M182"/>
  <c r="F197"/>
  <c r="AB36"/>
  <c r="F162" i="7"/>
  <c r="L127"/>
  <c r="H52" i="9"/>
  <c r="L123" i="7"/>
  <c r="Y210" i="9"/>
  <c r="T157"/>
  <c r="E189" i="4"/>
  <c r="E178" i="9"/>
  <c r="M116" i="7"/>
  <c r="AE165" i="9"/>
  <c r="M125" i="4"/>
  <c r="AG207" i="9"/>
  <c r="N49" i="7"/>
  <c r="B167"/>
  <c r="D113"/>
  <c r="H151" i="9"/>
  <c r="G101" i="7"/>
  <c r="B194"/>
  <c r="N126"/>
  <c r="E202"/>
  <c r="L186" i="4"/>
  <c r="G177"/>
  <c r="N191" i="7"/>
  <c r="E135"/>
  <c r="C161" i="4"/>
  <c r="V191" i="9"/>
  <c r="D47"/>
  <c r="N129" i="4"/>
  <c r="M59" i="7"/>
  <c r="E146" i="4"/>
  <c r="K173" i="7"/>
  <c r="D188" i="9"/>
  <c r="C71"/>
  <c r="N157" i="4"/>
  <c r="H91" i="9"/>
  <c r="C169" i="4"/>
  <c r="D202" i="7"/>
  <c r="H120" i="9"/>
  <c r="B177"/>
  <c r="B75" i="7"/>
  <c r="E78" i="9"/>
  <c r="N74" i="7"/>
  <c r="C71" i="4"/>
  <c r="N205" i="9"/>
  <c r="E138" i="7"/>
  <c r="B184"/>
  <c r="U51" i="9"/>
  <c r="K159" i="7"/>
  <c r="E110"/>
  <c r="I40" i="2"/>
  <c r="F116" i="9"/>
  <c r="P43" i="2"/>
  <c r="G163" i="7"/>
  <c r="K97" i="9"/>
  <c r="L156" i="7"/>
  <c r="G116" i="9"/>
  <c r="E191" i="4"/>
  <c r="N202"/>
  <c r="C141"/>
  <c r="N23" i="2"/>
  <c r="B95" i="9"/>
  <c r="G170" i="7"/>
  <c r="E122"/>
  <c r="B149"/>
  <c r="B122"/>
  <c r="K99" i="4"/>
  <c r="N201" i="9"/>
  <c r="T92"/>
  <c r="G94" i="4"/>
  <c r="D175"/>
  <c r="U197" i="9"/>
  <c r="L144" i="4"/>
  <c r="K210"/>
  <c r="G60" i="9"/>
  <c r="G195" i="4"/>
  <c r="B135" i="9"/>
  <c r="B32" i="2"/>
  <c r="AE47" i="9"/>
  <c r="Z202"/>
  <c r="F124" i="7"/>
  <c r="K151" i="4"/>
  <c r="AM22" i="9"/>
  <c r="N115" i="4"/>
  <c r="L30"/>
  <c r="L97"/>
  <c r="U98" i="9"/>
  <c r="AC195"/>
  <c r="T81"/>
  <c r="D136"/>
  <c r="K176"/>
  <c r="F82" i="4"/>
  <c r="M94" i="9"/>
  <c r="L105" i="7"/>
  <c r="G97" i="9"/>
  <c r="N37" i="2"/>
  <c r="AB31" i="9"/>
  <c r="N46" i="7"/>
  <c r="D33" i="2"/>
  <c r="W165" i="9"/>
  <c r="AD205"/>
  <c r="M166" i="4"/>
  <c r="M168" i="7"/>
  <c r="N61" i="4"/>
  <c r="C65"/>
  <c r="G132" i="9"/>
  <c r="C119" i="7"/>
  <c r="E97" i="9"/>
  <c r="N180" i="7"/>
  <c r="N32" i="9"/>
  <c r="L30" i="2"/>
  <c r="K209" i="7"/>
  <c r="C164" i="4"/>
  <c r="O59"/>
  <c r="G79" i="7"/>
  <c r="M88" i="4"/>
  <c r="B38"/>
  <c r="M147"/>
  <c r="D156" i="7"/>
  <c r="C132" i="9"/>
  <c r="G153"/>
  <c r="N32" i="2"/>
  <c r="B151" i="9"/>
  <c r="C41" i="4"/>
  <c r="AG36" i="9"/>
  <c r="M123"/>
  <c r="K129" i="7"/>
  <c r="K170" i="4"/>
  <c r="E175" i="9"/>
  <c r="L33" i="4"/>
  <c r="L189"/>
  <c r="D179"/>
  <c r="AG44" i="9"/>
  <c r="AF190"/>
  <c r="T104"/>
  <c r="M33" i="7"/>
  <c r="U182" i="9"/>
  <c r="L52" i="4"/>
  <c r="C44"/>
  <c r="K171"/>
  <c r="M92" i="7"/>
  <c r="L95" i="9"/>
  <c r="M199" i="7"/>
  <c r="M69"/>
  <c r="N172"/>
  <c r="E120" i="9"/>
  <c r="K171" i="7"/>
  <c r="Y175" i="9"/>
  <c r="O122" i="4"/>
  <c r="B202" i="9"/>
  <c r="K118" i="7"/>
  <c r="G145"/>
  <c r="L174" i="4"/>
  <c r="G171" i="7"/>
  <c r="F108"/>
  <c r="K183" i="4"/>
  <c r="AG211" i="9"/>
  <c r="K57"/>
  <c r="T151"/>
  <c r="D185"/>
  <c r="F125" i="7"/>
  <c r="C192"/>
  <c r="G63" i="9"/>
  <c r="D108"/>
  <c r="AC199"/>
  <c r="H51"/>
  <c r="AF181"/>
  <c r="G139" i="7"/>
  <c r="T107" i="9"/>
  <c r="M168"/>
  <c r="H39" i="2"/>
  <c r="N189" i="4"/>
  <c r="G159" i="7"/>
  <c r="L192" i="9"/>
  <c r="D187"/>
  <c r="H188"/>
  <c r="AD169"/>
  <c r="H152" i="7"/>
  <c r="D89" i="4"/>
  <c r="E31"/>
  <c r="AE208" i="9"/>
  <c r="G119" i="4"/>
  <c r="B168" i="7"/>
  <c r="C208" i="4"/>
  <c r="D73" i="9"/>
  <c r="L112" i="4"/>
  <c r="E124" i="7"/>
  <c r="H119"/>
  <c r="L176" i="4"/>
  <c r="B127" i="7"/>
  <c r="B195"/>
  <c r="F107"/>
  <c r="L103"/>
  <c r="E63"/>
  <c r="N108"/>
  <c r="L145" i="4"/>
  <c r="K81" i="7"/>
  <c r="M169"/>
  <c r="L99" i="9"/>
  <c r="C194" i="7"/>
  <c r="E147" i="9"/>
  <c r="U170"/>
  <c r="C120" i="7"/>
  <c r="L142" i="9"/>
  <c r="C151" i="4"/>
  <c r="K104" i="9"/>
  <c r="H31" i="4"/>
  <c r="M43" i="9"/>
  <c r="AD170"/>
  <c r="N52" i="4"/>
  <c r="F125" i="9"/>
  <c r="AE196"/>
  <c r="D139" i="7"/>
  <c r="H107" i="4"/>
  <c r="N93" i="9"/>
  <c r="M104" i="4"/>
  <c r="F183" i="7"/>
  <c r="M125" i="9"/>
  <c r="H131"/>
  <c r="C167" i="4"/>
  <c r="N87" i="9"/>
  <c r="O131" i="4"/>
  <c r="AC33" i="9"/>
  <c r="D93"/>
  <c r="B173" i="7"/>
  <c r="T123" i="9"/>
  <c r="T160"/>
  <c r="AE173"/>
  <c r="H110" i="4"/>
  <c r="C142" i="7"/>
  <c r="AE210" i="9"/>
  <c r="K89"/>
  <c r="F163" i="7"/>
  <c r="G74" i="9"/>
  <c r="S209"/>
  <c r="F53" i="7"/>
  <c r="T71" i="9"/>
  <c r="AC210"/>
  <c r="H75"/>
  <c r="H83" i="7"/>
  <c r="N136"/>
  <c r="E86"/>
  <c r="C106"/>
  <c r="D134"/>
  <c r="AB42" i="9"/>
  <c r="H186" i="4"/>
  <c r="F71" i="7"/>
  <c r="H53" i="4"/>
  <c r="AD172" i="9"/>
  <c r="B114"/>
  <c r="M88" i="7"/>
  <c r="O157" i="4"/>
  <c r="V181" i="9"/>
  <c r="D172"/>
  <c r="O202" i="4"/>
  <c r="L75" i="7"/>
  <c r="H143" i="9"/>
  <c r="N131"/>
  <c r="F71" i="4"/>
  <c r="I30" i="2"/>
  <c r="U111" i="9"/>
  <c r="D65" i="4"/>
  <c r="M191" i="7"/>
  <c r="L132" i="9"/>
  <c r="V175"/>
  <c r="E114" i="4"/>
  <c r="C57"/>
  <c r="E210" i="9"/>
  <c r="M106"/>
  <c r="L120"/>
  <c r="L25" i="7"/>
  <c r="N70" i="9"/>
  <c r="G31" i="4"/>
  <c r="H168" i="9"/>
  <c r="L171" i="4"/>
  <c r="D97" i="7"/>
  <c r="E85" i="9"/>
  <c r="K176" i="7"/>
  <c r="H39"/>
  <c r="F49"/>
  <c r="E130" i="9"/>
  <c r="F40" i="4"/>
  <c r="F41" i="2"/>
  <c r="B110" i="9"/>
  <c r="F80"/>
  <c r="C200" i="7"/>
  <c r="K112"/>
  <c r="L84"/>
  <c r="K192" i="4"/>
  <c r="O31" i="9"/>
  <c r="M164" i="7"/>
  <c r="H114" i="4"/>
  <c r="AD208" i="9"/>
  <c r="N90" i="4"/>
  <c r="E64" i="7"/>
  <c r="D107" i="9"/>
  <c r="C178"/>
  <c r="G185" i="4"/>
  <c r="G83"/>
  <c r="B205" i="7"/>
  <c r="M44" i="2"/>
</calcChain>
</file>

<file path=xl/sharedStrings.xml><?xml version="1.0" encoding="utf-8"?>
<sst xmlns="http://schemas.openxmlformats.org/spreadsheetml/2006/main" count="2820" uniqueCount="225">
  <si>
    <t>VMAX</t>
  </si>
  <si>
    <t>Site</t>
  </si>
  <si>
    <t>FDC</t>
  </si>
  <si>
    <t>% full</t>
  </si>
  <si>
    <t>Total GB</t>
  </si>
  <si>
    <t>Used GB</t>
  </si>
  <si>
    <t>Thin Devices</t>
  </si>
  <si>
    <t># Devices</t>
  </si>
  <si>
    <t># Allocated</t>
  </si>
  <si>
    <t>Enabled Pool Devices</t>
  </si>
  <si>
    <t>subscription</t>
  </si>
  <si>
    <t>Virtual Capacity GB</t>
  </si>
  <si>
    <t>CGC</t>
  </si>
  <si>
    <t>RDC</t>
  </si>
  <si>
    <t>CGC Tier 4 VMAX 623</t>
  </si>
  <si>
    <t>RDC Tier 3 VMAX 552</t>
  </si>
  <si>
    <t>RDC Tier 4 VMAX 678</t>
  </si>
  <si>
    <t>on the sanmgt2 servers run the following commands</t>
  </si>
  <si>
    <t>The total Allocated GBs is the number to put in the used field on the table</t>
  </si>
  <si>
    <t>This gives the number of TDEVS available for allocation. Take away from the total number of devices to give the number of allocated thin devices.</t>
  </si>
  <si>
    <t>fdcsan-mgt2</t>
  </si>
  <si>
    <t>CGC Tier 3 VMAX 745</t>
  </si>
  <si>
    <t>FDC Tier 4 VMAX 879</t>
  </si>
  <si>
    <t>symcfg -sid 623 -pool 0623_450_20 show -thin -detail -gb | grep -v Enabled | grep -v Bound</t>
  </si>
  <si>
    <t>symcfg -sid 745 -pool 0745_300_10 show -thin -detail -gb | grep -v Enabled | grep -v Bound</t>
  </si>
  <si>
    <t>symcfg -sid 678 -pool 0678_450_20 show -thin -detail -gb | grep -v Enabled | grep -v Bound</t>
  </si>
  <si>
    <t>symcfg -sid 552 -pool 0552_300_10 show -thin -detail -gb | grep -v Enabled | grep -v Bound</t>
  </si>
  <si>
    <t>Port</t>
  </si>
  <si>
    <t>View</t>
  </si>
  <si>
    <t>Num</t>
  </si>
  <si>
    <t>Mapped</t>
  </si>
  <si>
    <t>Port Group Name</t>
  </si>
  <si>
    <t>Count</t>
  </si>
  <si>
    <t>Logins</t>
  </si>
  <si>
    <t>Devices</t>
  </si>
  <si>
    <t>Capacity (GB)</t>
  </si>
  <si>
    <t>--------------------------------</t>
  </si>
  <si>
    <t>-----</t>
  </si>
  <si>
    <t>------</t>
  </si>
  <si>
    <t>-------</t>
  </si>
  <si>
    <t>------------</t>
  </si>
  <si>
    <t>0879_7F1_10F0</t>
  </si>
  <si>
    <t>0879_8F1_9F0</t>
  </si>
  <si>
    <t>0879_8F0_9F1</t>
  </si>
  <si>
    <t>0879_8G1_9G0</t>
  </si>
  <si>
    <t>0879_8H0_9H1</t>
  </si>
  <si>
    <t>0879_8H1_9H0</t>
  </si>
  <si>
    <t>0879_8E1_9E0</t>
  </si>
  <si>
    <t>0879_8G0_9G1</t>
  </si>
  <si>
    <t>0879_7H1_10H0</t>
  </si>
  <si>
    <t>0879_7H0_10H1</t>
  </si>
  <si>
    <t>0879_7E0_10E1</t>
  </si>
  <si>
    <t>0879_7E1_10E0</t>
  </si>
  <si>
    <t>0879_7G1_10G0</t>
  </si>
  <si>
    <t>0879_8E0_9E1</t>
  </si>
  <si>
    <t>0879_7F0_10F1</t>
  </si>
  <si>
    <t>0879_7G0_10G1</t>
  </si>
  <si>
    <t>0678_7H0_10H1</t>
  </si>
  <si>
    <t>0678_8F1_9F0</t>
  </si>
  <si>
    <t>0678_7E1_10E0</t>
  </si>
  <si>
    <t>0678_8G1_9G0</t>
  </si>
  <si>
    <t>0678_8F0_9F1</t>
  </si>
  <si>
    <t>0678_8H1_9H0</t>
  </si>
  <si>
    <t>0678_8G0_9G1</t>
  </si>
  <si>
    <t>0678_7F0_10F1</t>
  </si>
  <si>
    <t>0678_8E1_9E0</t>
  </si>
  <si>
    <t>0678_7G1_10G0</t>
  </si>
  <si>
    <t>0678_7E0_10E1</t>
  </si>
  <si>
    <t>0678_8E0_9E1</t>
  </si>
  <si>
    <t>0678_7H1_10H0</t>
  </si>
  <si>
    <t>0678_7G0_10G1</t>
  </si>
  <si>
    <t>Limits</t>
  </si>
  <si>
    <t>These limits are somewhat arbitary. Once they have been reached the configuration must be considered. Eg. 32TB of storage is used for a VMWare farm made up of 11 servers. All servers can see all 32TB through several port groups. These port groups will all show greater than 32TB mapped capacity but this is acceptable if there are enough port groups to service the volume of storage.</t>
  </si>
  <si>
    <t>logins</t>
  </si>
  <si>
    <t>Capacity</t>
  </si>
  <si>
    <t>Available</t>
  </si>
  <si>
    <t>Totals</t>
  </si>
  <si>
    <t>GB Allocated</t>
  </si>
  <si>
    <t>export PATH=$PATH:/opt/emc/SYMCLI/V7.1.1/bin</t>
  </si>
  <si>
    <t>capacity threshold</t>
  </si>
  <si>
    <t>Pool-&gt;
Size -&gt;</t>
  </si>
  <si>
    <t>Used -&gt;
GB -&gt;</t>
  </si>
  <si>
    <t>. /export/home/san/.profile</t>
  </si>
  <si>
    <t>symcfg -sid 879 -pool 0879_450_20 show -thin -detail -gb | grep -v Enabled | grep -v Bound</t>
  </si>
  <si>
    <t>symcfg -sid 231 -pool 2231_450_20 show -thin -detail -gb | grep -v Enabled | grep -v Bound</t>
  </si>
  <si>
    <t>symcfg -sid 262 -pool 2262_450_20 show -thin -detail -gb | grep -v Enabled | grep -v Bound</t>
  </si>
  <si>
    <t>FDC Tier 3 VMAX 231</t>
  </si>
  <si>
    <t>edcsan-mgt1</t>
  </si>
  <si>
    <t>/var/opt/san/cm/cap</t>
  </si>
  <si>
    <t>symdev -sid 262 list -noport -tdev -bound | grep 34526 | grep TDEV | wc -l</t>
  </si>
  <si>
    <t>symdev -sid 231 list -noport  -tdev -bound| grep 34526 | grep TDEV | wc -l</t>
  </si>
  <si>
    <t>symdev -sid 879 list -noport  -tdev -bound| grep 34526 | grep TDEV | wc -l</t>
  </si>
  <si>
    <t>symdev -sid 552 list -noport  -tdev -bound| grep 34526 | grep TDEV | wc -l</t>
  </si>
  <si>
    <t>symdev -sid 678 list -noport  -tdev -bound| grep 34526 | grep TDEV | wc -l</t>
  </si>
  <si>
    <t>symdev -sid 745 list -noport  -tdev -bound| grep 34526 | grep TDEV | wc -l</t>
  </si>
  <si>
    <t>symdev -sid 623 list -noport  -tdev -bound| grep 34526 | grep TDEV | wc -l</t>
  </si>
  <si>
    <t>Row</t>
  </si>
  <si>
    <t>3286</t>
  </si>
  <si>
    <t>2804</t>
  </si>
  <si>
    <t>0623</t>
  </si>
  <si>
    <t>0745</t>
  </si>
  <si>
    <t>0552</t>
  </si>
  <si>
    <t>0678</t>
  </si>
  <si>
    <t>2230</t>
  </si>
  <si>
    <t>3073</t>
  </si>
  <si>
    <t>0879</t>
  </si>
  <si>
    <t>2231</t>
  </si>
  <si>
    <t>3004</t>
  </si>
  <si>
    <t>RDC VMAX 3286</t>
  </si>
  <si>
    <t>RDC VMAX 3073</t>
  </si>
  <si>
    <t>RDC VMAX 2230</t>
  </si>
  <si>
    <t>FDC Tier 4 VMAX 3004</t>
  </si>
  <si>
    <t>FDC Tier 4 VMAX 2804</t>
  </si>
  <si>
    <t>Max Column</t>
  </si>
  <si>
    <t>N</t>
  </si>
  <si>
    <t>Full formula</t>
  </si>
  <si>
    <t>INDIRECT("Table!A" &amp; $U3)</t>
  </si>
  <si>
    <t>IF(ISERROR(MATCH(B$1,INDIRECT("Table!A"&amp;$U3):INDIRECT("Table!" &amp; $X$3 &amp; $U3),0)),"",INDIRECT(CONCATENATE("Table!",ADDRESS($Q3,MATCH(B$1,INDIRECT("Table!A" &amp; $U3):INDIRECT("Table!" &amp; $X$3 &amp; $U3),0)))))</t>
  </si>
  <si>
    <t>INDIRECT(CONCATENATE("Table!",ADDRESS($Q3,MATCH(B$1,INDIRECT("Table!A" &amp; $U3):INDIRECT("Table!" &amp; $X$3 &amp; $U3),0))))</t>
  </si>
  <si>
    <t>CONCATENATE("Table!",ADDRESS($Q3,MATCH(B$1,INDIRECT("Table!A" &amp; $U3):INDIRECT("Table!" &amp; $X$3 &amp; $U3),0)))</t>
  </si>
  <si>
    <t>ADDRESS($Q3,MATCH(B$1,INDIRECT("Table!A" &amp; $U3):INDIRECT("Table!" &amp; $X$3 &amp; $U3),0))</t>
  </si>
  <si>
    <t>MATCH(B$1,INDIRECT("Table!A" &amp; $U3):INDIRECT("Table!" &amp; $X$3 &amp; $U3),0)</t>
  </si>
  <si>
    <t>INDIRECT("Table!" &amp; $X$3 &amp; $U3)</t>
  </si>
  <si>
    <t>ISERROR(MATCH(B$1,INDIRECT("Table!A"&amp;$U3):INDIRECT("Table!" &amp; $X$3 &amp; $U3),0))</t>
  </si>
  <si>
    <t>Check to see if it can find a match with the array (FALSDE = match found)</t>
  </si>
  <si>
    <t>Result to display if a match was found (blank if no match found)</t>
  </si>
  <si>
    <t>The cell relating to the matched array, the correct date and the specified field</t>
  </si>
  <si>
    <t>The range list number of the matched array</t>
  </si>
  <si>
    <t>Used to build the row range - start</t>
  </si>
  <si>
    <t>Used to build the row range - end</t>
  </si>
  <si>
    <t>Value</t>
  </si>
  <si>
    <t>Formula segment</t>
  </si>
  <si>
    <t>Column R</t>
  </si>
  <si>
    <t>Column Q</t>
  </si>
  <si>
    <t>Column S</t>
  </si>
  <si>
    <t>Column U</t>
  </si>
  <si>
    <t>Column V</t>
  </si>
  <si>
    <t>Column W</t>
  </si>
  <si>
    <t>Column X</t>
  </si>
  <si>
    <t>Cell R2 specifies the field to find</t>
  </si>
  <si>
    <t>Cell S2 specifies the relative position of the R2 field in the table</t>
  </si>
  <si>
    <t>Cell V2 specifies the field to find - i.e. 'VMAX'</t>
  </si>
  <si>
    <t>Cell W2 specifies the relative position of the V2 field in the table</t>
  </si>
  <si>
    <t>This lists the row in the Table Sheet for the field specified in cell R2 of this sheet. This will be different fo each date</t>
  </si>
  <si>
    <t>This lists the row in the Table Sheet for the field specified in cell V2 of this sheet. This is used to build up an array range. It finds the row with 'VMAX' in it.  This will be different fo each date</t>
  </si>
  <si>
    <t>Cell X3 shows the maximum column used when building up the array range</t>
  </si>
  <si>
    <t>If it finds a match, it will execute the search</t>
  </si>
  <si>
    <t>The search finds the specific Table depending on the date.</t>
  </si>
  <si>
    <t>It will also find the relevant field, depending on what is specified in cell R2. This will vary according to the sheet and charts</t>
  </si>
  <si>
    <t>The formula will initally try to match the array at the top of the column wilh the built up range of arrays. The range of arrays will vary between dates, since old dates may not include new arrays. It uses columns Q to X to build up the arrays range</t>
  </si>
  <si>
    <t>Formula breakdown</t>
  </si>
  <si>
    <t>Sample data</t>
  </si>
  <si>
    <t>Field search information</t>
  </si>
  <si>
    <t>General steps in formula</t>
  </si>
  <si>
    <t>symdev -sid 2230 list -noport  -tdev -bound| grep 34526 | grep TDEV | wc -l</t>
  </si>
  <si>
    <t>symdev -sid 3286 list -noport  -tdev -bound| grep 34526 | grep TDEV | wc -l</t>
  </si>
  <si>
    <t>symcfg -sid 3286 -pool 3286_450GB show -thin -detail -gb | grep -v Enabled | grep -v Bound</t>
  </si>
  <si>
    <t>symcfg -sid 2230 -pool 2230_450GB show -thin -detail -gb | grep -v Enabled | grep -v Bound</t>
  </si>
  <si>
    <t>symdev -sid 3004 list -noport  -tdev -bound| grep 34526 | grep TDEV | wc -l</t>
  </si>
  <si>
    <t>symdev -sid 2804 list -noport -tdev -bound | grep 34526 | grep TDEV | wc -l</t>
  </si>
  <si>
    <t>symcfg -sid 2804 -pool 2804_450GB show -thin -detail -gb | grep -v Enabled | grep -v Bound</t>
  </si>
  <si>
    <t>symcfg -sid 3004 -pool 3004_450GB show -thin -detail -gb | grep -v Enabled | grep -v Bound</t>
  </si>
  <si>
    <t>symcfg -sid 3073 -pool 3073_450GB show -thin -detail -gb | grep -v Enabled | grep -v Bound</t>
  </si>
  <si>
    <t>symdev -sid 3073 list -noport  -tdev -bound| grep 34526 | grep TDEV | wc -l</t>
  </si>
  <si>
    <t>cgcsan-mgt2 (/var/tmp/smstat)</t>
  </si>
  <si>
    <t>rdcsan-mgt2 (/export/home/san/capacity/smstat)</t>
  </si>
  <si>
    <t>CGC Tier 4  (TB Allocated)</t>
  </si>
  <si>
    <t>CGC Tier 3  (TB Allocated)</t>
  </si>
  <si>
    <t>RDC Tier 3 (TB Allocated)</t>
  </si>
  <si>
    <t>RDC Tier 4 (TB Allocated)</t>
  </si>
  <si>
    <t>FDC Tier 4  (TB Allocated)</t>
  </si>
  <si>
    <t>FDC tier 3</t>
  </si>
  <si>
    <t>EDC tier 3</t>
  </si>
  <si>
    <t>CGC T4 V-MAX 0623</t>
  </si>
  <si>
    <t>CGC T3 V-MAX 0745</t>
  </si>
  <si>
    <t>RDC T3 V-MAX 0552</t>
  </si>
  <si>
    <t>RDC T4 V-MAX 0678</t>
  </si>
  <si>
    <t>RDC T3 V-MAX 3286</t>
  </si>
  <si>
    <t>RDC T4 V-MAX 3073</t>
  </si>
  <si>
    <t>RDC T3 V-MAX 2230</t>
  </si>
  <si>
    <t>FDC T4 V-MAX 0879</t>
  </si>
  <si>
    <t>FDC T4 V-MAX 3004</t>
  </si>
  <si>
    <t>FDC T3 V-MAX 2231</t>
  </si>
  <si>
    <t>3073 remaining</t>
  </si>
  <si>
    <t>GB</t>
  </si>
  <si>
    <t>3696</t>
  </si>
  <si>
    <t>3875</t>
  </si>
  <si>
    <t>RDC VMAX 3875</t>
  </si>
  <si>
    <t>FDC VMAX 3696</t>
  </si>
  <si>
    <t>2262</t>
  </si>
  <si>
    <t>ZDC</t>
  </si>
  <si>
    <t>0377</t>
  </si>
  <si>
    <t>ZDC T4 VMAX 2262</t>
  </si>
  <si>
    <t>ZDC T4 VMAX 0377</t>
  </si>
  <si>
    <t>ZDC T4 VMAV 0377</t>
  </si>
  <si>
    <t>FDC Tier 4 VMAX 3875</t>
  </si>
  <si>
    <t>RDC Tier 4 VMAX 3696</t>
  </si>
  <si>
    <t>FDC T3 V-MAX 2804</t>
  </si>
  <si>
    <t>EFD Pool Devices</t>
  </si>
  <si>
    <t>SATA Pool Devices</t>
  </si>
  <si>
    <t>"Virtual Capacity GB" Subscription</t>
  </si>
  <si>
    <t>"GB Allocated" subscription</t>
  </si>
  <si>
    <t>FC Pool Devices</t>
  </si>
  <si>
    <t>Total disk (GB)</t>
  </si>
  <si>
    <t>What's left (TB)</t>
  </si>
  <si>
    <t>2231 - Configured Devices
10027</t>
  </si>
  <si>
    <t>4652</t>
  </si>
  <si>
    <t>4330</t>
  </si>
  <si>
    <t>FDC T3 V-MAX 4652</t>
  </si>
  <si>
    <t>RDC T3 V-MAX 4330</t>
  </si>
  <si>
    <t>RDC VMAX 4330</t>
  </si>
  <si>
    <t>FDC VMAX 4652</t>
  </si>
  <si>
    <t>RDC Tier 4 VMAX 4330</t>
  </si>
  <si>
    <t>FDC Tier 4 VMAX 4652</t>
  </si>
  <si>
    <t>0347</t>
  </si>
  <si>
    <t>0349</t>
  </si>
  <si>
    <t>RDC T4 V-MAX 0347</t>
  </si>
  <si>
    <t>FDC T4 V-MAX 0349</t>
  </si>
  <si>
    <t>U</t>
  </si>
  <si>
    <t>RDC VMAX 0347</t>
  </si>
  <si>
    <t>FDC VMAX 0349</t>
  </si>
  <si>
    <t>RDC Tier 4 VMAX 0347</t>
  </si>
  <si>
    <t>FDC Tier 4 VMAX 0349</t>
  </si>
  <si>
    <t>RDC T3 V-MAX 3696</t>
  </si>
  <si>
    <t>FDC T3 V-MAX 3875</t>
  </si>
</sst>
</file>

<file path=xl/styles.xml><?xml version="1.0" encoding="utf-8"?>
<styleSheet xmlns="http://schemas.openxmlformats.org/spreadsheetml/2006/main">
  <numFmts count="4">
    <numFmt numFmtId="164" formatCode="[$-409]d\-mmm\-yy;@"/>
    <numFmt numFmtId="165" formatCode="0.0"/>
    <numFmt numFmtId="166" formatCode="[$-F800]dddd\,\ mmmm\ dd\,\ yyyy"/>
    <numFmt numFmtId="167" formatCode="dd/mm/yy;@"/>
  </numFmts>
  <fonts count="31">
    <font>
      <sz val="11"/>
      <color theme="1"/>
      <name val="Calibri"/>
      <family val="2"/>
      <scheme val="minor"/>
    </font>
    <font>
      <sz val="11"/>
      <color theme="1"/>
      <name val="Times New Roman"/>
      <family val="2"/>
    </font>
    <font>
      <sz val="8"/>
      <name val="Calibri"/>
      <family val="2"/>
    </font>
    <font>
      <b/>
      <sz val="11"/>
      <color theme="1"/>
      <name val="Calibri"/>
      <family val="2"/>
      <scheme val="minor"/>
    </font>
    <font>
      <sz val="11"/>
      <name val="Calibri"/>
      <family val="2"/>
      <scheme val="minor"/>
    </font>
    <font>
      <sz val="11"/>
      <color theme="1"/>
      <name val="Calibri"/>
      <family val="2"/>
      <scheme val="minor"/>
    </font>
    <font>
      <sz val="10"/>
      <name val="MS Sans Serif"/>
      <family val="2"/>
    </font>
    <font>
      <sz val="10"/>
      <name val="Arial"/>
      <family val="2"/>
      <charset val="238"/>
    </font>
    <font>
      <sz val="10"/>
      <name val="Arial"/>
      <family val="2"/>
    </font>
    <font>
      <sz val="10"/>
      <name val="Helv"/>
      <family val="2"/>
    </font>
    <font>
      <sz val="11"/>
      <color rgb="FFFF0000"/>
      <name val="Calibri"/>
      <family val="2"/>
      <scheme val="minor"/>
    </font>
    <font>
      <b/>
      <sz val="11"/>
      <color theme="7"/>
      <name val="Calibri"/>
      <family val="2"/>
      <scheme val="minor"/>
    </font>
    <font>
      <sz val="11"/>
      <color theme="7"/>
      <name val="Calibri"/>
      <family val="2"/>
      <scheme val="minor"/>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9"/>
      <color theme="1"/>
      <name val="Calibri"/>
      <family val="2"/>
      <scheme val="minor"/>
    </font>
  </fonts>
  <fills count="29">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00000"/>
        <bgColor indexed="64"/>
      </patternFill>
    </fill>
  </fills>
  <borders count="61">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medium">
        <color indexed="64"/>
      </bottom>
      <diagonal/>
    </border>
    <border>
      <left style="medium">
        <color indexed="64"/>
      </left>
      <right/>
      <top/>
      <bottom/>
      <diagonal/>
    </border>
    <border>
      <left style="thin">
        <color auto="1"/>
      </left>
      <right style="thin">
        <color auto="1"/>
      </right>
      <top style="thin">
        <color auto="1"/>
      </top>
      <bottom/>
      <diagonal/>
    </border>
    <border>
      <left style="thin">
        <color auto="1"/>
      </left>
      <right style="medium">
        <color indexed="64"/>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auto="1"/>
      </top>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thin">
        <color auto="1"/>
      </top>
      <bottom style="medium">
        <color auto="1"/>
      </bottom>
      <diagonal/>
    </border>
    <border>
      <left/>
      <right style="medium">
        <color indexed="64"/>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s>
  <cellStyleXfs count="887">
    <xf numFmtId="0" fontId="0" fillId="0" borderId="0"/>
    <xf numFmtId="0" fontId="6" fillId="0" borderId="0"/>
    <xf numFmtId="0" fontId="7" fillId="0" borderId="0"/>
    <xf numFmtId="0" fontId="5" fillId="0" borderId="0"/>
    <xf numFmtId="0" fontId="6" fillId="0" borderId="0"/>
    <xf numFmtId="0" fontId="8" fillId="0" borderId="0"/>
    <xf numFmtId="0" fontId="5" fillId="0" borderId="0"/>
    <xf numFmtId="0" fontId="9" fillId="0" borderId="0"/>
    <xf numFmtId="0" fontId="1" fillId="0" borderId="0"/>
    <xf numFmtId="0" fontId="8"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5" fillId="0" borderId="0"/>
    <xf numFmtId="0" fontId="8" fillId="0" borderId="0"/>
    <xf numFmtId="0" fontId="14" fillId="0" borderId="0"/>
    <xf numFmtId="0" fontId="5" fillId="0" borderId="0"/>
    <xf numFmtId="0" fontId="8" fillId="0" borderId="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8" fillId="0" borderId="0"/>
    <xf numFmtId="0" fontId="1"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8" fillId="0" borderId="0"/>
    <xf numFmtId="0" fontId="5" fillId="0" borderId="0"/>
    <xf numFmtId="0" fontId="5" fillId="0" borderId="0"/>
    <xf numFmtId="0" fontId="8" fillId="0" borderId="0"/>
    <xf numFmtId="0" fontId="1" fillId="0" borderId="0"/>
    <xf numFmtId="0" fontId="5" fillId="0" borderId="0"/>
    <xf numFmtId="0" fontId="8"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5" fillId="0" borderId="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 fillId="0" borderId="0"/>
    <xf numFmtId="0" fontId="5" fillId="0" borderId="0"/>
    <xf numFmtId="0" fontId="8" fillId="0" borderId="0"/>
    <xf numFmtId="0" fontId="1"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cellStyleXfs>
  <cellXfs count="436">
    <xf numFmtId="0" fontId="0" fillId="0" borderId="0" xfId="0"/>
    <xf numFmtId="10" fontId="0" fillId="0" borderId="0" xfId="0" applyNumberFormat="1"/>
    <xf numFmtId="0" fontId="0" fillId="2" borderId="1" xfId="0" applyFill="1" applyBorder="1"/>
    <xf numFmtId="10" fontId="0" fillId="2" borderId="3" xfId="0" applyNumberFormat="1" applyFill="1" applyBorder="1"/>
    <xf numFmtId="164" fontId="0" fillId="0" borderId="0" xfId="0" applyNumberFormat="1"/>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right"/>
    </xf>
    <xf numFmtId="1" fontId="0" fillId="0" borderId="0" xfId="0" applyNumberFormat="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49" fontId="0" fillId="0" borderId="0" xfId="0" applyNumberFormat="1"/>
    <xf numFmtId="0" fontId="0" fillId="0" borderId="0" xfId="0" applyAlignment="1">
      <alignment wrapText="1"/>
    </xf>
    <xf numFmtId="167" fontId="0" fillId="0" borderId="0" xfId="0" applyNumberFormat="1"/>
    <xf numFmtId="165" fontId="0" fillId="0" borderId="0" xfId="0" applyNumberFormat="1"/>
    <xf numFmtId="0" fontId="0" fillId="0" borderId="0" xfId="0" applyAlignment="1">
      <alignment horizontal="right" wrapText="1"/>
    </xf>
    <xf numFmtId="49" fontId="0" fillId="0" borderId="0" xfId="0" applyNumberFormat="1" applyAlignment="1">
      <alignment horizontal="right" wrapText="1"/>
    </xf>
    <xf numFmtId="164" fontId="0" fillId="0" borderId="0" xfId="0" applyNumberFormat="1" applyAlignment="1">
      <alignment wrapText="1"/>
    </xf>
    <xf numFmtId="0" fontId="0" fillId="2" borderId="5" xfId="0" applyFill="1" applyBorder="1"/>
    <xf numFmtId="0" fontId="0" fillId="2" borderId="6" xfId="0" applyFill="1" applyBorder="1"/>
    <xf numFmtId="0" fontId="0" fillId="2" borderId="7" xfId="0" applyFill="1" applyBorder="1"/>
    <xf numFmtId="1"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wrapText="1"/>
    </xf>
    <xf numFmtId="0" fontId="0" fillId="5" borderId="0" xfId="0" applyFill="1"/>
    <xf numFmtId="0" fontId="0" fillId="0" borderId="0" xfId="0" applyAlignment="1">
      <alignment horizontal="center"/>
    </xf>
    <xf numFmtId="164" fontId="3" fillId="0" borderId="0" xfId="0" applyNumberFormat="1" applyFont="1"/>
    <xf numFmtId="0" fontId="3" fillId="0" borderId="0" xfId="0" applyFo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2" xfId="0" applyFont="1" applyFill="1" applyBorder="1"/>
    <xf numFmtId="0" fontId="10" fillId="0" borderId="0" xfId="0" applyFont="1"/>
    <xf numFmtId="0" fontId="10" fillId="2" borderId="6" xfId="0" applyFont="1" applyFill="1" applyBorder="1"/>
    <xf numFmtId="0" fontId="4" fillId="0" borderId="0" xfId="0" applyFont="1"/>
    <xf numFmtId="0" fontId="4" fillId="3" borderId="1" xfId="0" applyFont="1" applyFill="1" applyBorder="1" applyAlignment="1">
      <alignment horizontal="center" vertical="center"/>
    </xf>
    <xf numFmtId="10" fontId="4" fillId="3" borderId="4"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4" fillId="0" borderId="0" xfId="0" applyNumberFormat="1" applyFont="1" applyAlignment="1">
      <alignment horizontal="left"/>
    </xf>
    <xf numFmtId="0" fontId="0" fillId="0" borderId="0" xfId="0" applyAlignment="1">
      <alignment horizontal="center"/>
    </xf>
    <xf numFmtId="1" fontId="10" fillId="0" borderId="0" xfId="0" applyNumberFormat="1" applyFont="1"/>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quotePrefix="1"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 fillId="0" borderId="0" xfId="8" applyNumberForma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4" fillId="0" borderId="0" xfId="0" applyNumberFormat="1" applyFont="1" applyAlignment="1"/>
    <xf numFmtId="0" fontId="4"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0" fillId="2" borderId="25" xfId="0" applyNumberForma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4" fillId="3" borderId="5" xfId="0" applyFont="1" applyFill="1" applyBorder="1" applyAlignment="1">
      <alignment horizontal="center" vertical="center"/>
    </xf>
    <xf numFmtId="0" fontId="12" fillId="3" borderId="7" xfId="0" quotePrefix="1" applyFont="1" applyFill="1" applyBorder="1" applyAlignment="1">
      <alignment horizontal="center" vertical="center"/>
    </xf>
    <xf numFmtId="1" fontId="11" fillId="3" borderId="5"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10" fontId="4" fillId="3" borderId="25" xfId="0" applyNumberFormat="1" applyFont="1" applyFill="1" applyBorder="1" applyAlignment="1">
      <alignment horizontal="center" vertical="center"/>
    </xf>
    <xf numFmtId="1" fontId="4"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1" fontId="4" fillId="3" borderId="7" xfId="0" applyNumberFormat="1" applyFont="1" applyFill="1" applyBorder="1" applyAlignment="1">
      <alignment horizontal="center" vertical="center"/>
    </xf>
    <xf numFmtId="0" fontId="0" fillId="0" borderId="26" xfId="0" applyFill="1" applyBorder="1" applyAlignment="1">
      <alignment horizontal="center" vertical="center"/>
    </xf>
    <xf numFmtId="0" fontId="12" fillId="0" borderId="26" xfId="0" quotePrefix="1" applyFont="1" applyFill="1" applyBorder="1" applyAlignment="1">
      <alignment horizontal="center" vertical="center"/>
    </xf>
    <xf numFmtId="1" fontId="11" fillId="0" borderId="26" xfId="0" applyNumberFormat="1" applyFont="1" applyFill="1" applyBorder="1" applyAlignment="1">
      <alignment horizontal="center" vertical="center"/>
    </xf>
    <xf numFmtId="165" fontId="12" fillId="0" borderId="26" xfId="0" applyNumberFormat="1" applyFont="1" applyFill="1" applyBorder="1" applyAlignment="1">
      <alignment horizontal="center" vertical="center"/>
    </xf>
    <xf numFmtId="10" fontId="4" fillId="0" borderId="26" xfId="0" applyNumberFormat="1" applyFont="1" applyFill="1" applyBorder="1" applyAlignment="1">
      <alignment horizontal="center" vertical="center"/>
    </xf>
    <xf numFmtId="0" fontId="4" fillId="0" borderId="26" xfId="0" applyFont="1" applyFill="1" applyBorder="1" applyAlignment="1">
      <alignment horizontal="center" vertical="center"/>
    </xf>
    <xf numFmtId="1" fontId="4" fillId="0" borderId="26" xfId="0" applyNumberFormat="1" applyFont="1" applyFill="1" applyBorder="1" applyAlignment="1">
      <alignment horizontal="center" vertical="center"/>
    </xf>
    <xf numFmtId="0" fontId="12" fillId="0" borderId="26" xfId="0" applyFont="1" applyFill="1" applyBorder="1" applyAlignment="1">
      <alignment horizontal="center" vertical="center"/>
    </xf>
    <xf numFmtId="1" fontId="0" fillId="0" borderId="26" xfId="0" applyNumberForma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3" borderId="2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27"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4" borderId="28"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1" fontId="4" fillId="3" borderId="35"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65"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0" fillId="0" borderId="0" xfId="0" quotePrefix="1" applyAlignment="1">
      <alignment horizontal="center"/>
    </xf>
    <xf numFmtId="0" fontId="4" fillId="0" borderId="0" xfId="0" applyFont="1"/>
    <xf numFmtId="0" fontId="4" fillId="3" borderId="1" xfId="0"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4" fillId="3" borderId="5" xfId="0" applyFont="1" applyFill="1" applyBorder="1" applyAlignment="1">
      <alignment horizontal="center" vertical="center"/>
    </xf>
    <xf numFmtId="10" fontId="4" fillId="3" borderId="25"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2" fillId="0" borderId="26" xfId="0" quotePrefix="1" applyFont="1" applyFill="1" applyBorder="1" applyAlignment="1">
      <alignment horizontal="center" vertical="center"/>
    </xf>
    <xf numFmtId="0" fontId="0" fillId="0" borderId="0" xfId="0" applyAlignment="1">
      <alignment horizontal="center"/>
    </xf>
    <xf numFmtId="0" fontId="12" fillId="3" borderId="35" xfId="0" quotePrefix="1" applyFont="1" applyFill="1" applyBorder="1" applyAlignment="1">
      <alignment horizontal="center" vertical="center"/>
    </xf>
    <xf numFmtId="10" fontId="4" fillId="3" borderId="37" xfId="0" applyNumberFormat="1" applyFont="1" applyFill="1" applyBorder="1" applyAlignment="1">
      <alignment horizontal="center" vertical="center"/>
    </xf>
    <xf numFmtId="0" fontId="10" fillId="2" borderId="41" xfId="0" applyFont="1" applyFill="1" applyBorder="1"/>
    <xf numFmtId="10" fontId="0" fillId="2" borderId="38" xfId="0" applyNumberFormat="1" applyFill="1" applyBorder="1"/>
    <xf numFmtId="0" fontId="0" fillId="2" borderId="41" xfId="0" applyFill="1" applyBorder="1"/>
    <xf numFmtId="0" fontId="0" fillId="2" borderId="42" xfId="0" applyFill="1" applyBorder="1"/>
    <xf numFmtId="0" fontId="4" fillId="3" borderId="43" xfId="0" applyFont="1" applyFill="1" applyBorder="1" applyAlignment="1">
      <alignment horizontal="center" vertical="center"/>
    </xf>
    <xf numFmtId="0" fontId="12" fillId="3" borderId="44" xfId="0" quotePrefix="1" applyFont="1" applyFill="1" applyBorder="1" applyAlignment="1">
      <alignment horizontal="center" vertical="center"/>
    </xf>
    <xf numFmtId="1" fontId="11" fillId="3" borderId="43" xfId="0" applyNumberFormat="1" applyFont="1" applyFill="1" applyBorder="1" applyAlignment="1">
      <alignment horizontal="center" vertical="center"/>
    </xf>
    <xf numFmtId="165" fontId="12" fillId="3" borderId="45" xfId="0" applyNumberFormat="1" applyFont="1" applyFill="1" applyBorder="1" applyAlignment="1">
      <alignment horizontal="center" vertical="center"/>
    </xf>
    <xf numFmtId="10" fontId="4" fillId="3" borderId="44" xfId="0" applyNumberFormat="1" applyFont="1" applyFill="1" applyBorder="1" applyAlignment="1">
      <alignment horizontal="center" vertical="center"/>
    </xf>
    <xf numFmtId="1" fontId="4" fillId="3" borderId="45" xfId="0" applyNumberFormat="1" applyFont="1" applyFill="1" applyBorder="1" applyAlignment="1">
      <alignment horizontal="center" vertical="center"/>
    </xf>
    <xf numFmtId="0" fontId="12" fillId="3" borderId="45" xfId="0" applyFont="1" applyFill="1" applyBorder="1" applyAlignment="1">
      <alignment horizontal="center" vertical="center"/>
    </xf>
    <xf numFmtId="1" fontId="4" fillId="3" borderId="44"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0" fontId="12" fillId="3" borderId="27" xfId="0" quotePrefix="1" applyFont="1" applyFill="1" applyBorder="1" applyAlignment="1">
      <alignment horizontal="center" vertical="center"/>
    </xf>
    <xf numFmtId="165" fontId="12" fillId="3" borderId="47"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0" fontId="12" fillId="3" borderId="47" xfId="0" applyFont="1" applyFill="1" applyBorder="1" applyAlignment="1">
      <alignment horizontal="center" vertical="center"/>
    </xf>
    <xf numFmtId="10" fontId="4" fillId="4" borderId="46"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42" xfId="0" quotePrefix="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0" fontId="12" fillId="3" borderId="41" xfId="0" applyFont="1" applyFill="1" applyBorder="1" applyAlignment="1">
      <alignment horizontal="center" vertical="center"/>
    </xf>
    <xf numFmtId="0" fontId="12" fillId="3" borderId="48" xfId="0" quotePrefix="1" applyFont="1" applyFill="1" applyBorder="1" applyAlignment="1">
      <alignment horizontal="center" vertical="center"/>
    </xf>
    <xf numFmtId="1" fontId="11" fillId="3" borderId="9" xfId="0" applyNumberFormat="1" applyFont="1" applyFill="1" applyBorder="1" applyAlignment="1">
      <alignment horizontal="center" vertical="center"/>
    </xf>
    <xf numFmtId="165" fontId="12" fillId="3" borderId="4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 fontId="4" fillId="3" borderId="49" xfId="0" applyNumberFormat="1" applyFont="1" applyFill="1" applyBorder="1" applyAlignment="1">
      <alignment horizontal="center" vertical="center"/>
    </xf>
    <xf numFmtId="0" fontId="12" fillId="3" borderId="49" xfId="0" applyFont="1" applyFill="1" applyBorder="1" applyAlignment="1">
      <alignment horizontal="center" vertical="center"/>
    </xf>
    <xf numFmtId="1" fontId="0" fillId="3" borderId="48" xfId="0" applyNumberFormat="1" applyFill="1" applyBorder="1" applyAlignment="1">
      <alignment horizontal="center" vertical="center"/>
    </xf>
    <xf numFmtId="1" fontId="0" fillId="3" borderId="34" xfId="0" applyNumberFormat="1" applyFill="1" applyBorder="1" applyAlignment="1">
      <alignment horizontal="center" vertical="center"/>
    </xf>
    <xf numFmtId="0" fontId="4" fillId="0" borderId="0" xfId="0" applyFont="1" applyFill="1" applyBorder="1" applyAlignment="1">
      <alignment horizontal="center" vertical="center"/>
    </xf>
    <xf numFmtId="0" fontId="0" fillId="3" borderId="50" xfId="0" applyFill="1" applyBorder="1" applyAlignment="1">
      <alignment horizontal="center" vertical="center"/>
    </xf>
    <xf numFmtId="0" fontId="0" fillId="3" borderId="43" xfId="0" applyFill="1" applyBorder="1" applyAlignment="1">
      <alignment horizontal="center" vertical="center"/>
    </xf>
    <xf numFmtId="0" fontId="0" fillId="0" borderId="0" xfId="0" applyFill="1" applyBorder="1" applyAlignment="1">
      <alignment horizontal="center" vertical="center"/>
    </xf>
    <xf numFmtId="0" fontId="12" fillId="0" borderId="0" xfId="0" quotePrefix="1" applyFont="1" applyFill="1" applyBorder="1" applyAlignment="1">
      <alignment horizontal="center" vertical="center"/>
    </xf>
    <xf numFmtId="1" fontId="11" fillId="0" borderId="0" xfId="0" applyNumberFormat="1" applyFont="1" applyFill="1" applyBorder="1" applyAlignment="1">
      <alignment horizontal="center" vertical="center"/>
    </xf>
    <xf numFmtId="165" fontId="12" fillId="0" borderId="0"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 fontId="0" fillId="0" borderId="0" xfId="0" applyNumberFormat="1" applyFill="1" applyBorder="1" applyAlignment="1">
      <alignment horizontal="center" vertical="center"/>
    </xf>
    <xf numFmtId="0" fontId="0" fillId="0" borderId="0" xfId="0" applyAlignment="1">
      <alignment horizontal="center"/>
    </xf>
    <xf numFmtId="1" fontId="4" fillId="3" borderId="5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47" xfId="0" applyFont="1" applyFill="1" applyBorder="1"/>
    <xf numFmtId="10" fontId="4" fillId="3" borderId="52" xfId="0" applyNumberFormat="1" applyFont="1" applyFill="1" applyBorder="1" applyAlignment="1">
      <alignment horizontal="center" vertical="center"/>
    </xf>
    <xf numFmtId="10" fontId="0" fillId="2" borderId="42" xfId="0" applyNumberFormat="1" applyFill="1" applyBorder="1"/>
    <xf numFmtId="0" fontId="0" fillId="2" borderId="56" xfId="0" applyFill="1" applyBorder="1"/>
    <xf numFmtId="10" fontId="30" fillId="2" borderId="38" xfId="0" applyNumberFormat="1" applyFont="1" applyFill="1" applyBorder="1"/>
    <xf numFmtId="10" fontId="0" fillId="2" borderId="27" xfId="0" applyNumberFormat="1" applyFill="1" applyBorder="1"/>
    <xf numFmtId="10" fontId="4" fillId="3" borderId="53" xfId="0" applyNumberFormat="1" applyFont="1" applyFill="1" applyBorder="1" applyAlignment="1">
      <alignment horizontal="center" vertical="center"/>
    </xf>
    <xf numFmtId="0" fontId="4" fillId="0" borderId="47" xfId="0" applyFont="1" applyBorder="1" applyAlignment="1">
      <alignment horizontal="center"/>
    </xf>
    <xf numFmtId="1" fontId="4" fillId="0" borderId="47" xfId="0" applyNumberFormat="1" applyFon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4" fillId="3" borderId="57" xfId="0" applyNumberFormat="1" applyFont="1" applyFill="1" applyBorder="1" applyAlignment="1">
      <alignment horizontal="center" vertical="center"/>
    </xf>
    <xf numFmtId="1" fontId="4" fillId="3" borderId="58"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4" fillId="5" borderId="1" xfId="0" applyFont="1" applyFill="1" applyBorder="1" applyAlignment="1">
      <alignment horizontal="center" vertical="center"/>
    </xf>
    <xf numFmtId="0" fontId="4" fillId="0" borderId="26" xfId="0" applyFont="1" applyBorder="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1" fillId="5" borderId="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4" fillId="28" borderId="3" xfId="0" applyNumberFormat="1"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0" borderId="0" xfId="0" applyAlignment="1">
      <alignment horizontal="center"/>
    </xf>
    <xf numFmtId="165" fontId="12" fillId="3" borderId="41"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12" fillId="3" borderId="53" xfId="0" quotePrefix="1" applyFont="1" applyFill="1" applyBorder="1" applyAlignment="1">
      <alignment horizontal="center" vertical="center"/>
    </xf>
    <xf numFmtId="1" fontId="11" fillId="3" borderId="50" xfId="0" applyNumberFormat="1" applyFont="1" applyFill="1" applyBorder="1" applyAlignment="1">
      <alignment horizontal="center" vertical="center"/>
    </xf>
    <xf numFmtId="165" fontId="12" fillId="3" borderId="60" xfId="0" applyNumberFormat="1" applyFont="1" applyFill="1" applyBorder="1" applyAlignment="1">
      <alignment horizontal="center" vertical="center"/>
    </xf>
    <xf numFmtId="10" fontId="4" fillId="3" borderId="48" xfId="0" applyNumberFormat="1" applyFont="1" applyFill="1" applyBorder="1" applyAlignment="1">
      <alignment horizontal="center" vertical="center"/>
    </xf>
    <xf numFmtId="0" fontId="12" fillId="3" borderId="51" xfId="0" quotePrefix="1" applyFont="1" applyFill="1" applyBorder="1" applyAlignment="1">
      <alignment horizontal="center" vertical="center"/>
    </xf>
    <xf numFmtId="1" fontId="11" fillId="3" borderId="10" xfId="0" applyNumberFormat="1" applyFont="1" applyFill="1" applyBorder="1" applyAlignment="1">
      <alignment horizontal="center" vertical="center"/>
    </xf>
    <xf numFmtId="165" fontId="12" fillId="3" borderId="57" xfId="0" applyNumberFormat="1" applyFont="1" applyFill="1" applyBorder="1" applyAlignment="1">
      <alignment horizontal="center" vertical="center"/>
    </xf>
    <xf numFmtId="10" fontId="4" fillId="3" borderId="36" xfId="0" applyNumberFormat="1" applyFont="1" applyFill="1" applyBorder="1" applyAlignment="1">
      <alignment horizontal="center" vertical="center"/>
    </xf>
    <xf numFmtId="10" fontId="4" fillId="3" borderId="51" xfId="0" applyNumberFormat="1" applyFont="1" applyFill="1" applyBorder="1" applyAlignment="1">
      <alignment horizontal="center" vertical="center"/>
    </xf>
    <xf numFmtId="10" fontId="4" fillId="3" borderId="35"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0" fillId="0" borderId="50" xfId="0" applyBorder="1" applyAlignment="1">
      <alignment horizontal="center" vertical="center"/>
    </xf>
    <xf numFmtId="166" fontId="0" fillId="0" borderId="8" xfId="0" applyNumberFormat="1" applyBorder="1" applyAlignment="1">
      <alignment horizontal="center"/>
    </xf>
    <xf numFmtId="0" fontId="4" fillId="0" borderId="8" xfId="0" applyFont="1" applyBorder="1" applyAlignment="1"/>
    <xf numFmtId="0" fontId="4" fillId="0" borderId="59" xfId="0" applyFont="1" applyBorder="1" applyAlignment="1"/>
    <xf numFmtId="0" fontId="0" fillId="2" borderId="9" xfId="0" applyFill="1" applyBorder="1" applyAlignment="1">
      <alignment horizontal="center"/>
    </xf>
    <xf numFmtId="0" fontId="0" fillId="2" borderId="50" xfId="0" applyFill="1" applyBorder="1" applyAlignment="1">
      <alignment horizontal="center"/>
    </xf>
    <xf numFmtId="0" fontId="0" fillId="0" borderId="50" xfId="0" applyBorder="1" applyAlignment="1">
      <alignment horizontal="center"/>
    </xf>
    <xf numFmtId="0" fontId="0" fillId="2" borderId="11" xfId="0" applyFill="1" applyBorder="1" applyAlignment="1">
      <alignment horizontal="center"/>
    </xf>
    <xf numFmtId="0" fontId="0" fillId="2" borderId="52" xfId="0" applyFill="1" applyBorder="1" applyAlignment="1">
      <alignment horizontal="center"/>
    </xf>
    <xf numFmtId="0" fontId="0" fillId="0" borderId="52" xfId="0" applyBorder="1" applyAlignment="1">
      <alignment horizontal="center"/>
    </xf>
    <xf numFmtId="0" fontId="0" fillId="2" borderId="13" xfId="0" applyFill="1" applyBorder="1" applyAlignment="1">
      <alignment horizont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0" borderId="54" xfId="0" applyFont="1" applyBorder="1" applyAlignment="1"/>
    <xf numFmtId="0" fontId="0" fillId="0" borderId="55" xfId="0" applyBorder="1" applyAlignment="1"/>
    <xf numFmtId="0" fontId="0" fillId="2" borderId="39" xfId="0" applyFill="1" applyBorder="1" applyAlignment="1">
      <alignment horizontal="center"/>
    </xf>
    <xf numFmtId="0" fontId="0" fillId="2" borderId="10" xfId="0" applyFill="1" applyBorder="1" applyAlignment="1">
      <alignment horizontal="center"/>
    </xf>
    <xf numFmtId="0" fontId="0" fillId="2" borderId="40" xfId="0" applyFill="1" applyBorder="1" applyAlignment="1">
      <alignment horizontal="center"/>
    </xf>
    <xf numFmtId="0" fontId="0" fillId="2" borderId="36" xfId="0" applyFill="1" applyBorder="1" applyAlignment="1">
      <alignment horizontal="center"/>
    </xf>
    <xf numFmtId="0" fontId="0" fillId="2" borderId="4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12" xfId="0"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cellXfs>
  <cellStyles count="887">
    <cellStyle name="%" xfId="9"/>
    <cellStyle name="0,0_x000d__x000a_NA_x000d__x000a_" xfId="2"/>
    <cellStyle name="20% - Accent1 10" xfId="10"/>
    <cellStyle name="20% - Accent1 2" xfId="11"/>
    <cellStyle name="20% - Accent1 3" xfId="12"/>
    <cellStyle name="20% - Accent1 4" xfId="13"/>
    <cellStyle name="20% - Accent1 5" xfId="14"/>
    <cellStyle name="20% - Accent1 6" xfId="15"/>
    <cellStyle name="20% - Accent1 7" xfId="16"/>
    <cellStyle name="20% - Accent1 8" xfId="17"/>
    <cellStyle name="20% - Accent1 9" xfId="18"/>
    <cellStyle name="20% - Accent2 10" xfId="19"/>
    <cellStyle name="20% - Accent2 2" xfId="20"/>
    <cellStyle name="20% - Accent2 3" xfId="21"/>
    <cellStyle name="20% - Accent2 4" xfId="22"/>
    <cellStyle name="20% - Accent2 5" xfId="23"/>
    <cellStyle name="20% - Accent2 6" xfId="24"/>
    <cellStyle name="20% - Accent2 7" xfId="25"/>
    <cellStyle name="20% - Accent2 8" xfId="26"/>
    <cellStyle name="20% - Accent2 9" xfId="27"/>
    <cellStyle name="20% - Accent3 10" xfId="28"/>
    <cellStyle name="20% - Accent3 2" xfId="29"/>
    <cellStyle name="20% - Accent3 3" xfId="30"/>
    <cellStyle name="20% - Accent3 4" xfId="31"/>
    <cellStyle name="20% - Accent3 5" xfId="32"/>
    <cellStyle name="20% - Accent3 6" xfId="33"/>
    <cellStyle name="20% - Accent3 7" xfId="34"/>
    <cellStyle name="20% - Accent3 8" xfId="35"/>
    <cellStyle name="20% - Accent3 9" xfId="36"/>
    <cellStyle name="20% - Accent4 10" xfId="37"/>
    <cellStyle name="20% - Accent4 2" xfId="38"/>
    <cellStyle name="20% - Accent4 3" xfId="39"/>
    <cellStyle name="20% - Accent4 4" xfId="40"/>
    <cellStyle name="20% - Accent4 5" xfId="41"/>
    <cellStyle name="20% - Accent4 6" xfId="42"/>
    <cellStyle name="20% - Accent4 7" xfId="43"/>
    <cellStyle name="20% - Accent4 8" xfId="44"/>
    <cellStyle name="20% - Accent4 9" xfId="45"/>
    <cellStyle name="20% - Accent5 10" xfId="46"/>
    <cellStyle name="20% - Accent5 2" xfId="47"/>
    <cellStyle name="20% - Accent5 3" xfId="48"/>
    <cellStyle name="20% - Accent5 4" xfId="49"/>
    <cellStyle name="20% - Accent5 5" xfId="50"/>
    <cellStyle name="20% - Accent5 6" xfId="51"/>
    <cellStyle name="20% - Accent5 7" xfId="52"/>
    <cellStyle name="20% - Accent5 8" xfId="53"/>
    <cellStyle name="20% - Accent5 9" xfId="54"/>
    <cellStyle name="20% - Accent6 10" xfId="55"/>
    <cellStyle name="20% - Accent6 2" xfId="56"/>
    <cellStyle name="20% - Accent6 3" xfId="57"/>
    <cellStyle name="20% - Accent6 4" xfId="58"/>
    <cellStyle name="20% - Accent6 5" xfId="59"/>
    <cellStyle name="20% - Accent6 6" xfId="60"/>
    <cellStyle name="20% - Accent6 7" xfId="61"/>
    <cellStyle name="20% - Accent6 8" xfId="62"/>
    <cellStyle name="20% - Accent6 9" xfId="63"/>
    <cellStyle name="40% - Accent1 10" xfId="64"/>
    <cellStyle name="40% - Accent1 2" xfId="65"/>
    <cellStyle name="40% - Accent1 3" xfId="66"/>
    <cellStyle name="40% - Accent1 4" xfId="67"/>
    <cellStyle name="40% - Accent1 5" xfId="68"/>
    <cellStyle name="40% - Accent1 6" xfId="69"/>
    <cellStyle name="40% - Accent1 7" xfId="70"/>
    <cellStyle name="40% - Accent1 8" xfId="71"/>
    <cellStyle name="40% - Accent1 9" xfId="72"/>
    <cellStyle name="40% - Accent2 10" xfId="73"/>
    <cellStyle name="40% - Accent2 2" xfId="74"/>
    <cellStyle name="40% - Accent2 3" xfId="75"/>
    <cellStyle name="40% - Accent2 4" xfId="76"/>
    <cellStyle name="40% - Accent2 5" xfId="77"/>
    <cellStyle name="40% - Accent2 6" xfId="78"/>
    <cellStyle name="40% - Accent2 7" xfId="79"/>
    <cellStyle name="40% - Accent2 8" xfId="80"/>
    <cellStyle name="40% - Accent2 9" xfId="81"/>
    <cellStyle name="40% - Accent3 10" xfId="82"/>
    <cellStyle name="40% - Accent3 2" xfId="83"/>
    <cellStyle name="40% - Accent3 3" xfId="84"/>
    <cellStyle name="40% - Accent3 4" xfId="85"/>
    <cellStyle name="40% - Accent3 5" xfId="86"/>
    <cellStyle name="40% - Accent3 6" xfId="87"/>
    <cellStyle name="40% - Accent3 7" xfId="88"/>
    <cellStyle name="40% - Accent3 8" xfId="89"/>
    <cellStyle name="40% - Accent3 9" xfId="90"/>
    <cellStyle name="40% - Accent4 10" xfId="91"/>
    <cellStyle name="40% - Accent4 2" xfId="92"/>
    <cellStyle name="40% - Accent4 3" xfId="93"/>
    <cellStyle name="40% - Accent4 4" xfId="94"/>
    <cellStyle name="40% - Accent4 5" xfId="95"/>
    <cellStyle name="40% - Accent4 6" xfId="96"/>
    <cellStyle name="40% - Accent4 7" xfId="97"/>
    <cellStyle name="40% - Accent4 8" xfId="98"/>
    <cellStyle name="40% - Accent4 9" xfId="99"/>
    <cellStyle name="40% - Accent5 10" xfId="100"/>
    <cellStyle name="40% - Accent5 2" xfId="101"/>
    <cellStyle name="40% - Accent5 3" xfId="102"/>
    <cellStyle name="40% - Accent5 4" xfId="103"/>
    <cellStyle name="40% - Accent5 5" xfId="104"/>
    <cellStyle name="40% - Accent5 6" xfId="105"/>
    <cellStyle name="40% - Accent5 7" xfId="106"/>
    <cellStyle name="40% - Accent5 8" xfId="107"/>
    <cellStyle name="40% - Accent5 9" xfId="108"/>
    <cellStyle name="40% - Accent6 10" xfId="109"/>
    <cellStyle name="40% - Accent6 2" xfId="110"/>
    <cellStyle name="40% - Accent6 3" xfId="111"/>
    <cellStyle name="40% - Accent6 4" xfId="112"/>
    <cellStyle name="40% - Accent6 5" xfId="113"/>
    <cellStyle name="40% - Accent6 6" xfId="114"/>
    <cellStyle name="40% - Accent6 7" xfId="115"/>
    <cellStyle name="40% - Accent6 8" xfId="116"/>
    <cellStyle name="40% - Accent6 9" xfId="117"/>
    <cellStyle name="60% - Accent1 10" xfId="118"/>
    <cellStyle name="60% - Accent1 2" xfId="119"/>
    <cellStyle name="60% - Accent1 3" xfId="120"/>
    <cellStyle name="60% - Accent1 4" xfId="121"/>
    <cellStyle name="60% - Accent1 5" xfId="122"/>
    <cellStyle name="60% - Accent1 6" xfId="123"/>
    <cellStyle name="60% - Accent1 7" xfId="124"/>
    <cellStyle name="60% - Accent1 8" xfId="125"/>
    <cellStyle name="60% - Accent1 9" xfId="126"/>
    <cellStyle name="60% - Accent2 10" xfId="127"/>
    <cellStyle name="60% - Accent2 2" xfId="128"/>
    <cellStyle name="60% - Accent2 3" xfId="129"/>
    <cellStyle name="60% - Accent2 4" xfId="130"/>
    <cellStyle name="60% - Accent2 5" xfId="131"/>
    <cellStyle name="60% - Accent2 6" xfId="132"/>
    <cellStyle name="60% - Accent2 7" xfId="133"/>
    <cellStyle name="60% - Accent2 8" xfId="134"/>
    <cellStyle name="60% - Accent2 9" xfId="135"/>
    <cellStyle name="60% - Accent3 10" xfId="136"/>
    <cellStyle name="60% - Accent3 2" xfId="137"/>
    <cellStyle name="60% - Accent3 3" xfId="138"/>
    <cellStyle name="60% - Accent3 4" xfId="139"/>
    <cellStyle name="60% - Accent3 5" xfId="140"/>
    <cellStyle name="60% - Accent3 6" xfId="141"/>
    <cellStyle name="60% - Accent3 7" xfId="142"/>
    <cellStyle name="60% - Accent3 8" xfId="143"/>
    <cellStyle name="60% - Accent3 9" xfId="144"/>
    <cellStyle name="60% - Accent4 10" xfId="145"/>
    <cellStyle name="60% - Accent4 2" xfId="146"/>
    <cellStyle name="60% - Accent4 3" xfId="147"/>
    <cellStyle name="60% - Accent4 4" xfId="148"/>
    <cellStyle name="60% - Accent4 5" xfId="149"/>
    <cellStyle name="60% - Accent4 6" xfId="150"/>
    <cellStyle name="60% - Accent4 7" xfId="151"/>
    <cellStyle name="60% - Accent4 8" xfId="152"/>
    <cellStyle name="60% - Accent4 9" xfId="153"/>
    <cellStyle name="60% - Accent5 10" xfId="154"/>
    <cellStyle name="60% - Accent5 2" xfId="155"/>
    <cellStyle name="60% - Accent5 3" xfId="156"/>
    <cellStyle name="60% - Accent5 4" xfId="157"/>
    <cellStyle name="60% - Accent5 5" xfId="158"/>
    <cellStyle name="60% - Accent5 6" xfId="159"/>
    <cellStyle name="60% - Accent5 7" xfId="160"/>
    <cellStyle name="60% - Accent5 8" xfId="161"/>
    <cellStyle name="60% - Accent5 9" xfId="162"/>
    <cellStyle name="60% - Accent6 10" xfId="163"/>
    <cellStyle name="60% - Accent6 2" xfId="164"/>
    <cellStyle name="60% - Accent6 3" xfId="165"/>
    <cellStyle name="60% - Accent6 4" xfId="166"/>
    <cellStyle name="60% - Accent6 5" xfId="167"/>
    <cellStyle name="60% - Accent6 6" xfId="168"/>
    <cellStyle name="60% - Accent6 7" xfId="169"/>
    <cellStyle name="60% - Accent6 8" xfId="170"/>
    <cellStyle name="60% - Accent6 9" xfId="171"/>
    <cellStyle name="Accent1 10" xfId="172"/>
    <cellStyle name="Accent1 2" xfId="173"/>
    <cellStyle name="Accent1 3" xfId="174"/>
    <cellStyle name="Accent1 4" xfId="175"/>
    <cellStyle name="Accent1 5" xfId="176"/>
    <cellStyle name="Accent1 6" xfId="177"/>
    <cellStyle name="Accent1 7" xfId="178"/>
    <cellStyle name="Accent1 8" xfId="179"/>
    <cellStyle name="Accent1 9" xfId="180"/>
    <cellStyle name="Accent2 10" xfId="181"/>
    <cellStyle name="Accent2 2" xfId="182"/>
    <cellStyle name="Accent2 3" xfId="183"/>
    <cellStyle name="Accent2 4" xfId="184"/>
    <cellStyle name="Accent2 5" xfId="185"/>
    <cellStyle name="Accent2 6" xfId="186"/>
    <cellStyle name="Accent2 7" xfId="187"/>
    <cellStyle name="Accent2 8" xfId="188"/>
    <cellStyle name="Accent2 9" xfId="189"/>
    <cellStyle name="Accent3 10" xfId="190"/>
    <cellStyle name="Accent3 2" xfId="191"/>
    <cellStyle name="Accent3 3" xfId="192"/>
    <cellStyle name="Accent3 4" xfId="193"/>
    <cellStyle name="Accent3 5" xfId="194"/>
    <cellStyle name="Accent3 6" xfId="195"/>
    <cellStyle name="Accent3 7" xfId="196"/>
    <cellStyle name="Accent3 8" xfId="197"/>
    <cellStyle name="Accent3 9" xfId="198"/>
    <cellStyle name="Accent4 10" xfId="199"/>
    <cellStyle name="Accent4 2" xfId="200"/>
    <cellStyle name="Accent4 3" xfId="201"/>
    <cellStyle name="Accent4 4" xfId="202"/>
    <cellStyle name="Accent4 5" xfId="203"/>
    <cellStyle name="Accent4 6" xfId="204"/>
    <cellStyle name="Accent4 7" xfId="205"/>
    <cellStyle name="Accent4 8" xfId="206"/>
    <cellStyle name="Accent4 9" xfId="207"/>
    <cellStyle name="Accent5 10" xfId="208"/>
    <cellStyle name="Accent5 2" xfId="209"/>
    <cellStyle name="Accent5 3" xfId="210"/>
    <cellStyle name="Accent5 4" xfId="211"/>
    <cellStyle name="Accent5 5" xfId="212"/>
    <cellStyle name="Accent5 6" xfId="213"/>
    <cellStyle name="Accent5 7" xfId="214"/>
    <cellStyle name="Accent5 8" xfId="215"/>
    <cellStyle name="Accent5 9" xfId="216"/>
    <cellStyle name="Accent6 10" xfId="217"/>
    <cellStyle name="Accent6 2" xfId="218"/>
    <cellStyle name="Accent6 3" xfId="219"/>
    <cellStyle name="Accent6 4" xfId="220"/>
    <cellStyle name="Accent6 5" xfId="221"/>
    <cellStyle name="Accent6 6" xfId="222"/>
    <cellStyle name="Accent6 7" xfId="223"/>
    <cellStyle name="Accent6 8" xfId="224"/>
    <cellStyle name="Accent6 9" xfId="225"/>
    <cellStyle name="Bad 10" xfId="226"/>
    <cellStyle name="Bad 2" xfId="227"/>
    <cellStyle name="Bad 3" xfId="228"/>
    <cellStyle name="Bad 4" xfId="229"/>
    <cellStyle name="Bad 5" xfId="230"/>
    <cellStyle name="Bad 6" xfId="231"/>
    <cellStyle name="Bad 7" xfId="232"/>
    <cellStyle name="Bad 8" xfId="233"/>
    <cellStyle name="Bad 9" xfId="234"/>
    <cellStyle name="Calculation 10" xfId="235"/>
    <cellStyle name="Calculation 10 2" xfId="392"/>
    <cellStyle name="Calculation 10 2 2" xfId="707"/>
    <cellStyle name="Calculation 10 3" xfId="460"/>
    <cellStyle name="Calculation 10 3 2" xfId="752"/>
    <cellStyle name="Calculation 10 4" xfId="524"/>
    <cellStyle name="Calculation 10 4 2" xfId="797"/>
    <cellStyle name="Calculation 10 5" xfId="599"/>
    <cellStyle name="Calculation 10 5 2" xfId="842"/>
    <cellStyle name="Calculation 10 6" xfId="662"/>
    <cellStyle name="Calculation 2" xfId="236"/>
    <cellStyle name="Calculation 2 2" xfId="393"/>
    <cellStyle name="Calculation 2 2 2" xfId="708"/>
    <cellStyle name="Calculation 2 3" xfId="461"/>
    <cellStyle name="Calculation 2 3 2" xfId="753"/>
    <cellStyle name="Calculation 2 4" xfId="525"/>
    <cellStyle name="Calculation 2 4 2" xfId="798"/>
    <cellStyle name="Calculation 2 5" xfId="600"/>
    <cellStyle name="Calculation 2 5 2" xfId="843"/>
    <cellStyle name="Calculation 2 6" xfId="663"/>
    <cellStyle name="Calculation 3" xfId="237"/>
    <cellStyle name="Calculation 3 2" xfId="394"/>
    <cellStyle name="Calculation 3 2 2" xfId="709"/>
    <cellStyle name="Calculation 3 3" xfId="462"/>
    <cellStyle name="Calculation 3 3 2" xfId="754"/>
    <cellStyle name="Calculation 3 4" xfId="526"/>
    <cellStyle name="Calculation 3 4 2" xfId="799"/>
    <cellStyle name="Calculation 3 5" xfId="601"/>
    <cellStyle name="Calculation 3 5 2" xfId="844"/>
    <cellStyle name="Calculation 3 6" xfId="664"/>
    <cellStyle name="Calculation 4" xfId="238"/>
    <cellStyle name="Calculation 4 2" xfId="395"/>
    <cellStyle name="Calculation 4 2 2" xfId="710"/>
    <cellStyle name="Calculation 4 3" xfId="463"/>
    <cellStyle name="Calculation 4 3 2" xfId="755"/>
    <cellStyle name="Calculation 4 4" xfId="527"/>
    <cellStyle name="Calculation 4 4 2" xfId="800"/>
    <cellStyle name="Calculation 4 5" xfId="602"/>
    <cellStyle name="Calculation 4 5 2" xfId="845"/>
    <cellStyle name="Calculation 4 6" xfId="665"/>
    <cellStyle name="Calculation 5" xfId="239"/>
    <cellStyle name="Calculation 5 2" xfId="396"/>
    <cellStyle name="Calculation 5 2 2" xfId="711"/>
    <cellStyle name="Calculation 5 3" xfId="464"/>
    <cellStyle name="Calculation 5 3 2" xfId="756"/>
    <cellStyle name="Calculation 5 4" xfId="528"/>
    <cellStyle name="Calculation 5 4 2" xfId="801"/>
    <cellStyle name="Calculation 5 5" xfId="603"/>
    <cellStyle name="Calculation 5 5 2" xfId="846"/>
    <cellStyle name="Calculation 5 6" xfId="666"/>
    <cellStyle name="Calculation 6" xfId="240"/>
    <cellStyle name="Calculation 6 2" xfId="397"/>
    <cellStyle name="Calculation 6 2 2" xfId="712"/>
    <cellStyle name="Calculation 6 3" xfId="465"/>
    <cellStyle name="Calculation 6 3 2" xfId="757"/>
    <cellStyle name="Calculation 6 4" xfId="529"/>
    <cellStyle name="Calculation 6 4 2" xfId="802"/>
    <cellStyle name="Calculation 6 5" xfId="604"/>
    <cellStyle name="Calculation 6 5 2" xfId="847"/>
    <cellStyle name="Calculation 6 6" xfId="667"/>
    <cellStyle name="Calculation 7" xfId="241"/>
    <cellStyle name="Calculation 7 2" xfId="398"/>
    <cellStyle name="Calculation 7 2 2" xfId="713"/>
    <cellStyle name="Calculation 7 3" xfId="466"/>
    <cellStyle name="Calculation 7 3 2" xfId="758"/>
    <cellStyle name="Calculation 7 4" xfId="530"/>
    <cellStyle name="Calculation 7 4 2" xfId="803"/>
    <cellStyle name="Calculation 7 5" xfId="605"/>
    <cellStyle name="Calculation 7 5 2" xfId="848"/>
    <cellStyle name="Calculation 7 6" xfId="668"/>
    <cellStyle name="Calculation 8" xfId="242"/>
    <cellStyle name="Calculation 8 2" xfId="399"/>
    <cellStyle name="Calculation 8 2 2" xfId="714"/>
    <cellStyle name="Calculation 8 3" xfId="467"/>
    <cellStyle name="Calculation 8 3 2" xfId="759"/>
    <cellStyle name="Calculation 8 4" xfId="531"/>
    <cellStyle name="Calculation 8 4 2" xfId="804"/>
    <cellStyle name="Calculation 8 5" xfId="606"/>
    <cellStyle name="Calculation 8 5 2" xfId="849"/>
    <cellStyle name="Calculation 8 6" xfId="669"/>
    <cellStyle name="Calculation 9" xfId="243"/>
    <cellStyle name="Calculation 9 2" xfId="400"/>
    <cellStyle name="Calculation 9 2 2" xfId="715"/>
    <cellStyle name="Calculation 9 3" xfId="468"/>
    <cellStyle name="Calculation 9 3 2" xfId="760"/>
    <cellStyle name="Calculation 9 4" xfId="532"/>
    <cellStyle name="Calculation 9 4 2" xfId="805"/>
    <cellStyle name="Calculation 9 5" xfId="607"/>
    <cellStyle name="Calculation 9 5 2" xfId="850"/>
    <cellStyle name="Calculation 9 6" xfId="670"/>
    <cellStyle name="Check Cell 10" xfId="244"/>
    <cellStyle name="Check Cell 2" xfId="245"/>
    <cellStyle name="Check Cell 3" xfId="246"/>
    <cellStyle name="Check Cell 4" xfId="247"/>
    <cellStyle name="Check Cell 5" xfId="248"/>
    <cellStyle name="Check Cell 6" xfId="249"/>
    <cellStyle name="Check Cell 7" xfId="250"/>
    <cellStyle name="Check Cell 8" xfId="251"/>
    <cellStyle name="Check Cell 9" xfId="252"/>
    <cellStyle name="Explanatory Text 10" xfId="253"/>
    <cellStyle name="Explanatory Text 2" xfId="254"/>
    <cellStyle name="Explanatory Text 3" xfId="255"/>
    <cellStyle name="Explanatory Text 4" xfId="256"/>
    <cellStyle name="Explanatory Text 5" xfId="257"/>
    <cellStyle name="Explanatory Text 6" xfId="258"/>
    <cellStyle name="Explanatory Text 7" xfId="259"/>
    <cellStyle name="Explanatory Text 8" xfId="260"/>
    <cellStyle name="Explanatory Text 9" xfId="261"/>
    <cellStyle name="Good 10" xfId="262"/>
    <cellStyle name="Good 2" xfId="263"/>
    <cellStyle name="Good 3" xfId="264"/>
    <cellStyle name="Good 4" xfId="265"/>
    <cellStyle name="Good 5" xfId="266"/>
    <cellStyle name="Good 6" xfId="267"/>
    <cellStyle name="Good 7" xfId="268"/>
    <cellStyle name="Good 8" xfId="269"/>
    <cellStyle name="Good 9" xfId="270"/>
    <cellStyle name="Heading 1 10" xfId="271"/>
    <cellStyle name="Heading 1 2" xfId="272"/>
    <cellStyle name="Heading 1 3" xfId="273"/>
    <cellStyle name="Heading 1 4" xfId="274"/>
    <cellStyle name="Heading 1 5" xfId="275"/>
    <cellStyle name="Heading 1 6" xfId="276"/>
    <cellStyle name="Heading 1 7" xfId="277"/>
    <cellStyle name="Heading 1 8" xfId="278"/>
    <cellStyle name="Heading 1 9" xfId="279"/>
    <cellStyle name="Heading 2 10" xfId="280"/>
    <cellStyle name="Heading 2 2" xfId="281"/>
    <cellStyle name="Heading 2 3" xfId="282"/>
    <cellStyle name="Heading 2 4" xfId="283"/>
    <cellStyle name="Heading 2 5" xfId="284"/>
    <cellStyle name="Heading 2 6" xfId="285"/>
    <cellStyle name="Heading 2 7" xfId="286"/>
    <cellStyle name="Heading 2 8" xfId="287"/>
    <cellStyle name="Heading 2 9" xfId="288"/>
    <cellStyle name="Heading 3 10" xfId="289"/>
    <cellStyle name="Heading 3 2" xfId="290"/>
    <cellStyle name="Heading 3 3" xfId="291"/>
    <cellStyle name="Heading 3 4" xfId="292"/>
    <cellStyle name="Heading 3 5" xfId="293"/>
    <cellStyle name="Heading 3 6" xfId="294"/>
    <cellStyle name="Heading 3 7" xfId="295"/>
    <cellStyle name="Heading 3 8" xfId="296"/>
    <cellStyle name="Heading 3 9" xfId="297"/>
    <cellStyle name="Heading 4 10" xfId="298"/>
    <cellStyle name="Heading 4 2" xfId="299"/>
    <cellStyle name="Heading 4 3" xfId="300"/>
    <cellStyle name="Heading 4 4" xfId="301"/>
    <cellStyle name="Heading 4 5" xfId="302"/>
    <cellStyle name="Heading 4 6" xfId="303"/>
    <cellStyle name="Heading 4 7" xfId="304"/>
    <cellStyle name="Heading 4 8" xfId="305"/>
    <cellStyle name="Heading 4 9" xfId="306"/>
    <cellStyle name="Input 10" xfId="307"/>
    <cellStyle name="Input 10 2" xfId="401"/>
    <cellStyle name="Input 10 2 2" xfId="716"/>
    <cellStyle name="Input 10 3" xfId="469"/>
    <cellStyle name="Input 10 3 2" xfId="761"/>
    <cellStyle name="Input 10 4" xfId="533"/>
    <cellStyle name="Input 10 4 2" xfId="806"/>
    <cellStyle name="Input 10 5" xfId="608"/>
    <cellStyle name="Input 10 5 2" xfId="851"/>
    <cellStyle name="Input 10 6" xfId="671"/>
    <cellStyle name="Input 2" xfId="308"/>
    <cellStyle name="Input 2 2" xfId="402"/>
    <cellStyle name="Input 2 2 2" xfId="717"/>
    <cellStyle name="Input 2 3" xfId="470"/>
    <cellStyle name="Input 2 3 2" xfId="762"/>
    <cellStyle name="Input 2 4" xfId="534"/>
    <cellStyle name="Input 2 4 2" xfId="807"/>
    <cellStyle name="Input 2 5" xfId="609"/>
    <cellStyle name="Input 2 5 2" xfId="852"/>
    <cellStyle name="Input 2 6" xfId="672"/>
    <cellStyle name="Input 3" xfId="309"/>
    <cellStyle name="Input 3 2" xfId="403"/>
    <cellStyle name="Input 3 2 2" xfId="718"/>
    <cellStyle name="Input 3 3" xfId="471"/>
    <cellStyle name="Input 3 3 2" xfId="763"/>
    <cellStyle name="Input 3 4" xfId="535"/>
    <cellStyle name="Input 3 4 2" xfId="808"/>
    <cellStyle name="Input 3 5" xfId="610"/>
    <cellStyle name="Input 3 5 2" xfId="853"/>
    <cellStyle name="Input 3 6" xfId="673"/>
    <cellStyle name="Input 4" xfId="310"/>
    <cellStyle name="Input 4 2" xfId="404"/>
    <cellStyle name="Input 4 2 2" xfId="719"/>
    <cellStyle name="Input 4 3" xfId="472"/>
    <cellStyle name="Input 4 3 2" xfId="764"/>
    <cellStyle name="Input 4 4" xfId="536"/>
    <cellStyle name="Input 4 4 2" xfId="809"/>
    <cellStyle name="Input 4 5" xfId="611"/>
    <cellStyle name="Input 4 5 2" xfId="854"/>
    <cellStyle name="Input 4 6" xfId="674"/>
    <cellStyle name="Input 5" xfId="311"/>
    <cellStyle name="Input 5 2" xfId="405"/>
    <cellStyle name="Input 5 2 2" xfId="720"/>
    <cellStyle name="Input 5 3" xfId="473"/>
    <cellStyle name="Input 5 3 2" xfId="765"/>
    <cellStyle name="Input 5 4" xfId="537"/>
    <cellStyle name="Input 5 4 2" xfId="810"/>
    <cellStyle name="Input 5 5" xfId="612"/>
    <cellStyle name="Input 5 5 2" xfId="855"/>
    <cellStyle name="Input 5 6" xfId="675"/>
    <cellStyle name="Input 6" xfId="312"/>
    <cellStyle name="Input 6 2" xfId="406"/>
    <cellStyle name="Input 6 2 2" xfId="721"/>
    <cellStyle name="Input 6 3" xfId="474"/>
    <cellStyle name="Input 6 3 2" xfId="766"/>
    <cellStyle name="Input 6 4" xfId="538"/>
    <cellStyle name="Input 6 4 2" xfId="811"/>
    <cellStyle name="Input 6 5" xfId="613"/>
    <cellStyle name="Input 6 5 2" xfId="856"/>
    <cellStyle name="Input 6 6" xfId="676"/>
    <cellStyle name="Input 7" xfId="313"/>
    <cellStyle name="Input 7 2" xfId="407"/>
    <cellStyle name="Input 7 2 2" xfId="722"/>
    <cellStyle name="Input 7 3" xfId="475"/>
    <cellStyle name="Input 7 3 2" xfId="767"/>
    <cellStyle name="Input 7 4" xfId="539"/>
    <cellStyle name="Input 7 4 2" xfId="812"/>
    <cellStyle name="Input 7 5" xfId="614"/>
    <cellStyle name="Input 7 5 2" xfId="857"/>
    <cellStyle name="Input 7 6" xfId="677"/>
    <cellStyle name="Input 8" xfId="314"/>
    <cellStyle name="Input 8 2" xfId="408"/>
    <cellStyle name="Input 8 2 2" xfId="723"/>
    <cellStyle name="Input 8 3" xfId="476"/>
    <cellStyle name="Input 8 3 2" xfId="768"/>
    <cellStyle name="Input 8 4" xfId="540"/>
    <cellStyle name="Input 8 4 2" xfId="813"/>
    <cellStyle name="Input 8 5" xfId="615"/>
    <cellStyle name="Input 8 5 2" xfId="858"/>
    <cellStyle name="Input 8 6" xfId="678"/>
    <cellStyle name="Input 9" xfId="315"/>
    <cellStyle name="Input 9 2" xfId="409"/>
    <cellStyle name="Input 9 2 2" xfId="724"/>
    <cellStyle name="Input 9 3" xfId="477"/>
    <cellStyle name="Input 9 3 2" xfId="769"/>
    <cellStyle name="Input 9 4" xfId="541"/>
    <cellStyle name="Input 9 4 2" xfId="814"/>
    <cellStyle name="Input 9 5" xfId="616"/>
    <cellStyle name="Input 9 5 2" xfId="859"/>
    <cellStyle name="Input 9 6" xfId="679"/>
    <cellStyle name="Linked Cell 10" xfId="316"/>
    <cellStyle name="Linked Cell 2" xfId="317"/>
    <cellStyle name="Linked Cell 3" xfId="318"/>
    <cellStyle name="Linked Cell 4" xfId="319"/>
    <cellStyle name="Linked Cell 5" xfId="320"/>
    <cellStyle name="Linked Cell 6" xfId="321"/>
    <cellStyle name="Linked Cell 7" xfId="322"/>
    <cellStyle name="Linked Cell 8" xfId="323"/>
    <cellStyle name="Linked Cell 9" xfId="324"/>
    <cellStyle name="Neutral 10" xfId="325"/>
    <cellStyle name="Neutral 2" xfId="326"/>
    <cellStyle name="Neutral 3" xfId="327"/>
    <cellStyle name="Neutral 4" xfId="328"/>
    <cellStyle name="Neutral 5" xfId="329"/>
    <cellStyle name="Neutral 6" xfId="330"/>
    <cellStyle name="Neutral 7" xfId="331"/>
    <cellStyle name="Neutral 8" xfId="332"/>
    <cellStyle name="Neutral 9" xfId="333"/>
    <cellStyle name="Normal" xfId="0" builtinId="0"/>
    <cellStyle name="Normal 10" xfId="459"/>
    <cellStyle name="Normal 11" xfId="523"/>
    <cellStyle name="Normal 12" xfId="570"/>
    <cellStyle name="Normal 13" xfId="598"/>
    <cellStyle name="Normal 2" xfId="1"/>
    <cellStyle name="Normal 2 2" xfId="3"/>
    <cellStyle name="Normal 2 2 2" xfId="4"/>
    <cellStyle name="Normal 2 2 2 2" xfId="388"/>
    <cellStyle name="Normal 2 2 2 2 2" xfId="389"/>
    <cellStyle name="Normal 2 2 2 2 2 2" xfId="446"/>
    <cellStyle name="Normal 2 2 2 2 2 2 2" xfId="447"/>
    <cellStyle name="Normal 2 2 2 2 2 2 2 2" xfId="456"/>
    <cellStyle name="Normal 2 2 2 2 2 2 2 2 2" xfId="457"/>
    <cellStyle name="Normal 2 2 2 2 2 2 2 2 2 2" xfId="596"/>
    <cellStyle name="Normal 2 2 2 2 2 2 2 2 2 2 2" xfId="597"/>
    <cellStyle name="Normal 2 2 2 2 2 2 2 3" xfId="522"/>
    <cellStyle name="Normal 2 2 2 2 2 2 2 4" xfId="587"/>
    <cellStyle name="Normal 2 2 2 2 2 2 2 5" xfId="661"/>
    <cellStyle name="Normal 2 2 2 2 2 2 3" xfId="521"/>
    <cellStyle name="Normal 2 2 2 2 2 2 3 2" xfId="594"/>
    <cellStyle name="Normal 2 2 2 2 2 2 4" xfId="586"/>
    <cellStyle name="Normal 2 2 2 2 2 2 5" xfId="660"/>
    <cellStyle name="Normal 2 2 2 2 2 3" xfId="514"/>
    <cellStyle name="Normal 2 2 2 2 2 3 2" xfId="593"/>
    <cellStyle name="Normal 2 2 2 2 2 4" xfId="579"/>
    <cellStyle name="Normal 2 2 2 2 2 5" xfId="653"/>
    <cellStyle name="Normal 2 2 2 2 3" xfId="450"/>
    <cellStyle name="Normal 2 2 2 2 4" xfId="513"/>
    <cellStyle name="Normal 2 2 2 2 4 2" xfId="591"/>
    <cellStyle name="Normal 2 2 2 2 5" xfId="578"/>
    <cellStyle name="Normal 2 2 2 2 6" xfId="652"/>
    <cellStyle name="Normal 2 2 2 3" xfId="440"/>
    <cellStyle name="Normal 2 2 2 3 2" xfId="449"/>
    <cellStyle name="Normal 2 2 2 3 2 2" xfId="453"/>
    <cellStyle name="Normal 2 2 2 3 2 3" xfId="518"/>
    <cellStyle name="Normal 2 2 2 3 2 4" xfId="583"/>
    <cellStyle name="Normal 2 2 2 3 2 5" xfId="657"/>
    <cellStyle name="Normal 2 2 2 3 3" xfId="515"/>
    <cellStyle name="Normal 2 2 2 3 4" xfId="580"/>
    <cellStyle name="Normal 2 2 2 3 5" xfId="654"/>
    <cellStyle name="Normal 2 2 2 4" xfId="508"/>
    <cellStyle name="Normal 2 2 2 4 2" xfId="590"/>
    <cellStyle name="Normal 2 2 2 5" xfId="573"/>
    <cellStyle name="Normal 2 2 2 6" xfId="647"/>
    <cellStyle name="Normal 2 2 3" xfId="335"/>
    <cellStyle name="Normal 2 2 3 2" xfId="439"/>
    <cellStyle name="Normal 2 2 3 2 2" xfId="444"/>
    <cellStyle name="Normal 2 2 3 2 2 2" xfId="452"/>
    <cellStyle name="Normal 2 2 3 2 2 2 2" xfId="455"/>
    <cellStyle name="Normal 2 2 3 2 2 3" xfId="520"/>
    <cellStyle name="Normal 2 2 3 2 2 4" xfId="585"/>
    <cellStyle name="Normal 2 2 3 2 2 5" xfId="659"/>
    <cellStyle name="Normal 2 2 3 2 3" xfId="517"/>
    <cellStyle name="Normal 2 2 3 2 4" xfId="582"/>
    <cellStyle name="Normal 2 2 3 2 5" xfId="656"/>
    <cellStyle name="Normal 2 2 3 3" xfId="511"/>
    <cellStyle name="Normal 2 2 3 4" xfId="576"/>
    <cellStyle name="Normal 2 2 3 5" xfId="650"/>
    <cellStyle name="Normal 2 2 4" xfId="443"/>
    <cellStyle name="Normal 2 2 5" xfId="507"/>
    <cellStyle name="Normal 2 2 5 2" xfId="589"/>
    <cellStyle name="Normal 2 2 6" xfId="572"/>
    <cellStyle name="Normal 2 2 7" xfId="646"/>
    <cellStyle name="Normal 2 3" xfId="334"/>
    <cellStyle name="Normal 2 3 2" xfId="386"/>
    <cellStyle name="Normal 2 3 2 2" xfId="442"/>
    <cellStyle name="Normal 2 3 2 2 2" xfId="451"/>
    <cellStyle name="Normal 2 3 2 2 2 2" xfId="454"/>
    <cellStyle name="Normal 2 3 2 2 3" xfId="519"/>
    <cellStyle name="Normal 2 3 2 2 4" xfId="584"/>
    <cellStyle name="Normal 2 3 2 2 5" xfId="658"/>
    <cellStyle name="Normal 2 3 2 3" xfId="516"/>
    <cellStyle name="Normal 2 3 2 4" xfId="581"/>
    <cellStyle name="Normal 2 3 2 5" xfId="655"/>
    <cellStyle name="Normal 2 3 3" xfId="510"/>
    <cellStyle name="Normal 2 3 4" xfId="575"/>
    <cellStyle name="Normal 2 3 5" xfId="649"/>
    <cellStyle name="Normal 2 4" xfId="410"/>
    <cellStyle name="Normal 2 4 2" xfId="445"/>
    <cellStyle name="Normal 2 4 3" xfId="512"/>
    <cellStyle name="Normal 2 4 4" xfId="577"/>
    <cellStyle name="Normal 2 4 5" xfId="651"/>
    <cellStyle name="Normal 2 5" xfId="478"/>
    <cellStyle name="Normal 2 5 2" xfId="588"/>
    <cellStyle name="Normal 2 6" xfId="542"/>
    <cellStyle name="Normal 2 7" xfId="617"/>
    <cellStyle name="Normal 27" xfId="336"/>
    <cellStyle name="Normal 3" xfId="5"/>
    <cellStyle name="Normal 3 2" xfId="337"/>
    <cellStyle name="Normal 3 2 2" xfId="387"/>
    <cellStyle name="Normal 3 2 2 2" xfId="390"/>
    <cellStyle name="Normal 3 2 3" xfId="441"/>
    <cellStyle name="Normal 3 2 4" xfId="509"/>
    <cellStyle name="Normal 3 2 5" xfId="574"/>
    <cellStyle name="Normal 3 2 6" xfId="648"/>
    <cellStyle name="Normal 3 3" xfId="438"/>
    <cellStyle name="Normal 3 3 2" xfId="592"/>
    <cellStyle name="Normal 3 4" xfId="448"/>
    <cellStyle name="Normal 3 4 2" xfId="595"/>
    <cellStyle name="Normal 3 5" xfId="506"/>
    <cellStyle name="Normal 3 6" xfId="571"/>
    <cellStyle name="Normal 3 7" xfId="645"/>
    <cellStyle name="Normal 4" xfId="8"/>
    <cellStyle name="Normal 4 2" xfId="385"/>
    <cellStyle name="Normal 5" xfId="338"/>
    <cellStyle name="Normal 6" xfId="339"/>
    <cellStyle name="Normal 7" xfId="6"/>
    <cellStyle name="Normal 8" xfId="391"/>
    <cellStyle name="Normal 9" xfId="458"/>
    <cellStyle name="Note 10" xfId="340"/>
    <cellStyle name="Note 10 2" xfId="411"/>
    <cellStyle name="Note 10 2 2" xfId="725"/>
    <cellStyle name="Note 10 3" xfId="479"/>
    <cellStyle name="Note 10 3 2" xfId="770"/>
    <cellStyle name="Note 10 4" xfId="543"/>
    <cellStyle name="Note 10 4 2" xfId="815"/>
    <cellStyle name="Note 10 5" xfId="618"/>
    <cellStyle name="Note 10 5 2" xfId="860"/>
    <cellStyle name="Note 10 6" xfId="680"/>
    <cellStyle name="Note 2" xfId="341"/>
    <cellStyle name="Note 2 2" xfId="412"/>
    <cellStyle name="Note 2 2 2" xfId="726"/>
    <cellStyle name="Note 2 3" xfId="480"/>
    <cellStyle name="Note 2 3 2" xfId="771"/>
    <cellStyle name="Note 2 4" xfId="544"/>
    <cellStyle name="Note 2 4 2" xfId="816"/>
    <cellStyle name="Note 2 5" xfId="619"/>
    <cellStyle name="Note 2 5 2" xfId="861"/>
    <cellStyle name="Note 2 6" xfId="681"/>
    <cellStyle name="Note 3" xfId="342"/>
    <cellStyle name="Note 3 2" xfId="413"/>
    <cellStyle name="Note 3 2 2" xfId="727"/>
    <cellStyle name="Note 3 3" xfId="481"/>
    <cellStyle name="Note 3 3 2" xfId="772"/>
    <cellStyle name="Note 3 4" xfId="545"/>
    <cellStyle name="Note 3 4 2" xfId="817"/>
    <cellStyle name="Note 3 5" xfId="620"/>
    <cellStyle name="Note 3 5 2" xfId="862"/>
    <cellStyle name="Note 3 6" xfId="682"/>
    <cellStyle name="Note 4" xfId="343"/>
    <cellStyle name="Note 4 2" xfId="414"/>
    <cellStyle name="Note 4 2 2" xfId="728"/>
    <cellStyle name="Note 4 3" xfId="482"/>
    <cellStyle name="Note 4 3 2" xfId="773"/>
    <cellStyle name="Note 4 4" xfId="546"/>
    <cellStyle name="Note 4 4 2" xfId="818"/>
    <cellStyle name="Note 4 5" xfId="621"/>
    <cellStyle name="Note 4 5 2" xfId="863"/>
    <cellStyle name="Note 4 6" xfId="683"/>
    <cellStyle name="Note 5" xfId="344"/>
    <cellStyle name="Note 5 2" xfId="415"/>
    <cellStyle name="Note 5 2 2" xfId="729"/>
    <cellStyle name="Note 5 3" xfId="483"/>
    <cellStyle name="Note 5 3 2" xfId="774"/>
    <cellStyle name="Note 5 4" xfId="547"/>
    <cellStyle name="Note 5 4 2" xfId="819"/>
    <cellStyle name="Note 5 5" xfId="622"/>
    <cellStyle name="Note 5 5 2" xfId="864"/>
    <cellStyle name="Note 5 6" xfId="684"/>
    <cellStyle name="Note 6" xfId="345"/>
    <cellStyle name="Note 6 2" xfId="416"/>
    <cellStyle name="Note 6 2 2" xfId="730"/>
    <cellStyle name="Note 6 3" xfId="484"/>
    <cellStyle name="Note 6 3 2" xfId="775"/>
    <cellStyle name="Note 6 4" xfId="548"/>
    <cellStyle name="Note 6 4 2" xfId="820"/>
    <cellStyle name="Note 6 5" xfId="623"/>
    <cellStyle name="Note 6 5 2" xfId="865"/>
    <cellStyle name="Note 6 6" xfId="685"/>
    <cellStyle name="Note 7" xfId="346"/>
    <cellStyle name="Note 7 2" xfId="417"/>
    <cellStyle name="Note 7 2 2" xfId="731"/>
    <cellStyle name="Note 7 3" xfId="485"/>
    <cellStyle name="Note 7 3 2" xfId="776"/>
    <cellStyle name="Note 7 4" xfId="549"/>
    <cellStyle name="Note 7 4 2" xfId="821"/>
    <cellStyle name="Note 7 5" xfId="624"/>
    <cellStyle name="Note 7 5 2" xfId="866"/>
    <cellStyle name="Note 7 6" xfId="686"/>
    <cellStyle name="Note 8" xfId="347"/>
    <cellStyle name="Note 8 2" xfId="418"/>
    <cellStyle name="Note 8 2 2" xfId="732"/>
    <cellStyle name="Note 8 3" xfId="486"/>
    <cellStyle name="Note 8 3 2" xfId="777"/>
    <cellStyle name="Note 8 4" xfId="550"/>
    <cellStyle name="Note 8 4 2" xfId="822"/>
    <cellStyle name="Note 8 5" xfId="625"/>
    <cellStyle name="Note 8 5 2" xfId="867"/>
    <cellStyle name="Note 8 6" xfId="687"/>
    <cellStyle name="Note 9" xfId="348"/>
    <cellStyle name="Note 9 2" xfId="419"/>
    <cellStyle name="Note 9 2 2" xfId="733"/>
    <cellStyle name="Note 9 3" xfId="487"/>
    <cellStyle name="Note 9 3 2" xfId="778"/>
    <cellStyle name="Note 9 4" xfId="551"/>
    <cellStyle name="Note 9 4 2" xfId="823"/>
    <cellStyle name="Note 9 5" xfId="626"/>
    <cellStyle name="Note 9 5 2" xfId="868"/>
    <cellStyle name="Note 9 6" xfId="688"/>
    <cellStyle name="Output 10" xfId="349"/>
    <cellStyle name="Output 10 2" xfId="420"/>
    <cellStyle name="Output 10 2 2" xfId="734"/>
    <cellStyle name="Output 10 3" xfId="488"/>
    <cellStyle name="Output 10 3 2" xfId="779"/>
    <cellStyle name="Output 10 4" xfId="552"/>
    <cellStyle name="Output 10 4 2" xfId="824"/>
    <cellStyle name="Output 10 5" xfId="627"/>
    <cellStyle name="Output 10 5 2" xfId="869"/>
    <cellStyle name="Output 10 6" xfId="689"/>
    <cellStyle name="Output 2" xfId="350"/>
    <cellStyle name="Output 2 2" xfId="421"/>
    <cellStyle name="Output 2 2 2" xfId="735"/>
    <cellStyle name="Output 2 3" xfId="489"/>
    <cellStyle name="Output 2 3 2" xfId="780"/>
    <cellStyle name="Output 2 4" xfId="553"/>
    <cellStyle name="Output 2 4 2" xfId="825"/>
    <cellStyle name="Output 2 5" xfId="628"/>
    <cellStyle name="Output 2 5 2" xfId="870"/>
    <cellStyle name="Output 2 6" xfId="690"/>
    <cellStyle name="Output 3" xfId="351"/>
    <cellStyle name="Output 3 2" xfId="422"/>
    <cellStyle name="Output 3 2 2" xfId="736"/>
    <cellStyle name="Output 3 3" xfId="490"/>
    <cellStyle name="Output 3 3 2" xfId="781"/>
    <cellStyle name="Output 3 4" xfId="554"/>
    <cellStyle name="Output 3 4 2" xfId="826"/>
    <cellStyle name="Output 3 5" xfId="629"/>
    <cellStyle name="Output 3 5 2" xfId="871"/>
    <cellStyle name="Output 3 6" xfId="691"/>
    <cellStyle name="Output 4" xfId="352"/>
    <cellStyle name="Output 4 2" xfId="423"/>
    <cellStyle name="Output 4 2 2" xfId="737"/>
    <cellStyle name="Output 4 3" xfId="491"/>
    <cellStyle name="Output 4 3 2" xfId="782"/>
    <cellStyle name="Output 4 4" xfId="555"/>
    <cellStyle name="Output 4 4 2" xfId="827"/>
    <cellStyle name="Output 4 5" xfId="630"/>
    <cellStyle name="Output 4 5 2" xfId="872"/>
    <cellStyle name="Output 4 6" xfId="692"/>
    <cellStyle name="Output 5" xfId="353"/>
    <cellStyle name="Output 5 2" xfId="424"/>
    <cellStyle name="Output 5 2 2" xfId="738"/>
    <cellStyle name="Output 5 3" xfId="492"/>
    <cellStyle name="Output 5 3 2" xfId="783"/>
    <cellStyle name="Output 5 4" xfId="556"/>
    <cellStyle name="Output 5 4 2" xfId="828"/>
    <cellStyle name="Output 5 5" xfId="631"/>
    <cellStyle name="Output 5 5 2" xfId="873"/>
    <cellStyle name="Output 5 6" xfId="693"/>
    <cellStyle name="Output 6" xfId="354"/>
    <cellStyle name="Output 6 2" xfId="425"/>
    <cellStyle name="Output 6 2 2" xfId="739"/>
    <cellStyle name="Output 6 3" xfId="493"/>
    <cellStyle name="Output 6 3 2" xfId="784"/>
    <cellStyle name="Output 6 4" xfId="557"/>
    <cellStyle name="Output 6 4 2" xfId="829"/>
    <cellStyle name="Output 6 5" xfId="632"/>
    <cellStyle name="Output 6 5 2" xfId="874"/>
    <cellStyle name="Output 6 6" xfId="694"/>
    <cellStyle name="Output 7" xfId="355"/>
    <cellStyle name="Output 7 2" xfId="426"/>
    <cellStyle name="Output 7 2 2" xfId="740"/>
    <cellStyle name="Output 7 3" xfId="494"/>
    <cellStyle name="Output 7 3 2" xfId="785"/>
    <cellStyle name="Output 7 4" xfId="558"/>
    <cellStyle name="Output 7 4 2" xfId="830"/>
    <cellStyle name="Output 7 5" xfId="633"/>
    <cellStyle name="Output 7 5 2" xfId="875"/>
    <cellStyle name="Output 7 6" xfId="695"/>
    <cellStyle name="Output 8" xfId="356"/>
    <cellStyle name="Output 8 2" xfId="427"/>
    <cellStyle name="Output 8 2 2" xfId="741"/>
    <cellStyle name="Output 8 3" xfId="495"/>
    <cellStyle name="Output 8 3 2" xfId="786"/>
    <cellStyle name="Output 8 4" xfId="559"/>
    <cellStyle name="Output 8 4 2" xfId="831"/>
    <cellStyle name="Output 8 5" xfId="634"/>
    <cellStyle name="Output 8 5 2" xfId="876"/>
    <cellStyle name="Output 8 6" xfId="696"/>
    <cellStyle name="Output 9" xfId="357"/>
    <cellStyle name="Output 9 2" xfId="428"/>
    <cellStyle name="Output 9 2 2" xfId="742"/>
    <cellStyle name="Output 9 3" xfId="496"/>
    <cellStyle name="Output 9 3 2" xfId="787"/>
    <cellStyle name="Output 9 4" xfId="560"/>
    <cellStyle name="Output 9 4 2" xfId="832"/>
    <cellStyle name="Output 9 5" xfId="635"/>
    <cellStyle name="Output 9 5 2" xfId="877"/>
    <cellStyle name="Output 9 6" xfId="697"/>
    <cellStyle name="Style 1" xfId="7"/>
    <cellStyle name="Title 10" xfId="358"/>
    <cellStyle name="Title 2" xfId="359"/>
    <cellStyle name="Title 3" xfId="360"/>
    <cellStyle name="Title 4" xfId="361"/>
    <cellStyle name="Title 5" xfId="362"/>
    <cellStyle name="Title 6" xfId="363"/>
    <cellStyle name="Title 7" xfId="364"/>
    <cellStyle name="Title 8" xfId="365"/>
    <cellStyle name="Title 9" xfId="366"/>
    <cellStyle name="Total 10" xfId="367"/>
    <cellStyle name="Total 10 2" xfId="429"/>
    <cellStyle name="Total 10 2 2" xfId="743"/>
    <cellStyle name="Total 10 3" xfId="497"/>
    <cellStyle name="Total 10 3 2" xfId="788"/>
    <cellStyle name="Total 10 4" xfId="561"/>
    <cellStyle name="Total 10 4 2" xfId="833"/>
    <cellStyle name="Total 10 5" xfId="636"/>
    <cellStyle name="Total 10 5 2" xfId="878"/>
    <cellStyle name="Total 10 6" xfId="698"/>
    <cellStyle name="Total 2" xfId="368"/>
    <cellStyle name="Total 2 2" xfId="430"/>
    <cellStyle name="Total 2 2 2" xfId="744"/>
    <cellStyle name="Total 2 3" xfId="498"/>
    <cellStyle name="Total 2 3 2" xfId="789"/>
    <cellStyle name="Total 2 4" xfId="562"/>
    <cellStyle name="Total 2 4 2" xfId="834"/>
    <cellStyle name="Total 2 5" xfId="637"/>
    <cellStyle name="Total 2 5 2" xfId="879"/>
    <cellStyle name="Total 2 6" xfId="699"/>
    <cellStyle name="Total 3" xfId="369"/>
    <cellStyle name="Total 3 2" xfId="431"/>
    <cellStyle name="Total 3 2 2" xfId="745"/>
    <cellStyle name="Total 3 3" xfId="499"/>
    <cellStyle name="Total 3 3 2" xfId="790"/>
    <cellStyle name="Total 3 4" xfId="563"/>
    <cellStyle name="Total 3 4 2" xfId="835"/>
    <cellStyle name="Total 3 5" xfId="638"/>
    <cellStyle name="Total 3 5 2" xfId="880"/>
    <cellStyle name="Total 3 6" xfId="700"/>
    <cellStyle name="Total 4" xfId="370"/>
    <cellStyle name="Total 4 2" xfId="432"/>
    <cellStyle name="Total 4 2 2" xfId="746"/>
    <cellStyle name="Total 4 3" xfId="500"/>
    <cellStyle name="Total 4 3 2" xfId="791"/>
    <cellStyle name="Total 4 4" xfId="564"/>
    <cellStyle name="Total 4 4 2" xfId="836"/>
    <cellStyle name="Total 4 5" xfId="639"/>
    <cellStyle name="Total 4 5 2" xfId="881"/>
    <cellStyle name="Total 4 6" xfId="701"/>
    <cellStyle name="Total 5" xfId="371"/>
    <cellStyle name="Total 5 2" xfId="433"/>
    <cellStyle name="Total 5 2 2" xfId="747"/>
    <cellStyle name="Total 5 3" xfId="501"/>
    <cellStyle name="Total 5 3 2" xfId="792"/>
    <cellStyle name="Total 5 4" xfId="565"/>
    <cellStyle name="Total 5 4 2" xfId="837"/>
    <cellStyle name="Total 5 5" xfId="640"/>
    <cellStyle name="Total 5 5 2" xfId="882"/>
    <cellStyle name="Total 5 6" xfId="702"/>
    <cellStyle name="Total 6" xfId="372"/>
    <cellStyle name="Total 6 2" xfId="434"/>
    <cellStyle name="Total 6 2 2" xfId="748"/>
    <cellStyle name="Total 6 3" xfId="502"/>
    <cellStyle name="Total 6 3 2" xfId="793"/>
    <cellStyle name="Total 6 4" xfId="566"/>
    <cellStyle name="Total 6 4 2" xfId="838"/>
    <cellStyle name="Total 6 5" xfId="641"/>
    <cellStyle name="Total 6 5 2" xfId="883"/>
    <cellStyle name="Total 6 6" xfId="703"/>
    <cellStyle name="Total 7" xfId="373"/>
    <cellStyle name="Total 7 2" xfId="435"/>
    <cellStyle name="Total 7 2 2" xfId="749"/>
    <cellStyle name="Total 7 3" xfId="503"/>
    <cellStyle name="Total 7 3 2" xfId="794"/>
    <cellStyle name="Total 7 4" xfId="567"/>
    <cellStyle name="Total 7 4 2" xfId="839"/>
    <cellStyle name="Total 7 5" xfId="642"/>
    <cellStyle name="Total 7 5 2" xfId="884"/>
    <cellStyle name="Total 7 6" xfId="704"/>
    <cellStyle name="Total 8" xfId="374"/>
    <cellStyle name="Total 8 2" xfId="436"/>
    <cellStyle name="Total 8 2 2" xfId="750"/>
    <cellStyle name="Total 8 3" xfId="504"/>
    <cellStyle name="Total 8 3 2" xfId="795"/>
    <cellStyle name="Total 8 4" xfId="568"/>
    <cellStyle name="Total 8 4 2" xfId="840"/>
    <cellStyle name="Total 8 5" xfId="643"/>
    <cellStyle name="Total 8 5 2" xfId="885"/>
    <cellStyle name="Total 8 6" xfId="705"/>
    <cellStyle name="Total 9" xfId="375"/>
    <cellStyle name="Total 9 2" xfId="437"/>
    <cellStyle name="Total 9 2 2" xfId="751"/>
    <cellStyle name="Total 9 3" xfId="505"/>
    <cellStyle name="Total 9 3 2" xfId="796"/>
    <cellStyle name="Total 9 4" xfId="569"/>
    <cellStyle name="Total 9 4 2" xfId="841"/>
    <cellStyle name="Total 9 5" xfId="644"/>
    <cellStyle name="Total 9 5 2" xfId="886"/>
    <cellStyle name="Total 9 6" xfId="706"/>
    <cellStyle name="Warning Text 10" xfId="376"/>
    <cellStyle name="Warning Text 2" xfId="377"/>
    <cellStyle name="Warning Text 3" xfId="378"/>
    <cellStyle name="Warning Text 4" xfId="379"/>
    <cellStyle name="Warning Text 5" xfId="380"/>
    <cellStyle name="Warning Text 6" xfId="381"/>
    <cellStyle name="Warning Text 7" xfId="382"/>
    <cellStyle name="Warning Text 8" xfId="383"/>
    <cellStyle name="Warning Text 9" xfId="384"/>
  </cellStyles>
  <dxfs count="1064">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s>
  <tableStyles count="0" defaultTableStyle="TableStyleMedium9" defaultPivotStyle="PivotStyleLight16"/>
  <colors>
    <mruColors>
      <color rgb="FF00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39.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0.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9.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397647517437415"/>
        </c:manualLayout>
      </c:layout>
      <c:lineChart>
        <c:grouping val="standard"/>
        <c:ser>
          <c:idx val="0"/>
          <c:order val="0"/>
          <c:tx>
            <c:strRef>
              <c:f>'used space Charts'!$O$2</c:f>
              <c:strCache>
                <c:ptCount val="1"/>
                <c:pt idx="0">
                  <c:v>FDC T3 V-MAX 2231</c:v>
                </c:pt>
              </c:strCache>
            </c:strRef>
          </c:tx>
          <c:cat>
            <c:numRef>
              <c:f>'used space Charts'!$A$5:$A$45</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Charts'!$O$2:$O$45</c:f>
              <c:numCache>
                <c:formatCode>0.00%</c:formatCode>
                <c:ptCount val="44"/>
                <c:pt idx="0" formatCode="General">
                  <c:v>0</c:v>
                </c:pt>
                <c:pt idx="3">
                  <c:v>0.57952240213232764</c:v>
                </c:pt>
                <c:pt idx="4">
                  <c:v>0.58043625682217914</c:v>
                </c:pt>
                <c:pt idx="5">
                  <c:v>0.57929067469311524</c:v>
                </c:pt>
                <c:pt idx="6">
                  <c:v>0.57823974179978599</c:v>
                </c:pt>
                <c:pt idx="7">
                  <c:v>0.5713919965186488</c:v>
                </c:pt>
                <c:pt idx="8">
                  <c:v>0.5709452231147214</c:v>
                </c:pt>
                <c:pt idx="9">
                  <c:v>0.5679019419412159</c:v>
                </c:pt>
                <c:pt idx="10">
                  <c:v>0.56538086344762561</c:v>
                </c:pt>
                <c:pt idx="11">
                  <c:v>0.87670802860563657</c:v>
                </c:pt>
                <c:pt idx="12">
                  <c:v>0.87539798518495016</c:v>
                </c:pt>
                <c:pt idx="13">
                  <c:v>0.87552434317924632</c:v>
                </c:pt>
                <c:pt idx="14">
                  <c:v>0.86422975169804173</c:v>
                </c:pt>
                <c:pt idx="15">
                  <c:v>0.85670323493464218</c:v>
                </c:pt>
                <c:pt idx="16">
                  <c:v>0.8119980032037134</c:v>
                </c:pt>
                <c:pt idx="17">
                  <c:v>0.8119980032037134</c:v>
                </c:pt>
                <c:pt idx="18">
                  <c:v>0.78343826335385836</c:v>
                </c:pt>
                <c:pt idx="19">
                  <c:v>0.78337366778726747</c:v>
                </c:pt>
                <c:pt idx="20">
                  <c:v>0.77393704878721814</c:v>
                </c:pt>
                <c:pt idx="21">
                  <c:v>0.77272163220530954</c:v>
                </c:pt>
                <c:pt idx="22">
                  <c:v>0.75008371925406836</c:v>
                </c:pt>
                <c:pt idx="23">
                  <c:v>0.74971881096560733</c:v>
                </c:pt>
                <c:pt idx="24">
                  <c:v>0.74945759556035796</c:v>
                </c:pt>
                <c:pt idx="25">
                  <c:v>0.7472341481629643</c:v>
                </c:pt>
                <c:pt idx="26">
                  <c:v>0.748365137206083</c:v>
                </c:pt>
                <c:pt idx="27">
                  <c:v>0.74821894723958782</c:v>
                </c:pt>
                <c:pt idx="28">
                  <c:v>0.733386331918086</c:v>
                </c:pt>
                <c:pt idx="29">
                  <c:v>0.73305145490181178</c:v>
                </c:pt>
                <c:pt idx="30">
                  <c:v>0.73271091160776658</c:v>
                </c:pt>
                <c:pt idx="31">
                  <c:v>0.7297106175279503</c:v>
                </c:pt>
                <c:pt idx="32">
                  <c:v>0.72805493116322451</c:v>
                </c:pt>
                <c:pt idx="33">
                  <c:v>0.72522915843875913</c:v>
                </c:pt>
                <c:pt idx="34">
                  <c:v>0.72431688771760627</c:v>
                </c:pt>
                <c:pt idx="35">
                  <c:v>0.72431688771760627</c:v>
                </c:pt>
                <c:pt idx="36">
                  <c:v>0.69905435490277512</c:v>
                </c:pt>
                <c:pt idx="37">
                  <c:v>0.6309604284159297</c:v>
                </c:pt>
                <c:pt idx="38">
                  <c:v>0.62517742532270859</c:v>
                </c:pt>
                <c:pt idx="39">
                  <c:v>0.61680946631029554</c:v>
                </c:pt>
                <c:pt idx="40">
                  <c:v>0.61339383406985493</c:v>
                </c:pt>
                <c:pt idx="41">
                  <c:v>0.61196989846596861</c:v>
                </c:pt>
                <c:pt idx="42">
                  <c:v>0.61094883521160992</c:v>
                </c:pt>
                <c:pt idx="43">
                  <c:v>0.60886874464182605</c:v>
                </c:pt>
              </c:numCache>
            </c:numRef>
          </c:val>
        </c:ser>
        <c:dLbls/>
        <c:marker val="1"/>
        <c:axId val="183471104"/>
        <c:axId val="196220416"/>
      </c:lineChart>
      <c:dateAx>
        <c:axId val="18347110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6220416"/>
        <c:crosses val="autoZero"/>
        <c:auto val="1"/>
        <c:lblOffset val="100"/>
        <c:baseTimeUnit val="days"/>
      </c:dateAx>
      <c:valAx>
        <c:axId val="196220416"/>
        <c:scaling>
          <c:orientation val="minMax"/>
        </c:scaling>
        <c:axPos val="l"/>
        <c:majorGridlines/>
        <c:numFmt formatCode="0.00%" sourceLinked="0"/>
        <c:tickLblPos val="nextTo"/>
        <c:txPr>
          <a:bodyPr rot="0" vert="horz"/>
          <a:lstStyle/>
          <a:p>
            <a:pPr>
              <a:defRPr/>
            </a:pPr>
            <a:endParaRPr lang="en-US"/>
          </a:p>
        </c:txPr>
        <c:crossAx val="18347110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533985337117423"/>
          <c:y val="0.2131476176812454"/>
          <c:w val="0.74041511227620382"/>
          <c:h val="0.5439890510567611"/>
        </c:manualLayout>
      </c:layout>
      <c:lineChart>
        <c:grouping val="standard"/>
        <c:ser>
          <c:idx val="0"/>
          <c:order val="0"/>
          <c:tx>
            <c:strRef>
              <c:f>'used space Charts'!$D$2</c:f>
              <c:strCache>
                <c:ptCount val="1"/>
                <c:pt idx="0">
                  <c:v>RDC T3 V-MAX 0552</c:v>
                </c:pt>
              </c:strCache>
            </c:strRef>
          </c:tx>
          <c:cat>
            <c:numRef>
              <c:f>'used space Charts'!$A$5:$A$45</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Charts'!$D$5:$D$45</c:f>
              <c:numCache>
                <c:formatCode>0.00%</c:formatCode>
                <c:ptCount val="41"/>
                <c:pt idx="0">
                  <c:v>0.53196024095665129</c:v>
                </c:pt>
                <c:pt idx="1">
                  <c:v>0.53181208463911311</c:v>
                </c:pt>
                <c:pt idx="2">
                  <c:v>0.53168703883579005</c:v>
                </c:pt>
                <c:pt idx="3">
                  <c:v>0.53166046355266361</c:v>
                </c:pt>
                <c:pt idx="4">
                  <c:v>0.53003937128195189</c:v>
                </c:pt>
                <c:pt idx="5">
                  <c:v>0.53001146723466908</c:v>
                </c:pt>
                <c:pt idx="6">
                  <c:v>0.52950985876565793</c:v>
                </c:pt>
                <c:pt idx="7">
                  <c:v>0.52901356535327193</c:v>
                </c:pt>
                <c:pt idx="8">
                  <c:v>0.52886673691399844</c:v>
                </c:pt>
                <c:pt idx="9">
                  <c:v>0.5273645690352774</c:v>
                </c:pt>
                <c:pt idx="10">
                  <c:v>0.52730676779447738</c:v>
                </c:pt>
                <c:pt idx="11">
                  <c:v>0.5269752411374754</c:v>
                </c:pt>
                <c:pt idx="12">
                  <c:v>0.52679851550468459</c:v>
                </c:pt>
                <c:pt idx="13">
                  <c:v>0.52549699101356806</c:v>
                </c:pt>
                <c:pt idx="14">
                  <c:v>0.52503059479469927</c:v>
                </c:pt>
                <c:pt idx="15">
                  <c:v>0.52485254039775231</c:v>
                </c:pt>
                <c:pt idx="16">
                  <c:v>0.5247867665720144</c:v>
                </c:pt>
                <c:pt idx="17">
                  <c:v>0.52454692464179853</c:v>
                </c:pt>
                <c:pt idx="18">
                  <c:v>0.52445989058955944</c:v>
                </c:pt>
                <c:pt idx="19">
                  <c:v>0.52393303560157811</c:v>
                </c:pt>
                <c:pt idx="20">
                  <c:v>0.52381676873789995</c:v>
                </c:pt>
                <c:pt idx="21">
                  <c:v>0.5236985087279874</c:v>
                </c:pt>
                <c:pt idx="22">
                  <c:v>0.52229599816099048</c:v>
                </c:pt>
                <c:pt idx="23">
                  <c:v>0.52229599816099048</c:v>
                </c:pt>
                <c:pt idx="24">
                  <c:v>0.52229599816099048</c:v>
                </c:pt>
                <c:pt idx="25">
                  <c:v>0.52217042994821805</c:v>
                </c:pt>
                <c:pt idx="26">
                  <c:v>0.52211661499988715</c:v>
                </c:pt>
                <c:pt idx="27">
                  <c:v>0.52192793048968944</c:v>
                </c:pt>
                <c:pt idx="28">
                  <c:v>0.52151933551162066</c:v>
                </c:pt>
                <c:pt idx="29">
                  <c:v>0.52124627447749683</c:v>
                </c:pt>
                <c:pt idx="30">
                  <c:v>0.52114196649122557</c:v>
                </c:pt>
                <c:pt idx="31">
                  <c:v>0.51864455425941991</c:v>
                </c:pt>
                <c:pt idx="32">
                  <c:v>0.51864455425941991</c:v>
                </c:pt>
                <c:pt idx="33">
                  <c:v>0.5170752837908047</c:v>
                </c:pt>
                <c:pt idx="34">
                  <c:v>0.51685138703046463</c:v>
                </c:pt>
                <c:pt idx="35">
                  <c:v>0.516699907916644</c:v>
                </c:pt>
                <c:pt idx="36">
                  <c:v>0.51653115486879131</c:v>
                </c:pt>
                <c:pt idx="37">
                  <c:v>0.51568207457290205</c:v>
                </c:pt>
                <c:pt idx="38">
                  <c:v>0.51552660916661242</c:v>
                </c:pt>
                <c:pt idx="39">
                  <c:v>0.51519707565584483</c:v>
                </c:pt>
                <c:pt idx="40">
                  <c:v>0.51493198720665867</c:v>
                </c:pt>
              </c:numCache>
            </c:numRef>
          </c:val>
        </c:ser>
        <c:dLbls/>
        <c:marker val="1"/>
        <c:axId val="285674880"/>
        <c:axId val="306103808"/>
      </c:lineChart>
      <c:dateAx>
        <c:axId val="28567488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06103808"/>
        <c:crosses val="autoZero"/>
        <c:auto val="1"/>
        <c:lblOffset val="100"/>
        <c:baseTimeUnit val="days"/>
      </c:dateAx>
      <c:valAx>
        <c:axId val="30610380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567488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lineChart>
        <c:grouping val="standard"/>
        <c:ser>
          <c:idx val="0"/>
          <c:order val="0"/>
          <c:tx>
            <c:strRef>
              <c:f>'used space Charts'!$E$2</c:f>
              <c:strCache>
                <c:ptCount val="1"/>
                <c:pt idx="0">
                  <c:v>RDC T4 V-MAX 0678</c:v>
                </c:pt>
              </c:strCache>
            </c:strRef>
          </c:tx>
          <c:cat>
            <c:numRef>
              <c:f>'used space Charts'!$A$5:$A$50</c:f>
              <c:numCache>
                <c:formatCode>[$-409]d\-mmm\-yy;@</c:formatCode>
                <c:ptCount val="46"/>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Charts'!$E$5:$E$45</c:f>
              <c:numCache>
                <c:formatCode>0.00%</c:formatCode>
                <c:ptCount val="41"/>
                <c:pt idx="0">
                  <c:v>0.78846942105893603</c:v>
                </c:pt>
                <c:pt idx="1">
                  <c:v>0.88547334088653828</c:v>
                </c:pt>
                <c:pt idx="2">
                  <c:v>0.88431068946987279</c:v>
                </c:pt>
                <c:pt idx="3">
                  <c:v>0.88410629139473118</c:v>
                </c:pt>
                <c:pt idx="4">
                  <c:v>0.88314968642478098</c:v>
                </c:pt>
                <c:pt idx="5">
                  <c:v>0.88296946446605407</c:v>
                </c:pt>
                <c:pt idx="6">
                  <c:v>0.87609905174677949</c:v>
                </c:pt>
                <c:pt idx="7">
                  <c:v>0.87468804567967307</c:v>
                </c:pt>
                <c:pt idx="8">
                  <c:v>0.87133635681310428</c:v>
                </c:pt>
                <c:pt idx="9">
                  <c:v>0.86762037782874302</c:v>
                </c:pt>
                <c:pt idx="10">
                  <c:v>0.86698960097319866</c:v>
                </c:pt>
                <c:pt idx="11">
                  <c:v>0.86663904728518704</c:v>
                </c:pt>
                <c:pt idx="12">
                  <c:v>0.86588464256161346</c:v>
                </c:pt>
                <c:pt idx="13">
                  <c:v>0.86532749296969536</c:v>
                </c:pt>
                <c:pt idx="14">
                  <c:v>0.8645708904173568</c:v>
                </c:pt>
                <c:pt idx="15">
                  <c:v>0.86976106304581713</c:v>
                </c:pt>
                <c:pt idx="16">
                  <c:v>0.86937534409756601</c:v>
                </c:pt>
                <c:pt idx="17">
                  <c:v>0.86600991880121625</c:v>
                </c:pt>
                <c:pt idx="18">
                  <c:v>0.86579892723977991</c:v>
                </c:pt>
                <c:pt idx="19">
                  <c:v>0.86513738078152602</c:v>
                </c:pt>
                <c:pt idx="20">
                  <c:v>0.86459671490534518</c:v>
                </c:pt>
                <c:pt idx="21">
                  <c:v>0.86085491143299542</c:v>
                </c:pt>
                <c:pt idx="22">
                  <c:v>0.8597735796806335</c:v>
                </c:pt>
                <c:pt idx="23">
                  <c:v>0.85957797292055182</c:v>
                </c:pt>
                <c:pt idx="24">
                  <c:v>0.85947302659702496</c:v>
                </c:pt>
                <c:pt idx="25">
                  <c:v>0.8568235440208618</c:v>
                </c:pt>
                <c:pt idx="26">
                  <c:v>0.85565924423262263</c:v>
                </c:pt>
                <c:pt idx="27">
                  <c:v>0.85540649392465196</c:v>
                </c:pt>
                <c:pt idx="28">
                  <c:v>0.85001961562172745</c:v>
                </c:pt>
                <c:pt idx="29">
                  <c:v>0.84873443525141512</c:v>
                </c:pt>
                <c:pt idx="30">
                  <c:v>0.84820805526220655</c:v>
                </c:pt>
                <c:pt idx="31">
                  <c:v>0.8468465003423119</c:v>
                </c:pt>
                <c:pt idx="32">
                  <c:v>0.8468465003423119</c:v>
                </c:pt>
                <c:pt idx="33">
                  <c:v>0.84355854850992706</c:v>
                </c:pt>
                <c:pt idx="34">
                  <c:v>0.84262666911358286</c:v>
                </c:pt>
                <c:pt idx="35">
                  <c:v>0.89517785379823278</c:v>
                </c:pt>
                <c:pt idx="36">
                  <c:v>0.89402674098258328</c:v>
                </c:pt>
                <c:pt idx="37">
                  <c:v>0.89261463600109459</c:v>
                </c:pt>
                <c:pt idx="38">
                  <c:v>0.89201957386298081</c:v>
                </c:pt>
                <c:pt idx="39">
                  <c:v>0.88960196222152144</c:v>
                </c:pt>
                <c:pt idx="40">
                  <c:v>0.88875140248948059</c:v>
                </c:pt>
              </c:numCache>
            </c:numRef>
          </c:val>
        </c:ser>
        <c:dLbls/>
        <c:marker val="1"/>
        <c:axId val="336083968"/>
        <c:axId val="186512128"/>
      </c:lineChart>
      <c:dateAx>
        <c:axId val="33608396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6512128"/>
        <c:crosses val="autoZero"/>
        <c:auto val="1"/>
        <c:lblOffset val="100"/>
        <c:baseTimeUnit val="days"/>
      </c:dateAx>
      <c:valAx>
        <c:axId val="18651212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3608396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800818487863212"/>
          <c:y val="0.25591598928767639"/>
          <c:w val="0.73476543486411305"/>
          <c:h val="0.48459074354391396"/>
        </c:manualLayout>
      </c:layout>
      <c:lineChart>
        <c:grouping val="standard"/>
        <c:ser>
          <c:idx val="0"/>
          <c:order val="0"/>
          <c:tx>
            <c:strRef>
              <c:f>'used space Charts'!$G$2</c:f>
              <c:strCache>
                <c:ptCount val="1"/>
                <c:pt idx="0">
                  <c:v>RDC T4 V-MAX 3073</c:v>
                </c:pt>
              </c:strCache>
            </c:strRef>
          </c:tx>
          <c:cat>
            <c:numRef>
              <c:f>'used space Charts'!$A$5:$A$50</c:f>
              <c:numCache>
                <c:formatCode>[$-409]d\-mmm\-yy;@</c:formatCode>
                <c:ptCount val="46"/>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Charts'!$G$5:$G$50</c:f>
              <c:numCache>
                <c:formatCode>0.00%</c:formatCode>
                <c:ptCount val="46"/>
                <c:pt idx="0">
                  <c:v>0.43301479041177482</c:v>
                </c:pt>
                <c:pt idx="1">
                  <c:v>0.41639970060446718</c:v>
                </c:pt>
                <c:pt idx="2">
                  <c:v>0.39464701964701965</c:v>
                </c:pt>
                <c:pt idx="3">
                  <c:v>0.40575182393364212</c:v>
                </c:pt>
                <c:pt idx="4">
                  <c:v>0.41163760481942302</c:v>
                </c:pt>
                <c:pt idx="5">
                  <c:v>0.41622090031180942</c:v>
                </c:pt>
                <c:pt idx="6">
                  <c:v>0.42291950473768652</c:v>
                </c:pt>
                <c:pt idx="7">
                  <c:v>0.42195229013410834</c:v>
                </c:pt>
                <c:pt idx="8">
                  <c:v>0.38604955650410194</c:v>
                </c:pt>
                <c:pt idx="9">
                  <c:v>0.38434292979747525</c:v>
                </c:pt>
                <c:pt idx="10">
                  <c:v>0.38990025126388766</c:v>
                </c:pt>
                <c:pt idx="11">
                  <c:v>0.37599597372324645</c:v>
                </c:pt>
                <c:pt idx="12">
                  <c:v>0.40295840523113247</c:v>
                </c:pt>
                <c:pt idx="13">
                  <c:v>0.38223367541549363</c:v>
                </c:pt>
                <c:pt idx="14">
                  <c:v>0.3913798322889232</c:v>
                </c:pt>
                <c:pt idx="15">
                  <c:v>0.38039233493778946</c:v>
                </c:pt>
                <c:pt idx="16">
                  <c:v>0.3840265794811249</c:v>
                </c:pt>
                <c:pt idx="17">
                  <c:v>0.36703296703296706</c:v>
                </c:pt>
                <c:pt idx="18">
                  <c:v>0.36941164895710349</c:v>
                </c:pt>
                <c:pt idx="19">
                  <c:v>0.34652014652014651</c:v>
                </c:pt>
                <c:pt idx="20">
                  <c:v>0.3491236036690582</c:v>
                </c:pt>
                <c:pt idx="21">
                  <c:v>0.35431992250174066</c:v>
                </c:pt>
                <c:pt idx="22">
                  <c:v>0.34593285502376414</c:v>
                </c:pt>
                <c:pt idx="23">
                  <c:v>0.35446825901371354</c:v>
                </c:pt>
                <c:pt idx="24">
                  <c:v>0.35642312233221324</c:v>
                </c:pt>
                <c:pt idx="25">
                  <c:v>0.33045515090969635</c:v>
                </c:pt>
                <c:pt idx="26">
                  <c:v>0.33626222262585898</c:v>
                </c:pt>
                <c:pt idx="27">
                  <c:v>0.3424302969757515</c:v>
                </c:pt>
                <c:pt idx="28">
                  <c:v>0.29948006538915634</c:v>
                </c:pt>
                <c:pt idx="29">
                  <c:v>0.31367798867798868</c:v>
                </c:pt>
                <c:pt idx="30">
                  <c:v>0.30419504737686559</c:v>
                </c:pt>
                <c:pt idx="31">
                  <c:v>0.3045053431417068</c:v>
                </c:pt>
                <c:pt idx="32">
                  <c:v>0.3045053431417068</c:v>
                </c:pt>
                <c:pt idx="33">
                  <c:v>0.29005388550843098</c:v>
                </c:pt>
                <c:pt idx="34">
                  <c:v>0.28605258377985648</c:v>
                </c:pt>
                <c:pt idx="35">
                  <c:v>0.29125495716404809</c:v>
                </c:pt>
                <c:pt idx="36">
                  <c:v>0.26442723942723945</c:v>
                </c:pt>
                <c:pt idx="37">
                  <c:v>0.25068794841522113</c:v>
                </c:pt>
                <c:pt idx="38">
                  <c:v>0.26121000211909301</c:v>
                </c:pt>
                <c:pt idx="39">
                  <c:v>0.24044137680501318</c:v>
                </c:pt>
                <c:pt idx="40">
                  <c:v>0.23468955287137105</c:v>
                </c:pt>
              </c:numCache>
            </c:numRef>
          </c:val>
        </c:ser>
        <c:dLbls/>
        <c:marker val="1"/>
        <c:axId val="186528896"/>
        <c:axId val="186530432"/>
      </c:lineChart>
      <c:dateAx>
        <c:axId val="18652889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6530432"/>
        <c:crosses val="autoZero"/>
        <c:auto val="1"/>
        <c:lblOffset val="100"/>
        <c:baseTimeUnit val="days"/>
      </c:dateAx>
      <c:valAx>
        <c:axId val="186530432"/>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652889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3756513880323598"/>
        </c:manualLayout>
      </c:layout>
      <c:lineChart>
        <c:grouping val="standard"/>
        <c:ser>
          <c:idx val="0"/>
          <c:order val="0"/>
          <c:tx>
            <c:strRef>
              <c:f>'used space Charts'!$H$2</c:f>
              <c:strCache>
                <c:ptCount val="1"/>
                <c:pt idx="0">
                  <c:v>RDC T3 V-MAX 2230</c:v>
                </c:pt>
              </c:strCache>
            </c:strRef>
          </c:tx>
          <c:cat>
            <c:numRef>
              <c:f>'used space Charts'!$A$5:$A$50</c:f>
              <c:numCache>
                <c:formatCode>[$-409]d\-mmm\-yy;@</c:formatCode>
                <c:ptCount val="46"/>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Charts'!$H$5:$H$50</c:f>
              <c:numCache>
                <c:formatCode>0.00%</c:formatCode>
                <c:ptCount val="46"/>
                <c:pt idx="0">
                  <c:v>0.51353640376069054</c:v>
                </c:pt>
                <c:pt idx="1">
                  <c:v>0.51215193901102307</c:v>
                </c:pt>
                <c:pt idx="2">
                  <c:v>0.51095347332785079</c:v>
                </c:pt>
                <c:pt idx="3">
                  <c:v>0.5093449908345743</c:v>
                </c:pt>
                <c:pt idx="4">
                  <c:v>0.50634385495348266</c:v>
                </c:pt>
                <c:pt idx="5">
                  <c:v>0.50506876701335801</c:v>
                </c:pt>
                <c:pt idx="6">
                  <c:v>0.50159912404967921</c:v>
                </c:pt>
                <c:pt idx="7">
                  <c:v>0.49927998474573693</c:v>
                </c:pt>
                <c:pt idx="8">
                  <c:v>0.69532884206778434</c:v>
                </c:pt>
                <c:pt idx="9">
                  <c:v>0.69353376443768244</c:v>
                </c:pt>
                <c:pt idx="10">
                  <c:v>0.6927837549595407</c:v>
                </c:pt>
                <c:pt idx="11">
                  <c:v>0.68529931971667779</c:v>
                </c:pt>
                <c:pt idx="12">
                  <c:v>0.68425013063351903</c:v>
                </c:pt>
                <c:pt idx="13">
                  <c:v>0.64368780484588539</c:v>
                </c:pt>
                <c:pt idx="14">
                  <c:v>0.64286691535112805</c:v>
                </c:pt>
                <c:pt idx="15">
                  <c:v>0.62978543135435228</c:v>
                </c:pt>
                <c:pt idx="16">
                  <c:v>0.62559691688411445</c:v>
                </c:pt>
                <c:pt idx="17">
                  <c:v>0.59642237237063989</c:v>
                </c:pt>
                <c:pt idx="18">
                  <c:v>0.57789631407429876</c:v>
                </c:pt>
                <c:pt idx="19">
                  <c:v>0.56124857621827096</c:v>
                </c:pt>
                <c:pt idx="20">
                  <c:v>0.56103758454090347</c:v>
                </c:pt>
                <c:pt idx="21">
                  <c:v>0.56082082355985807</c:v>
                </c:pt>
                <c:pt idx="22">
                  <c:v>0.55905788919310517</c:v>
                </c:pt>
                <c:pt idx="23">
                  <c:v>0.5582600769130599</c:v>
                </c:pt>
                <c:pt idx="24">
                  <c:v>0.55788095124279036</c:v>
                </c:pt>
                <c:pt idx="25">
                  <c:v>0.54617997919753924</c:v>
                </c:pt>
                <c:pt idx="26">
                  <c:v>0.54585854656404997</c:v>
                </c:pt>
                <c:pt idx="27">
                  <c:v>0.54519672501355787</c:v>
                </c:pt>
                <c:pt idx="28">
                  <c:v>0.54461072859711968</c:v>
                </c:pt>
                <c:pt idx="29">
                  <c:v>0.53643644947161417</c:v>
                </c:pt>
                <c:pt idx="30">
                  <c:v>0.53437598387232366</c:v>
                </c:pt>
                <c:pt idx="31">
                  <c:v>0.53365646928505139</c:v>
                </c:pt>
                <c:pt idx="32">
                  <c:v>0.53365646928505139</c:v>
                </c:pt>
                <c:pt idx="33">
                  <c:v>0.50626134286312408</c:v>
                </c:pt>
                <c:pt idx="34">
                  <c:v>0.46492593038263674</c:v>
                </c:pt>
                <c:pt idx="35">
                  <c:v>0.4607126903252074</c:v>
                </c:pt>
                <c:pt idx="36">
                  <c:v>0.44627212321913956</c:v>
                </c:pt>
                <c:pt idx="37">
                  <c:v>0.44360258398869873</c:v>
                </c:pt>
                <c:pt idx="38">
                  <c:v>0.44254927397434146</c:v>
                </c:pt>
                <c:pt idx="39">
                  <c:v>0.44178442914388477</c:v>
                </c:pt>
                <c:pt idx="40">
                  <c:v>0.44020034319115026</c:v>
                </c:pt>
              </c:numCache>
            </c:numRef>
          </c:val>
        </c:ser>
        <c:dLbls/>
        <c:marker val="1"/>
        <c:axId val="186559488"/>
        <c:axId val="186561280"/>
      </c:lineChart>
      <c:dateAx>
        <c:axId val="18655948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6561280"/>
        <c:crosses val="autoZero"/>
        <c:auto val="1"/>
        <c:lblOffset val="100"/>
        <c:baseTimeUnit val="days"/>
      </c:dateAx>
      <c:valAx>
        <c:axId val="186561280"/>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655948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5750987745313921"/>
          <c:y val="1.5708269806231689E-2"/>
        </c:manualLayout>
      </c:layout>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4876325204889909"/>
        </c:manualLayout>
      </c:layout>
      <c:lineChart>
        <c:grouping val="standard"/>
        <c:ser>
          <c:idx val="0"/>
          <c:order val="0"/>
          <c:tx>
            <c:strRef>
              <c:f>'used space Charts'!$L$2</c:f>
              <c:strCache>
                <c:ptCount val="1"/>
                <c:pt idx="0">
                  <c:v>FDC T4 V-MAX 0879</c:v>
                </c:pt>
              </c:strCache>
            </c:strRef>
          </c:tx>
          <c:cat>
            <c:numRef>
              <c:f>'used space Charts'!$A$5:$A$45</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Charts'!$L$2:$L$45</c:f>
              <c:numCache>
                <c:formatCode>0.00%</c:formatCode>
                <c:ptCount val="44"/>
                <c:pt idx="0" formatCode="General">
                  <c:v>0</c:v>
                </c:pt>
                <c:pt idx="3">
                  <c:v>0.83709192033739988</c:v>
                </c:pt>
                <c:pt idx="4">
                  <c:v>0.83617340597868395</c:v>
                </c:pt>
                <c:pt idx="5">
                  <c:v>0.83339377392799974</c:v>
                </c:pt>
                <c:pt idx="6">
                  <c:v>0.83315494723536088</c:v>
                </c:pt>
                <c:pt idx="7">
                  <c:v>0.8326187528169634</c:v>
                </c:pt>
                <c:pt idx="8">
                  <c:v>0.83238976930688457</c:v>
                </c:pt>
                <c:pt idx="9">
                  <c:v>0.82796707196402575</c:v>
                </c:pt>
                <c:pt idx="10">
                  <c:v>0.82496904578116004</c:v>
                </c:pt>
                <c:pt idx="11">
                  <c:v>0.82352727856724706</c:v>
                </c:pt>
                <c:pt idx="12">
                  <c:v>0.82183580535365519</c:v>
                </c:pt>
                <c:pt idx="13">
                  <c:v>0.82151823320053674</c:v>
                </c:pt>
                <c:pt idx="14">
                  <c:v>0.82099913483605924</c:v>
                </c:pt>
                <c:pt idx="15">
                  <c:v>0.81983297673382483</c:v>
                </c:pt>
                <c:pt idx="16">
                  <c:v>0.81218067938682148</c:v>
                </c:pt>
                <c:pt idx="17">
                  <c:v>0.81218067938682148</c:v>
                </c:pt>
                <c:pt idx="18">
                  <c:v>0.81258684018297966</c:v>
                </c:pt>
                <c:pt idx="19">
                  <c:v>0.81226667771866112</c:v>
                </c:pt>
                <c:pt idx="20">
                  <c:v>0.80800665191916154</c:v>
                </c:pt>
                <c:pt idx="21">
                  <c:v>0.80767871852124307</c:v>
                </c:pt>
                <c:pt idx="22">
                  <c:v>0.80695913006988662</c:v>
                </c:pt>
                <c:pt idx="23">
                  <c:v>0.80678350697052748</c:v>
                </c:pt>
                <c:pt idx="24">
                  <c:v>0.80660322131100837</c:v>
                </c:pt>
                <c:pt idx="25">
                  <c:v>0.80487600180285657</c:v>
                </c:pt>
                <c:pt idx="26">
                  <c:v>0.80452475560413828</c:v>
                </c:pt>
                <c:pt idx="27">
                  <c:v>0.80434291575789907</c:v>
                </c:pt>
                <c:pt idx="28">
                  <c:v>0.80302392929486544</c:v>
                </c:pt>
                <c:pt idx="29">
                  <c:v>0.80260688919166745</c:v>
                </c:pt>
                <c:pt idx="30">
                  <c:v>0.80177591735871145</c:v>
                </c:pt>
                <c:pt idx="31">
                  <c:v>0.79838053743776782</c:v>
                </c:pt>
                <c:pt idx="32">
                  <c:v>0.79613162925393854</c:v>
                </c:pt>
                <c:pt idx="33">
                  <c:v>0.79433084490770711</c:v>
                </c:pt>
                <c:pt idx="34">
                  <c:v>0.79363819569283056</c:v>
                </c:pt>
                <c:pt idx="35">
                  <c:v>0.79363819569283056</c:v>
                </c:pt>
                <c:pt idx="36">
                  <c:v>0.78853113813093501</c:v>
                </c:pt>
                <c:pt idx="37">
                  <c:v>0.78763540851797931</c:v>
                </c:pt>
                <c:pt idx="38">
                  <c:v>0.78682723142358324</c:v>
                </c:pt>
                <c:pt idx="39">
                  <c:v>0.78391209519911731</c:v>
                </c:pt>
                <c:pt idx="40">
                  <c:v>0.78353753619959898</c:v>
                </c:pt>
                <c:pt idx="41">
                  <c:v>0.78172690867080763</c:v>
                </c:pt>
                <c:pt idx="42">
                  <c:v>0.78115185958441047</c:v>
                </c:pt>
                <c:pt idx="43">
                  <c:v>0.7797080201215375</c:v>
                </c:pt>
              </c:numCache>
            </c:numRef>
          </c:val>
        </c:ser>
        <c:dLbls/>
        <c:marker val="1"/>
        <c:axId val="188683392"/>
        <c:axId val="188684928"/>
      </c:lineChart>
      <c:dateAx>
        <c:axId val="18868339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8684928"/>
        <c:crosses val="autoZero"/>
        <c:auto val="1"/>
        <c:lblOffset val="100"/>
        <c:baseTimeUnit val="days"/>
      </c:dateAx>
      <c:valAx>
        <c:axId val="188684928"/>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868339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1378020076388065"/>
        </c:manualLayout>
      </c:layout>
      <c:lineChart>
        <c:grouping val="standard"/>
        <c:ser>
          <c:idx val="0"/>
          <c:order val="0"/>
          <c:tx>
            <c:strRef>
              <c:f>'used space Charts'!$N$2</c:f>
              <c:strCache>
                <c:ptCount val="1"/>
                <c:pt idx="0">
                  <c:v>FDC T3 V-MAX 2804</c:v>
                </c:pt>
              </c:strCache>
            </c:strRef>
          </c:tx>
          <c:cat>
            <c:numRef>
              <c:f>'used space Charts'!$A$5:$A$45</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Charts'!$N$5:$N$45</c:f>
              <c:numCache>
                <c:formatCode>0.00%</c:formatCode>
                <c:ptCount val="41"/>
                <c:pt idx="0">
                  <c:v>0.65065770864510319</c:v>
                </c:pt>
                <c:pt idx="1">
                  <c:v>0.64526041200774586</c:v>
                </c:pt>
                <c:pt idx="2">
                  <c:v>0.64013862580581993</c:v>
                </c:pt>
                <c:pt idx="3">
                  <c:v>0.63922476890662339</c:v>
                </c:pt>
                <c:pt idx="4">
                  <c:v>0.63447899881899705</c:v>
                </c:pt>
                <c:pt idx="5">
                  <c:v>0.63314689524371326</c:v>
                </c:pt>
                <c:pt idx="6">
                  <c:v>0.62255050691255387</c:v>
                </c:pt>
                <c:pt idx="7">
                  <c:v>0.61796792555692681</c:v>
                </c:pt>
                <c:pt idx="8">
                  <c:v>0.61271083077570254</c:v>
                </c:pt>
                <c:pt idx="9">
                  <c:v>0.60816088716647543</c:v>
                </c:pt>
                <c:pt idx="10">
                  <c:v>0.607152743444346</c:v>
                </c:pt>
                <c:pt idx="11">
                  <c:v>0.60495392638133216</c:v>
                </c:pt>
                <c:pt idx="12">
                  <c:v>0.60049706078961584</c:v>
                </c:pt>
                <c:pt idx="13">
                  <c:v>0.59477941114252664</c:v>
                </c:pt>
                <c:pt idx="14">
                  <c:v>0.59477941114252664</c:v>
                </c:pt>
                <c:pt idx="15">
                  <c:v>0.58787713218166415</c:v>
                </c:pt>
                <c:pt idx="16">
                  <c:v>0.58697657214211196</c:v>
                </c:pt>
                <c:pt idx="17">
                  <c:v>0.55628621127742928</c:v>
                </c:pt>
                <c:pt idx="18">
                  <c:v>0.55538444243245499</c:v>
                </c:pt>
                <c:pt idx="19">
                  <c:v>0.5530792504922859</c:v>
                </c:pt>
                <c:pt idx="20">
                  <c:v>0.55182451046402414</c:v>
                </c:pt>
                <c:pt idx="21">
                  <c:v>0.54108064787135401</c:v>
                </c:pt>
                <c:pt idx="22">
                  <c:v>0.54108064787135401</c:v>
                </c:pt>
                <c:pt idx="23">
                  <c:v>0.53708917236719156</c:v>
                </c:pt>
                <c:pt idx="24">
                  <c:v>0.53649564890488277</c:v>
                </c:pt>
                <c:pt idx="25">
                  <c:v>0.53084690116685984</c:v>
                </c:pt>
                <c:pt idx="26">
                  <c:v>0.530264256953351</c:v>
                </c:pt>
                <c:pt idx="27">
                  <c:v>0.52603102036474492</c:v>
                </c:pt>
                <c:pt idx="28">
                  <c:v>0.52161041893569515</c:v>
                </c:pt>
                <c:pt idx="29">
                  <c:v>0.5176685044538436</c:v>
                </c:pt>
                <c:pt idx="30">
                  <c:v>0.51636662101411523</c:v>
                </c:pt>
                <c:pt idx="31">
                  <c:v>0.51056193737662625</c:v>
                </c:pt>
                <c:pt idx="32">
                  <c:v>0.51056193737662625</c:v>
                </c:pt>
                <c:pt idx="33">
                  <c:v>0.49477735617330881</c:v>
                </c:pt>
                <c:pt idx="34">
                  <c:v>0.48229885779975656</c:v>
                </c:pt>
                <c:pt idx="35">
                  <c:v>0.48149258458313737</c:v>
                </c:pt>
                <c:pt idx="36">
                  <c:v>0.47711066492759857</c:v>
                </c:pt>
                <c:pt idx="37">
                  <c:v>0.47590306831080315</c:v>
                </c:pt>
                <c:pt idx="38">
                  <c:v>0.47165049083544169</c:v>
                </c:pt>
                <c:pt idx="39">
                  <c:v>0.46927397937536192</c:v>
                </c:pt>
                <c:pt idx="40">
                  <c:v>0.46175158323290172</c:v>
                </c:pt>
              </c:numCache>
            </c:numRef>
          </c:val>
        </c:ser>
        <c:dLbls/>
        <c:marker val="1"/>
        <c:axId val="188722176"/>
        <c:axId val="188728064"/>
      </c:lineChart>
      <c:dateAx>
        <c:axId val="18872217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8728064"/>
        <c:crosses val="autoZero"/>
        <c:auto val="1"/>
        <c:lblOffset val="100"/>
        <c:baseTimeUnit val="days"/>
      </c:dateAx>
      <c:valAx>
        <c:axId val="188728064"/>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872217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3416484159011479"/>
        </c:manualLayout>
      </c:layout>
      <c:lineChart>
        <c:grouping val="standard"/>
        <c:ser>
          <c:idx val="0"/>
          <c:order val="0"/>
          <c:tx>
            <c:strRef>
              <c:f>'used space Charts'!$M$2</c:f>
              <c:strCache>
                <c:ptCount val="1"/>
                <c:pt idx="0">
                  <c:v>FDC T4 V-MAX 3004</c:v>
                </c:pt>
              </c:strCache>
            </c:strRef>
          </c:tx>
          <c:cat>
            <c:numRef>
              <c:f>'used space Charts'!$A$5:$A$45</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Charts'!$M$5:$M$45</c:f>
              <c:numCache>
                <c:formatCode>0.00%</c:formatCode>
                <c:ptCount val="41"/>
                <c:pt idx="0">
                  <c:v>0.43820199208524147</c:v>
                </c:pt>
                <c:pt idx="1">
                  <c:v>0.42481849713432462</c:v>
                </c:pt>
                <c:pt idx="2">
                  <c:v>0.45924611865994808</c:v>
                </c:pt>
                <c:pt idx="3">
                  <c:v>0.46626560369084896</c:v>
                </c:pt>
                <c:pt idx="4">
                  <c:v>0.47843220653254842</c:v>
                </c:pt>
                <c:pt idx="5">
                  <c:v>0.48207855465965144</c:v>
                </c:pt>
                <c:pt idx="6">
                  <c:v>0.48381999240154927</c:v>
                </c:pt>
                <c:pt idx="7">
                  <c:v>0.48442544663602055</c:v>
                </c:pt>
                <c:pt idx="8">
                  <c:v>0.47882575178495473</c:v>
                </c:pt>
                <c:pt idx="9">
                  <c:v>0.49346487835667607</c:v>
                </c:pt>
                <c:pt idx="10">
                  <c:v>0.49179155421615622</c:v>
                </c:pt>
                <c:pt idx="11">
                  <c:v>0.47222327335804593</c:v>
                </c:pt>
                <c:pt idx="12">
                  <c:v>0.48772895630285418</c:v>
                </c:pt>
                <c:pt idx="13">
                  <c:v>0.41817058975783344</c:v>
                </c:pt>
                <c:pt idx="14">
                  <c:v>0.41817058975783344</c:v>
                </c:pt>
                <c:pt idx="15">
                  <c:v>0.42306871451470568</c:v>
                </c:pt>
                <c:pt idx="16">
                  <c:v>0.42944263396810156</c:v>
                </c:pt>
                <c:pt idx="17">
                  <c:v>0.49197243366870447</c:v>
                </c:pt>
                <c:pt idx="18">
                  <c:v>0.46187076276638089</c:v>
                </c:pt>
                <c:pt idx="19">
                  <c:v>0.42537473833024797</c:v>
                </c:pt>
                <c:pt idx="20">
                  <c:v>0.44071694863174909</c:v>
                </c:pt>
                <c:pt idx="21">
                  <c:v>0.44094929169422742</c:v>
                </c:pt>
                <c:pt idx="22">
                  <c:v>0.4174387469519163</c:v>
                </c:pt>
                <c:pt idx="23">
                  <c:v>0.41286302657489993</c:v>
                </c:pt>
                <c:pt idx="24">
                  <c:v>0.41683934725978977</c:v>
                </c:pt>
                <c:pt idx="25">
                  <c:v>0.39675567348458585</c:v>
                </c:pt>
                <c:pt idx="26">
                  <c:v>0.40246283646227032</c:v>
                </c:pt>
                <c:pt idx="27">
                  <c:v>0.39338632066975343</c:v>
                </c:pt>
                <c:pt idx="28">
                  <c:v>0.39457376778711017</c:v>
                </c:pt>
                <c:pt idx="29">
                  <c:v>0.38749827823952071</c:v>
                </c:pt>
                <c:pt idx="30">
                  <c:v>0.38236402633120459</c:v>
                </c:pt>
                <c:pt idx="31">
                  <c:v>0.38091244980405986</c:v>
                </c:pt>
                <c:pt idx="32">
                  <c:v>0.38091244980405986</c:v>
                </c:pt>
                <c:pt idx="33">
                  <c:v>0.3787676281784455</c:v>
                </c:pt>
                <c:pt idx="34">
                  <c:v>0.3610512804600241</c:v>
                </c:pt>
                <c:pt idx="35">
                  <c:v>0.35675936675541614</c:v>
                </c:pt>
                <c:pt idx="36">
                  <c:v>0.35414229082691423</c:v>
                </c:pt>
                <c:pt idx="37">
                  <c:v>0.31954058132688318</c:v>
                </c:pt>
                <c:pt idx="38">
                  <c:v>0.31443811576587688</c:v>
                </c:pt>
                <c:pt idx="39">
                  <c:v>0.31126704921283382</c:v>
                </c:pt>
                <c:pt idx="40">
                  <c:v>0.31507157225869237</c:v>
                </c:pt>
              </c:numCache>
            </c:numRef>
          </c:val>
        </c:ser>
        <c:dLbls/>
        <c:marker val="1"/>
        <c:axId val="189740160"/>
        <c:axId val="189741696"/>
      </c:lineChart>
      <c:dateAx>
        <c:axId val="18974016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9741696"/>
        <c:crosses val="autoZero"/>
        <c:auto val="1"/>
        <c:lblOffset val="100"/>
        <c:baseTimeUnit val="days"/>
      </c:dateAx>
      <c:valAx>
        <c:axId val="189741696"/>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974016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2175887656222164"/>
        </c:manualLayout>
      </c:layout>
      <c:lineChart>
        <c:grouping val="standard"/>
        <c:ser>
          <c:idx val="0"/>
          <c:order val="0"/>
          <c:tx>
            <c:strRef>
              <c:f>'used space Charts'!$F$2</c:f>
              <c:strCache>
                <c:ptCount val="1"/>
                <c:pt idx="0">
                  <c:v>RDC T3 V-MAX 3286</c:v>
                </c:pt>
              </c:strCache>
            </c:strRef>
          </c:tx>
          <c:cat>
            <c:numRef>
              <c:f>'used space Charts'!$A$5:$A$45</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Charts'!$F$5:$F$45</c:f>
              <c:numCache>
                <c:formatCode>0.00%</c:formatCode>
                <c:ptCount val="41"/>
                <c:pt idx="0">
                  <c:v>0.63424245629410259</c:v>
                </c:pt>
                <c:pt idx="1">
                  <c:v>0.62832655898218526</c:v>
                </c:pt>
                <c:pt idx="2">
                  <c:v>0.62386304226288514</c:v>
                </c:pt>
                <c:pt idx="3">
                  <c:v>0.62273401731614808</c:v>
                </c:pt>
                <c:pt idx="4">
                  <c:v>0.6177730768649613</c:v>
                </c:pt>
                <c:pt idx="5">
                  <c:v>0.61644218129070272</c:v>
                </c:pt>
                <c:pt idx="6">
                  <c:v>0.60585364379504691</c:v>
                </c:pt>
                <c:pt idx="7">
                  <c:v>0.6010716066544779</c:v>
                </c:pt>
                <c:pt idx="8">
                  <c:v>0.59451202006618209</c:v>
                </c:pt>
                <c:pt idx="9">
                  <c:v>0.58990163339931401</c:v>
                </c:pt>
                <c:pt idx="10">
                  <c:v>0.58897931430470984</c:v>
                </c:pt>
                <c:pt idx="11">
                  <c:v>0.58710022514014593</c:v>
                </c:pt>
                <c:pt idx="12">
                  <c:v>0.5828754476360285</c:v>
                </c:pt>
                <c:pt idx="13">
                  <c:v>0.57972832081715298</c:v>
                </c:pt>
                <c:pt idx="14">
                  <c:v>0.56729091431075385</c:v>
                </c:pt>
                <c:pt idx="15">
                  <c:v>0.56729091431075385</c:v>
                </c:pt>
                <c:pt idx="16">
                  <c:v>0.56639398014535891</c:v>
                </c:pt>
                <c:pt idx="17">
                  <c:v>0.53617987035554016</c:v>
                </c:pt>
                <c:pt idx="18">
                  <c:v>0.53530650791012524</c:v>
                </c:pt>
                <c:pt idx="19">
                  <c:v>0.53301279823514303</c:v>
                </c:pt>
                <c:pt idx="20">
                  <c:v>0.53143591060878492</c:v>
                </c:pt>
                <c:pt idx="21">
                  <c:v>0.53057886704643331</c:v>
                </c:pt>
                <c:pt idx="22">
                  <c:v>0.51726447167616085</c:v>
                </c:pt>
                <c:pt idx="23">
                  <c:v>0.51726447167616085</c:v>
                </c:pt>
                <c:pt idx="24">
                  <c:v>0.51726447167616085</c:v>
                </c:pt>
                <c:pt idx="25">
                  <c:v>0.51204242909596409</c:v>
                </c:pt>
                <c:pt idx="26">
                  <c:v>0.51146220214260885</c:v>
                </c:pt>
                <c:pt idx="27">
                  <c:v>0.50872848702799889</c:v>
                </c:pt>
                <c:pt idx="28">
                  <c:v>0.50462761215454588</c:v>
                </c:pt>
                <c:pt idx="29">
                  <c:v>0.50068569529018903</c:v>
                </c:pt>
                <c:pt idx="30">
                  <c:v>0.49411946026805276</c:v>
                </c:pt>
                <c:pt idx="31">
                  <c:v>0.49411946026805276</c:v>
                </c:pt>
                <c:pt idx="32">
                  <c:v>0.49411946026805276</c:v>
                </c:pt>
                <c:pt idx="33">
                  <c:v>0.47887520587479793</c:v>
                </c:pt>
                <c:pt idx="34">
                  <c:v>0.46741149272449795</c:v>
                </c:pt>
                <c:pt idx="35">
                  <c:v>0.46646862392529576</c:v>
                </c:pt>
                <c:pt idx="36">
                  <c:v>0.46235505658723802</c:v>
                </c:pt>
                <c:pt idx="37">
                  <c:v>0.4612103171605143</c:v>
                </c:pt>
                <c:pt idx="38">
                  <c:v>0.45706229884710114</c:v>
                </c:pt>
                <c:pt idx="39">
                  <c:v>0.45479216089209895</c:v>
                </c:pt>
                <c:pt idx="40">
                  <c:v>0.44734954140916583</c:v>
                </c:pt>
              </c:numCache>
            </c:numRef>
          </c:val>
        </c:ser>
        <c:dLbls/>
        <c:marker val="1"/>
        <c:axId val="189762560"/>
        <c:axId val="189780736"/>
      </c:lineChart>
      <c:dateAx>
        <c:axId val="18976256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89780736"/>
        <c:crosses val="autoZero"/>
        <c:auto val="1"/>
        <c:lblOffset val="100"/>
        <c:baseTimeUnit val="days"/>
      </c:dateAx>
      <c:valAx>
        <c:axId val="18978073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976256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800818487863212"/>
          <c:y val="0.25591598928767639"/>
          <c:w val="0.73476543486411305"/>
          <c:h val="0.48459074354391396"/>
        </c:manualLayout>
      </c:layout>
      <c:lineChart>
        <c:grouping val="standard"/>
        <c:ser>
          <c:idx val="0"/>
          <c:order val="0"/>
          <c:tx>
            <c:strRef>
              <c:f>'used space Charts'!$I$2</c:f>
              <c:strCache>
                <c:ptCount val="1"/>
                <c:pt idx="0">
                  <c:v>RDC T3 V-MAX 3696</c:v>
                </c:pt>
              </c:strCache>
            </c:strRef>
          </c:tx>
          <c:cat>
            <c:numRef>
              <c:f>'used space Charts'!$A$5:$A$32</c:f>
              <c:numCache>
                <c:formatCode>[$-409]d\-mmm\-yy;@</c:formatCode>
                <c:ptCount val="28"/>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numCache>
            </c:numRef>
          </c:cat>
          <c:val>
            <c:numRef>
              <c:f>'used space Charts'!$I$5:$I$32</c:f>
              <c:numCache>
                <c:formatCode>0.00%</c:formatCode>
                <c:ptCount val="28"/>
                <c:pt idx="0">
                  <c:v>0.10237800953137891</c:v>
                </c:pt>
                <c:pt idx="1">
                  <c:v>9.9834092358275894E-2</c:v>
                </c:pt>
                <c:pt idx="2">
                  <c:v>9.5759279229807218E-2</c:v>
                </c:pt>
                <c:pt idx="3">
                  <c:v>9.5640660196209121E-2</c:v>
                </c:pt>
                <c:pt idx="4">
                  <c:v>9.5543717737278724E-2</c:v>
                </c:pt>
                <c:pt idx="5">
                  <c:v>9.5540707101908207E-2</c:v>
                </c:pt>
                <c:pt idx="6">
                  <c:v>8.6121633281731044E-2</c:v>
                </c:pt>
                <c:pt idx="7">
                  <c:v>8.5373189328622298E-2</c:v>
                </c:pt>
                <c:pt idx="8">
                  <c:v>8.2987561861030276E-2</c:v>
                </c:pt>
                <c:pt idx="9">
                  <c:v>8.2836427965430684E-2</c:v>
                </c:pt>
                <c:pt idx="10">
                  <c:v>8.283582583835658E-2</c:v>
                </c:pt>
                <c:pt idx="11">
                  <c:v>8.2793676943169442E-2</c:v>
                </c:pt>
                <c:pt idx="12">
                  <c:v>8.1001144643567877E-2</c:v>
                </c:pt>
                <c:pt idx="13">
                  <c:v>8.0878310720451069E-2</c:v>
                </c:pt>
                <c:pt idx="14">
                  <c:v>7.9640337456097415E-2</c:v>
                </c:pt>
                <c:pt idx="15">
                  <c:v>7.8026636897504123E-2</c:v>
                </c:pt>
                <c:pt idx="16">
                  <c:v>5.3613394678039647E-2</c:v>
                </c:pt>
                <c:pt idx="17">
                  <c:v>5.3613394678039647E-2</c:v>
                </c:pt>
                <c:pt idx="18">
                  <c:v>5.3298482218284315E-2</c:v>
                </c:pt>
                <c:pt idx="19">
                  <c:v>4.8819861041113841E-2</c:v>
                </c:pt>
                <c:pt idx="20">
                  <c:v>4.8803603610113086E-2</c:v>
                </c:pt>
                <c:pt idx="21">
                  <c:v>4.8787948306186435E-2</c:v>
                </c:pt>
                <c:pt idx="22">
                  <c:v>4.5898942604645172E-2</c:v>
                </c:pt>
                <c:pt idx="23">
                  <c:v>4.5894125588052358E-2</c:v>
                </c:pt>
                <c:pt idx="24">
                  <c:v>4.5894125588052358E-2</c:v>
                </c:pt>
                <c:pt idx="25">
                  <c:v>4.5880878792422114E-2</c:v>
                </c:pt>
                <c:pt idx="26">
                  <c:v>4.5880878792422114E-2</c:v>
                </c:pt>
                <c:pt idx="27">
                  <c:v>4.3814980801178245E-2</c:v>
                </c:pt>
              </c:numCache>
            </c:numRef>
          </c:val>
        </c:ser>
        <c:dLbls/>
        <c:marker val="1"/>
        <c:axId val="190296448"/>
        <c:axId val="190297984"/>
      </c:lineChart>
      <c:dateAx>
        <c:axId val="19029644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0297984"/>
        <c:crosses val="autoZero"/>
        <c:auto val="1"/>
        <c:lblOffset val="100"/>
        <c:baseTimeUnit val="days"/>
      </c:dateAx>
      <c:valAx>
        <c:axId val="19029798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029644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1378020076388065"/>
        </c:manualLayout>
      </c:layout>
      <c:lineChart>
        <c:grouping val="standard"/>
        <c:ser>
          <c:idx val="0"/>
          <c:order val="0"/>
          <c:tx>
            <c:strRef>
              <c:f>'used space Charts'!$P$2</c:f>
              <c:strCache>
                <c:ptCount val="1"/>
                <c:pt idx="0">
                  <c:v>FDC T3 V-MAX 3875</c:v>
                </c:pt>
              </c:strCache>
            </c:strRef>
          </c:tx>
          <c:cat>
            <c:numRef>
              <c:f>'used space Charts'!$A$5:$A$31</c:f>
              <c:numCache>
                <c:formatCode>[$-409]d\-mmm\-yy;@</c:formatCode>
                <c:ptCount val="27"/>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numCache>
            </c:numRef>
          </c:cat>
          <c:val>
            <c:numRef>
              <c:f>'used space Charts'!$P$5:$P$32</c:f>
              <c:numCache>
                <c:formatCode>0.00%</c:formatCode>
                <c:ptCount val="28"/>
                <c:pt idx="0">
                  <c:v>0.10520558079263501</c:v>
                </c:pt>
                <c:pt idx="1">
                  <c:v>0.1026622634074167</c:v>
                </c:pt>
                <c:pt idx="2">
                  <c:v>9.6986957935427928E-2</c:v>
                </c:pt>
                <c:pt idx="3">
                  <c:v>9.6868941099965078E-2</c:v>
                </c:pt>
                <c:pt idx="4">
                  <c:v>9.6771396572694762E-2</c:v>
                </c:pt>
                <c:pt idx="5">
                  <c:v>8.734931779043581E-2</c:v>
                </c:pt>
                <c:pt idx="6">
                  <c:v>8.734931779043581E-2</c:v>
                </c:pt>
                <c:pt idx="7">
                  <c:v>8.6601476414696704E-2</c:v>
                </c:pt>
                <c:pt idx="8">
                  <c:v>8.4215850383554711E-2</c:v>
                </c:pt>
                <c:pt idx="9">
                  <c:v>8.4047254904322063E-2</c:v>
                </c:pt>
                <c:pt idx="10">
                  <c:v>8.4047254904322063E-2</c:v>
                </c:pt>
                <c:pt idx="11">
                  <c:v>8.3983429472898274E-2</c:v>
                </c:pt>
                <c:pt idx="12">
                  <c:v>8.2190296125916731E-2</c:v>
                </c:pt>
                <c:pt idx="13">
                  <c:v>8.2067462276761524E-2</c:v>
                </c:pt>
                <c:pt idx="14">
                  <c:v>8.0760847312708495E-2</c:v>
                </c:pt>
                <c:pt idx="15">
                  <c:v>8.1313599633906955E-2</c:v>
                </c:pt>
                <c:pt idx="16">
                  <c:v>7.8507689158106436E-2</c:v>
                </c:pt>
                <c:pt idx="17">
                  <c:v>5.4736930839725917E-2</c:v>
                </c:pt>
                <c:pt idx="18">
                  <c:v>5.4417803682606972E-2</c:v>
                </c:pt>
                <c:pt idx="19">
                  <c:v>4.9939185202133932E-2</c:v>
                </c:pt>
                <c:pt idx="20">
                  <c:v>4.9919917147364497E-2</c:v>
                </c:pt>
                <c:pt idx="21">
                  <c:v>4.9898240585748863E-2</c:v>
                </c:pt>
                <c:pt idx="22">
                  <c:v>4.7003215356639649E-2</c:v>
                </c:pt>
                <c:pt idx="23">
                  <c:v>4.6998398342947285E-2</c:v>
                </c:pt>
                <c:pt idx="24">
                  <c:v>4.6993581329254928E-2</c:v>
                </c:pt>
                <c:pt idx="25">
                  <c:v>4.6980334541600929E-2</c:v>
                </c:pt>
                <c:pt idx="26">
                  <c:v>4.6980334541600929E-2</c:v>
                </c:pt>
                <c:pt idx="27">
                  <c:v>4.4913835667577881E-2</c:v>
                </c:pt>
              </c:numCache>
            </c:numRef>
          </c:val>
        </c:ser>
        <c:dLbls/>
        <c:marker val="1"/>
        <c:axId val="190731776"/>
        <c:axId val="190733312"/>
      </c:lineChart>
      <c:dateAx>
        <c:axId val="19073177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0733312"/>
        <c:crosses val="autoZero"/>
        <c:auto val="1"/>
        <c:lblOffset val="100"/>
        <c:baseTimeUnit val="days"/>
      </c:dateAx>
      <c:valAx>
        <c:axId val="190733312"/>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073177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1378020076388065"/>
        </c:manualLayout>
      </c:layout>
      <c:lineChart>
        <c:grouping val="standard"/>
        <c:ser>
          <c:idx val="0"/>
          <c:order val="0"/>
          <c:tx>
            <c:strRef>
              <c:f>'used space Charts'!$T$2</c:f>
              <c:strCache>
                <c:ptCount val="1"/>
                <c:pt idx="0">
                  <c:v>ZDC T4 VMAX 0377</c:v>
                </c:pt>
              </c:strCache>
            </c:strRef>
          </c:tx>
          <c:cat>
            <c:numRef>
              <c:f>'used space Charts'!$A$2:$A$29</c:f>
              <c:numCache>
                <c:formatCode>[$-409]d\-mmm\-yy;@</c:formatCode>
                <c:ptCount val="28"/>
                <c:pt idx="3">
                  <c:v>41443</c:v>
                </c:pt>
                <c:pt idx="4">
                  <c:v>41437</c:v>
                </c:pt>
                <c:pt idx="5">
                  <c:v>41430</c:v>
                </c:pt>
                <c:pt idx="6">
                  <c:v>41428</c:v>
                </c:pt>
                <c:pt idx="7">
                  <c:v>41423</c:v>
                </c:pt>
                <c:pt idx="8">
                  <c:v>41422</c:v>
                </c:pt>
                <c:pt idx="9">
                  <c:v>41414</c:v>
                </c:pt>
                <c:pt idx="10">
                  <c:v>41408</c:v>
                </c:pt>
                <c:pt idx="11">
                  <c:v>41401</c:v>
                </c:pt>
                <c:pt idx="12">
                  <c:v>41395</c:v>
                </c:pt>
                <c:pt idx="13">
                  <c:v>41393</c:v>
                </c:pt>
                <c:pt idx="14">
                  <c:v>41390</c:v>
                </c:pt>
                <c:pt idx="15">
                  <c:v>41387</c:v>
                </c:pt>
                <c:pt idx="16">
                  <c:v>41383</c:v>
                </c:pt>
                <c:pt idx="17">
                  <c:v>41379</c:v>
                </c:pt>
                <c:pt idx="18">
                  <c:v>41374</c:v>
                </c:pt>
                <c:pt idx="19">
                  <c:v>41373</c:v>
                </c:pt>
                <c:pt idx="20">
                  <c:v>41361</c:v>
                </c:pt>
                <c:pt idx="21">
                  <c:v>41359</c:v>
                </c:pt>
                <c:pt idx="22">
                  <c:v>41355</c:v>
                </c:pt>
                <c:pt idx="23">
                  <c:v>41353</c:v>
                </c:pt>
                <c:pt idx="24">
                  <c:v>41351</c:v>
                </c:pt>
                <c:pt idx="25">
                  <c:v>41347</c:v>
                </c:pt>
                <c:pt idx="26">
                  <c:v>41345</c:v>
                </c:pt>
                <c:pt idx="27">
                  <c:v>41344</c:v>
                </c:pt>
              </c:numCache>
            </c:numRef>
          </c:cat>
          <c:val>
            <c:numRef>
              <c:f>'used space Charts'!$T$5:$T$31</c:f>
              <c:numCache>
                <c:formatCode>0.00%</c:formatCode>
                <c:ptCount val="27"/>
                <c:pt idx="0">
                  <c:v>0.15000377751922755</c:v>
                </c:pt>
                <c:pt idx="1">
                  <c:v>0.14198032667986279</c:v>
                </c:pt>
                <c:pt idx="2">
                  <c:v>0.14114625043441473</c:v>
                </c:pt>
                <c:pt idx="3">
                  <c:v>0.14084404889620888</c:v>
                </c:pt>
                <c:pt idx="4">
                  <c:v>0.14027893201976396</c:v>
                </c:pt>
                <c:pt idx="5">
                  <c:v>0.13979540955863465</c:v>
                </c:pt>
                <c:pt idx="6">
                  <c:v>0.13460963116302263</c:v>
                </c:pt>
                <c:pt idx="7">
                  <c:v>0.12060863389794654</c:v>
                </c:pt>
                <c:pt idx="8">
                  <c:v>0.10476118523443284</c:v>
                </c:pt>
                <c:pt idx="9">
                  <c:v>0.10436227920400115</c:v>
                </c:pt>
                <c:pt idx="10">
                  <c:v>0.10415980417340323</c:v>
                </c:pt>
                <c:pt idx="11">
                  <c:v>0.10401776945044651</c:v>
                </c:pt>
                <c:pt idx="12">
                  <c:v>0.10391502092745651</c:v>
                </c:pt>
                <c:pt idx="13">
                  <c:v>0.10391502092745651</c:v>
                </c:pt>
                <c:pt idx="14">
                  <c:v>0.10381227240446653</c:v>
                </c:pt>
                <c:pt idx="15">
                  <c:v>0.10059382602257445</c:v>
                </c:pt>
                <c:pt idx="16">
                  <c:v>9.5172330427161875E-2</c:v>
                </c:pt>
                <c:pt idx="17">
                  <c:v>9.5172330427161875E-2</c:v>
                </c:pt>
                <c:pt idx="18">
                  <c:v>9.0261555431317156E-2</c:v>
                </c:pt>
                <c:pt idx="19">
                  <c:v>7.1899789969930947E-2</c:v>
                </c:pt>
                <c:pt idx="20">
                  <c:v>7.1286320847373116E-2</c:v>
                </c:pt>
                <c:pt idx="21">
                  <c:v>7.1126154032124023E-2</c:v>
                </c:pt>
                <c:pt idx="22">
                  <c:v>6.9763225094815737E-2</c:v>
                </c:pt>
                <c:pt idx="23">
                  <c:v>6.6529668636013353E-2</c:v>
                </c:pt>
                <c:pt idx="24">
                  <c:v>6.5426633021562083E-2</c:v>
                </c:pt>
                <c:pt idx="25">
                  <c:v>6.1912029132228277E-2</c:v>
                </c:pt>
                <c:pt idx="26">
                  <c:v>5.9258699626781104E-2</c:v>
                </c:pt>
              </c:numCache>
            </c:numRef>
          </c:val>
        </c:ser>
        <c:dLbls/>
        <c:marker val="1"/>
        <c:axId val="191335040"/>
        <c:axId val="191340928"/>
      </c:lineChart>
      <c:dateAx>
        <c:axId val="19133504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340928"/>
        <c:crosses val="autoZero"/>
        <c:auto val="1"/>
        <c:lblOffset val="100"/>
        <c:baseTimeUnit val="days"/>
      </c:dateAx>
      <c:valAx>
        <c:axId val="191340928"/>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33504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124391104896717"/>
          <c:y val="0.21744998239178101"/>
          <c:w val="0.74117753500911165"/>
          <c:h val="0.53416484159011479"/>
        </c:manualLayout>
      </c:layout>
      <c:lineChart>
        <c:grouping val="standard"/>
        <c:ser>
          <c:idx val="0"/>
          <c:order val="0"/>
          <c:tx>
            <c:strRef>
              <c:f>'used space Charts'!$S$2</c:f>
              <c:strCache>
                <c:ptCount val="1"/>
                <c:pt idx="0">
                  <c:v>ZDC T4 VMAX 2262</c:v>
                </c:pt>
              </c:strCache>
            </c:strRef>
          </c:tx>
          <c:cat>
            <c:numRef>
              <c:f>'used space Charts'!$A$2:$A$29</c:f>
              <c:numCache>
                <c:formatCode>[$-409]d\-mmm\-yy;@</c:formatCode>
                <c:ptCount val="28"/>
                <c:pt idx="3">
                  <c:v>41443</c:v>
                </c:pt>
                <c:pt idx="4">
                  <c:v>41437</c:v>
                </c:pt>
                <c:pt idx="5">
                  <c:v>41430</c:v>
                </c:pt>
                <c:pt idx="6">
                  <c:v>41428</c:v>
                </c:pt>
                <c:pt idx="7">
                  <c:v>41423</c:v>
                </c:pt>
                <c:pt idx="8">
                  <c:v>41422</c:v>
                </c:pt>
                <c:pt idx="9">
                  <c:v>41414</c:v>
                </c:pt>
                <c:pt idx="10">
                  <c:v>41408</c:v>
                </c:pt>
                <c:pt idx="11">
                  <c:v>41401</c:v>
                </c:pt>
                <c:pt idx="12">
                  <c:v>41395</c:v>
                </c:pt>
                <c:pt idx="13">
                  <c:v>41393</c:v>
                </c:pt>
                <c:pt idx="14">
                  <c:v>41390</c:v>
                </c:pt>
                <c:pt idx="15">
                  <c:v>41387</c:v>
                </c:pt>
                <c:pt idx="16">
                  <c:v>41383</c:v>
                </c:pt>
                <c:pt idx="17">
                  <c:v>41379</c:v>
                </c:pt>
                <c:pt idx="18">
                  <c:v>41374</c:v>
                </c:pt>
                <c:pt idx="19">
                  <c:v>41373</c:v>
                </c:pt>
                <c:pt idx="20">
                  <c:v>41361</c:v>
                </c:pt>
                <c:pt idx="21">
                  <c:v>41359</c:v>
                </c:pt>
                <c:pt idx="22">
                  <c:v>41355</c:v>
                </c:pt>
                <c:pt idx="23">
                  <c:v>41353</c:v>
                </c:pt>
                <c:pt idx="24">
                  <c:v>41351</c:v>
                </c:pt>
                <c:pt idx="25">
                  <c:v>41347</c:v>
                </c:pt>
                <c:pt idx="26">
                  <c:v>41345</c:v>
                </c:pt>
                <c:pt idx="27">
                  <c:v>41344</c:v>
                </c:pt>
              </c:numCache>
            </c:numRef>
          </c:cat>
          <c:val>
            <c:numRef>
              <c:f>'used space Charts'!$S$2:$S$31</c:f>
              <c:numCache>
                <c:formatCode>0.00%</c:formatCode>
                <c:ptCount val="30"/>
                <c:pt idx="0" formatCode="General">
                  <c:v>0</c:v>
                </c:pt>
                <c:pt idx="3">
                  <c:v>0.15496908487606753</c:v>
                </c:pt>
                <c:pt idx="4">
                  <c:v>0.14838171565338795</c:v>
                </c:pt>
                <c:pt idx="5">
                  <c:v>0.1471741219560842</c:v>
                </c:pt>
                <c:pt idx="6">
                  <c:v>0.14576707584631285</c:v>
                </c:pt>
                <c:pt idx="7">
                  <c:v>0.14545520480136354</c:v>
                </c:pt>
                <c:pt idx="8">
                  <c:v>0.14438904099653677</c:v>
                </c:pt>
                <c:pt idx="9">
                  <c:v>0.13387064604449603</c:v>
                </c:pt>
                <c:pt idx="10">
                  <c:v>0.12786168881797247</c:v>
                </c:pt>
                <c:pt idx="11">
                  <c:v>0.12721800148682708</c:v>
                </c:pt>
                <c:pt idx="12">
                  <c:v>0.1269206360718754</c:v>
                </c:pt>
                <c:pt idx="13">
                  <c:v>0.12686442675563453</c:v>
                </c:pt>
                <c:pt idx="14">
                  <c:v>0.12679915142064516</c:v>
                </c:pt>
                <c:pt idx="15">
                  <c:v>0.12678283258689779</c:v>
                </c:pt>
                <c:pt idx="16">
                  <c:v>0.12676107414190133</c:v>
                </c:pt>
                <c:pt idx="17">
                  <c:v>0.12649634639444435</c:v>
                </c:pt>
                <c:pt idx="18">
                  <c:v>0.12576743848706279</c:v>
                </c:pt>
                <c:pt idx="19">
                  <c:v>8.1467244474261569E-2</c:v>
                </c:pt>
                <c:pt idx="20">
                  <c:v>8.1467244474261569E-2</c:v>
                </c:pt>
                <c:pt idx="21">
                  <c:v>8.0828996754365293E-2</c:v>
                </c:pt>
                <c:pt idx="22">
                  <c:v>7.986437235952204E-2</c:v>
                </c:pt>
                <c:pt idx="23">
                  <c:v>7.8522601584740087E-2</c:v>
                </c:pt>
                <c:pt idx="24">
                  <c:v>7.8506282750992723E-2</c:v>
                </c:pt>
                <c:pt idx="25">
                  <c:v>7.8343094413519249E-2</c:v>
                </c:pt>
                <c:pt idx="26">
                  <c:v>7.8321335968522782E-2</c:v>
                </c:pt>
                <c:pt idx="27">
                  <c:v>7.7512647096154186E-2</c:v>
                </c:pt>
                <c:pt idx="28">
                  <c:v>7.6622364055048867E-2</c:v>
                </c:pt>
                <c:pt idx="29">
                  <c:v>5.4229297746187739E-2</c:v>
                </c:pt>
              </c:numCache>
            </c:numRef>
          </c:val>
        </c:ser>
        <c:dLbls/>
        <c:marker val="1"/>
        <c:axId val="191365120"/>
        <c:axId val="191366656"/>
      </c:lineChart>
      <c:dateAx>
        <c:axId val="19136512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366656"/>
        <c:crosses val="autoZero"/>
        <c:auto val="1"/>
        <c:lblOffset val="100"/>
        <c:baseTimeUnit val="days"/>
      </c:dateAx>
      <c:valAx>
        <c:axId val="191366656"/>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36512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22508998749050954"/>
          <c:y val="2.5418462276433448E-2"/>
        </c:manualLayout>
      </c:layout>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88"/>
          <c:y val="0.21343873517787951"/>
          <c:w val="0.74117753500911165"/>
          <c:h val="0.54062783460932495"/>
        </c:manualLayout>
      </c:layout>
      <c:lineChart>
        <c:grouping val="standard"/>
        <c:ser>
          <c:idx val="0"/>
          <c:order val="0"/>
          <c:tx>
            <c:strRef>
              <c:f>'used space Charts'!$B$2</c:f>
              <c:strCache>
                <c:ptCount val="1"/>
                <c:pt idx="0">
                  <c:v>CGC T4 V-MAX 0623</c:v>
                </c:pt>
              </c:strCache>
            </c:strRef>
          </c:tx>
          <c:cat>
            <c:numRef>
              <c:f>'used space Charts'!$A$3:$A$45</c:f>
              <c:numCache>
                <c:formatCode>[$-409]d\-mmm\-yy;@</c:formatCode>
                <c:ptCount val="43"/>
                <c:pt idx="2">
                  <c:v>41443</c:v>
                </c:pt>
                <c:pt idx="3">
                  <c:v>41437</c:v>
                </c:pt>
                <c:pt idx="4">
                  <c:v>41430</c:v>
                </c:pt>
                <c:pt idx="5">
                  <c:v>41428</c:v>
                </c:pt>
                <c:pt idx="6">
                  <c:v>41423</c:v>
                </c:pt>
                <c:pt idx="7">
                  <c:v>41422</c:v>
                </c:pt>
                <c:pt idx="8">
                  <c:v>41414</c:v>
                </c:pt>
                <c:pt idx="9">
                  <c:v>41408</c:v>
                </c:pt>
                <c:pt idx="10">
                  <c:v>41401</c:v>
                </c:pt>
                <c:pt idx="11">
                  <c:v>41395</c:v>
                </c:pt>
                <c:pt idx="12">
                  <c:v>41393</c:v>
                </c:pt>
                <c:pt idx="13">
                  <c:v>41390</c:v>
                </c:pt>
                <c:pt idx="14">
                  <c:v>41387</c:v>
                </c:pt>
                <c:pt idx="15">
                  <c:v>41383</c:v>
                </c:pt>
                <c:pt idx="16">
                  <c:v>41379</c:v>
                </c:pt>
                <c:pt idx="17">
                  <c:v>41374</c:v>
                </c:pt>
                <c:pt idx="18">
                  <c:v>41373</c:v>
                </c:pt>
                <c:pt idx="19">
                  <c:v>41361</c:v>
                </c:pt>
                <c:pt idx="20">
                  <c:v>41359</c:v>
                </c:pt>
                <c:pt idx="21">
                  <c:v>41355</c:v>
                </c:pt>
                <c:pt idx="22">
                  <c:v>41353</c:v>
                </c:pt>
                <c:pt idx="23">
                  <c:v>41351</c:v>
                </c:pt>
                <c:pt idx="24">
                  <c:v>41347</c:v>
                </c:pt>
                <c:pt idx="25">
                  <c:v>41345</c:v>
                </c:pt>
                <c:pt idx="26">
                  <c:v>41344</c:v>
                </c:pt>
                <c:pt idx="27">
                  <c:v>41341</c:v>
                </c:pt>
                <c:pt idx="28">
                  <c:v>41340</c:v>
                </c:pt>
                <c:pt idx="29">
                  <c:v>41337</c:v>
                </c:pt>
                <c:pt idx="30">
                  <c:v>41334</c:v>
                </c:pt>
                <c:pt idx="31">
                  <c:v>41330</c:v>
                </c:pt>
                <c:pt idx="32">
                  <c:v>41327</c:v>
                </c:pt>
                <c:pt idx="33">
                  <c:v>41326</c:v>
                </c:pt>
                <c:pt idx="34">
                  <c:v>41323</c:v>
                </c:pt>
                <c:pt idx="35">
                  <c:v>41310</c:v>
                </c:pt>
                <c:pt idx="36">
                  <c:v>41304</c:v>
                </c:pt>
                <c:pt idx="37">
                  <c:v>41297</c:v>
                </c:pt>
                <c:pt idx="38">
                  <c:v>41296</c:v>
                </c:pt>
                <c:pt idx="39">
                  <c:v>41292</c:v>
                </c:pt>
                <c:pt idx="40">
                  <c:v>41289</c:v>
                </c:pt>
                <c:pt idx="41">
                  <c:v>41285</c:v>
                </c:pt>
                <c:pt idx="42">
                  <c:v>41281</c:v>
                </c:pt>
              </c:numCache>
            </c:numRef>
          </c:cat>
          <c:val>
            <c:numRef>
              <c:f>'used space Charts'!$B$5:$B$45</c:f>
              <c:numCache>
                <c:formatCode>0.00%</c:formatCode>
                <c:ptCount val="41"/>
                <c:pt idx="0">
                  <c:v>0.29198775393498988</c:v>
                </c:pt>
                <c:pt idx="1">
                  <c:v>0.29061042031340439</c:v>
                </c:pt>
                <c:pt idx="2">
                  <c:v>0.29161697777145473</c:v>
                </c:pt>
                <c:pt idx="3">
                  <c:v>0.28864889443079889</c:v>
                </c:pt>
                <c:pt idx="4">
                  <c:v>0.29081079724001724</c:v>
                </c:pt>
                <c:pt idx="5">
                  <c:v>0.28816211760472321</c:v>
                </c:pt>
                <c:pt idx="6">
                  <c:v>0.28230405837974448</c:v>
                </c:pt>
                <c:pt idx="7">
                  <c:v>0.27845796354334473</c:v>
                </c:pt>
                <c:pt idx="8">
                  <c:v>0.27719848080997428</c:v>
                </c:pt>
                <c:pt idx="9">
                  <c:v>0.30140272622918124</c:v>
                </c:pt>
                <c:pt idx="10">
                  <c:v>0.29606143151440595</c:v>
                </c:pt>
                <c:pt idx="11">
                  <c:v>0.29424961748268036</c:v>
                </c:pt>
                <c:pt idx="12">
                  <c:v>0.27139969956524829</c:v>
                </c:pt>
                <c:pt idx="13">
                  <c:v>0.26251985812338469</c:v>
                </c:pt>
                <c:pt idx="14">
                  <c:v>0.2636077834080236</c:v>
                </c:pt>
                <c:pt idx="15">
                  <c:v>0.27254481066613107</c:v>
                </c:pt>
                <c:pt idx="16">
                  <c:v>0.27926693362679417</c:v>
                </c:pt>
                <c:pt idx="17">
                  <c:v>0.32784070542191274</c:v>
                </c:pt>
                <c:pt idx="18">
                  <c:v>0.32841186619634816</c:v>
                </c:pt>
                <c:pt idx="19">
                  <c:v>0.26990659185088167</c:v>
                </c:pt>
                <c:pt idx="20">
                  <c:v>0.27305948301232558</c:v>
                </c:pt>
                <c:pt idx="21">
                  <c:v>0.27586646972429457</c:v>
                </c:pt>
                <c:pt idx="22">
                  <c:v>0.2823214930798188</c:v>
                </c:pt>
                <c:pt idx="23">
                  <c:v>0.29319098249416636</c:v>
                </c:pt>
                <c:pt idx="24">
                  <c:v>0.29779513808979846</c:v>
                </c:pt>
                <c:pt idx="25">
                  <c:v>0.28879743807543229</c:v>
                </c:pt>
                <c:pt idx="26">
                  <c:v>0.2901622263972517</c:v>
                </c:pt>
                <c:pt idx="27">
                  <c:v>0.27938130525928184</c:v>
                </c:pt>
                <c:pt idx="28">
                  <c:v>0.29363452126405759</c:v>
                </c:pt>
                <c:pt idx="29">
                  <c:v>0.30759483430758433</c:v>
                </c:pt>
                <c:pt idx="30">
                  <c:v>0.30706272726131545</c:v>
                </c:pt>
                <c:pt idx="31">
                  <c:v>0.30666870303963534</c:v>
                </c:pt>
                <c:pt idx="32">
                  <c:v>0.3010303210355933</c:v>
                </c:pt>
                <c:pt idx="33">
                  <c:v>0.30073602329833837</c:v>
                </c:pt>
                <c:pt idx="34">
                  <c:v>0.29584175429346921</c:v>
                </c:pt>
                <c:pt idx="35">
                  <c:v>0.29333952613879971</c:v>
                </c:pt>
                <c:pt idx="36">
                  <c:v>0.2974973534125287</c:v>
                </c:pt>
                <c:pt idx="37">
                  <c:v>0.29686551988183452</c:v>
                </c:pt>
                <c:pt idx="38">
                  <c:v>0.30244741345763576</c:v>
                </c:pt>
                <c:pt idx="39">
                  <c:v>0.29784186308599764</c:v>
                </c:pt>
                <c:pt idx="40">
                  <c:v>0.28042738726374233</c:v>
                </c:pt>
              </c:numCache>
            </c:numRef>
          </c:val>
        </c:ser>
        <c:dLbls/>
        <c:marker val="1"/>
        <c:axId val="191395712"/>
        <c:axId val="191397248"/>
      </c:lineChart>
      <c:dateAx>
        <c:axId val="19139571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397248"/>
        <c:crosses val="autoZero"/>
        <c:auto val="1"/>
        <c:lblOffset val="100"/>
        <c:baseTimeUnit val="days"/>
      </c:dateAx>
      <c:valAx>
        <c:axId val="19139724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39571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9570434648693708"/>
          <c:y val="0.19152187288132491"/>
          <c:w val="0.76143851503852544"/>
          <c:h val="0.56534299693528367"/>
        </c:manualLayout>
      </c:layout>
      <c:lineChart>
        <c:grouping val="standard"/>
        <c:ser>
          <c:idx val="0"/>
          <c:order val="0"/>
          <c:tx>
            <c:strRef>
              <c:f>'used space Charts'!$C$2</c:f>
              <c:strCache>
                <c:ptCount val="1"/>
                <c:pt idx="0">
                  <c:v>CGC T3 V-MAX 0745</c:v>
                </c:pt>
              </c:strCache>
            </c:strRef>
          </c:tx>
          <c:cat>
            <c:numRef>
              <c:f>'used space Charts'!$A$5:$A$45</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Charts'!$C$5:$C$45</c:f>
              <c:numCache>
                <c:formatCode>0.00%</c:formatCode>
                <c:ptCount val="41"/>
                <c:pt idx="0">
                  <c:v>0.52211083554183679</c:v>
                </c:pt>
                <c:pt idx="1">
                  <c:v>0.52196002171187639</c:v>
                </c:pt>
                <c:pt idx="2">
                  <c:v>0.52170004743688048</c:v>
                </c:pt>
                <c:pt idx="3">
                  <c:v>0.52167280777167579</c:v>
                </c:pt>
                <c:pt idx="4">
                  <c:v>0.52005105111888583</c:v>
                </c:pt>
                <c:pt idx="5">
                  <c:v>0.52002314707160313</c:v>
                </c:pt>
                <c:pt idx="6">
                  <c:v>0.51951755231012298</c:v>
                </c:pt>
                <c:pt idx="7">
                  <c:v>0.5189103070906842</c:v>
                </c:pt>
                <c:pt idx="8">
                  <c:v>0.51861930774044984</c:v>
                </c:pt>
                <c:pt idx="9">
                  <c:v>0.51693775670062547</c:v>
                </c:pt>
                <c:pt idx="10">
                  <c:v>0.51687929107774733</c:v>
                </c:pt>
                <c:pt idx="11">
                  <c:v>7.0000000000000007E-2</c:v>
                </c:pt>
                <c:pt idx="12">
                  <c:v>0.5163703744058763</c:v>
                </c:pt>
                <c:pt idx="13">
                  <c:v>0.5161258818011133</c:v>
                </c:pt>
                <c:pt idx="14">
                  <c:v>0.51565882120016637</c:v>
                </c:pt>
                <c:pt idx="15">
                  <c:v>0.51547810927490678</c:v>
                </c:pt>
                <c:pt idx="16">
                  <c:v>0.51541167106709074</c:v>
                </c:pt>
                <c:pt idx="17">
                  <c:v>0.51516850722648388</c:v>
                </c:pt>
                <c:pt idx="18">
                  <c:v>0.51508213755632304</c:v>
                </c:pt>
                <c:pt idx="19">
                  <c:v>0.51455328942210721</c:v>
                </c:pt>
                <c:pt idx="20">
                  <c:v>0.51443702255842905</c:v>
                </c:pt>
                <c:pt idx="21">
                  <c:v>0.51431809816643836</c:v>
                </c:pt>
                <c:pt idx="22">
                  <c:v>0.51316805278914235</c:v>
                </c:pt>
                <c:pt idx="23">
                  <c:v>0.51296142996283456</c:v>
                </c:pt>
                <c:pt idx="24">
                  <c:v>0.51289831366540928</c:v>
                </c:pt>
                <c:pt idx="25">
                  <c:v>0.51277274545263685</c:v>
                </c:pt>
                <c:pt idx="26">
                  <c:v>0.51253157475826461</c:v>
                </c:pt>
                <c:pt idx="27">
                  <c:v>0.51253157475826461</c:v>
                </c:pt>
                <c:pt idx="28">
                  <c:v>0.5121223153981177</c:v>
                </c:pt>
                <c:pt idx="29">
                  <c:v>0.51185058312815013</c:v>
                </c:pt>
                <c:pt idx="30">
                  <c:v>0.51174561075980074</c:v>
                </c:pt>
                <c:pt idx="31">
                  <c:v>0.51170441907095476</c:v>
                </c:pt>
                <c:pt idx="32">
                  <c:v>0.50924819852799508</c:v>
                </c:pt>
                <c:pt idx="33">
                  <c:v>0.50768092120561437</c:v>
                </c:pt>
                <c:pt idx="34">
                  <c:v>0.50745636006319605</c:v>
                </c:pt>
                <c:pt idx="35">
                  <c:v>0.50730554533145367</c:v>
                </c:pt>
                <c:pt idx="36">
                  <c:v>0.5071354635194445</c:v>
                </c:pt>
                <c:pt idx="37">
                  <c:v>0.50628571884147711</c:v>
                </c:pt>
                <c:pt idx="38">
                  <c:v>0.50613025343518758</c:v>
                </c:pt>
                <c:pt idx="39">
                  <c:v>0.50580071992441988</c:v>
                </c:pt>
                <c:pt idx="40">
                  <c:v>0.50553496709315571</c:v>
                </c:pt>
              </c:numCache>
            </c:numRef>
          </c:val>
        </c:ser>
        <c:dLbls/>
        <c:marker val="1"/>
        <c:axId val="191569920"/>
        <c:axId val="191571456"/>
      </c:lineChart>
      <c:dateAx>
        <c:axId val="19156992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571456"/>
        <c:crosses val="autoZero"/>
        <c:auto val="1"/>
        <c:lblOffset val="100"/>
        <c:baseTimeUnit val="days"/>
      </c:dateAx>
      <c:valAx>
        <c:axId val="19157145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56992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3756513880323598"/>
        </c:manualLayout>
      </c:layout>
      <c:lineChart>
        <c:grouping val="standard"/>
        <c:ser>
          <c:idx val="0"/>
          <c:order val="0"/>
          <c:tx>
            <c:strRef>
              <c:f>'used space Charts'!$J$2</c:f>
              <c:strCache>
                <c:ptCount val="1"/>
                <c:pt idx="0">
                  <c:v>RDC T3 V-MAX 4330</c:v>
                </c:pt>
              </c:strCache>
            </c:strRef>
          </c:tx>
          <c:cat>
            <c:numRef>
              <c:f>'used space Charts'!$A$5:$A$50</c:f>
              <c:numCache>
                <c:formatCode>[$-409]d\-mmm\-yy;@</c:formatCode>
                <c:ptCount val="46"/>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Charts'!$J$5:$J$10</c:f>
              <c:numCache>
                <c:formatCode>0.00%</c:formatCode>
                <c:ptCount val="6"/>
                <c:pt idx="0">
                  <c:v>8.9934596955360581E-3</c:v>
                </c:pt>
                <c:pt idx="1">
                  <c:v>2.9217111271745105E-5</c:v>
                </c:pt>
                <c:pt idx="2">
                  <c:v>2.8407835512319535E-5</c:v>
                </c:pt>
                <c:pt idx="3">
                  <c:v>2.8407835512319535E-5</c:v>
                </c:pt>
                <c:pt idx="4">
                  <c:v>2.8407835512319535E-5</c:v>
                </c:pt>
                <c:pt idx="5">
                  <c:v>2.8407835512319535E-5</c:v>
                </c:pt>
              </c:numCache>
            </c:numRef>
          </c:val>
        </c:ser>
        <c:dLbls/>
        <c:marker val="1"/>
        <c:axId val="191587840"/>
        <c:axId val="191589376"/>
      </c:lineChart>
      <c:dateAx>
        <c:axId val="19158784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589376"/>
        <c:crosses val="autoZero"/>
        <c:auto val="1"/>
        <c:lblOffset val="100"/>
        <c:baseTimeUnit val="days"/>
      </c:dateAx>
      <c:valAx>
        <c:axId val="19158937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58784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1378020076388065"/>
        </c:manualLayout>
      </c:layout>
      <c:lineChart>
        <c:grouping val="standard"/>
        <c:ser>
          <c:idx val="0"/>
          <c:order val="0"/>
          <c:tx>
            <c:strRef>
              <c:f>'used space Charts'!$Q$2</c:f>
              <c:strCache>
                <c:ptCount val="1"/>
                <c:pt idx="0">
                  <c:v>FDC T3 V-MAX 4652</c:v>
                </c:pt>
              </c:strCache>
            </c:strRef>
          </c:tx>
          <c:cat>
            <c:numRef>
              <c:f>'used space Charts'!$A$5:$A$45</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41281</c:v>
                </c:pt>
              </c:numCache>
            </c:numRef>
          </c:cat>
          <c:val>
            <c:numRef>
              <c:f>'used space Charts'!$Q$5:$Q$10</c:f>
              <c:numCache>
                <c:formatCode>0.00%</c:formatCode>
                <c:ptCount val="6"/>
                <c:pt idx="0">
                  <c:v>1.0269782878333128E-2</c:v>
                </c:pt>
                <c:pt idx="1">
                  <c:v>2.8574210399319299E-5</c:v>
                </c:pt>
                <c:pt idx="2">
                  <c:v>2.8574210399319299E-5</c:v>
                </c:pt>
                <c:pt idx="3">
                  <c:v>2.8151656099369091E-5</c:v>
                </c:pt>
                <c:pt idx="4">
                  <c:v>2.8151656099369091E-5</c:v>
                </c:pt>
                <c:pt idx="5">
                  <c:v>2.8151656099369091E-5</c:v>
                </c:pt>
              </c:numCache>
            </c:numRef>
          </c:val>
        </c:ser>
        <c:dLbls/>
        <c:marker val="1"/>
        <c:axId val="191609856"/>
        <c:axId val="191619840"/>
      </c:lineChart>
      <c:dateAx>
        <c:axId val="19160985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619840"/>
        <c:crosses val="autoZero"/>
        <c:auto val="1"/>
        <c:lblOffset val="100"/>
        <c:baseTimeUnit val="days"/>
      </c:dateAx>
      <c:valAx>
        <c:axId val="191619840"/>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60985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800818487863212"/>
          <c:y val="0.25591598928767639"/>
          <c:w val="0.73476543486411305"/>
          <c:h val="0.48459074354391396"/>
        </c:manualLayout>
      </c:layout>
      <c:lineChart>
        <c:grouping val="standard"/>
        <c:ser>
          <c:idx val="0"/>
          <c:order val="0"/>
          <c:tx>
            <c:strRef>
              <c:f>'used space Charts'!$K$2</c:f>
              <c:strCache>
                <c:ptCount val="1"/>
                <c:pt idx="0">
                  <c:v>RDC T4 V-MAX 0347</c:v>
                </c:pt>
              </c:strCache>
            </c:strRef>
          </c:tx>
          <c:cat>
            <c:numRef>
              <c:f>'used space Charts'!$A$5</c:f>
              <c:numCache>
                <c:formatCode>[$-409]d\-mmm\-yy;@</c:formatCode>
                <c:ptCount val="1"/>
                <c:pt idx="0">
                  <c:v>41443</c:v>
                </c:pt>
              </c:numCache>
            </c:numRef>
          </c:cat>
          <c:val>
            <c:numRef>
              <c:f>'used space Charts'!$K$5</c:f>
              <c:numCache>
                <c:formatCode>0.00%</c:formatCode>
                <c:ptCount val="1"/>
                <c:pt idx="0">
                  <c:v>3.5587188612099643E-5</c:v>
                </c:pt>
              </c:numCache>
            </c:numRef>
          </c:val>
        </c:ser>
        <c:dLbls/>
        <c:marker val="1"/>
        <c:axId val="191996288"/>
        <c:axId val="191997824"/>
      </c:lineChart>
      <c:dateAx>
        <c:axId val="19199628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1997824"/>
        <c:crosses val="autoZero"/>
        <c:auto val="1"/>
        <c:lblOffset val="100"/>
        <c:baseTimeUnit val="days"/>
      </c:dateAx>
      <c:valAx>
        <c:axId val="19199782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199628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96"/>
          <c:y val="0.21343873517787962"/>
          <c:w val="0.74117753500911165"/>
          <c:h val="0.51378020076388065"/>
        </c:manualLayout>
      </c:layout>
      <c:lineChart>
        <c:grouping val="standard"/>
        <c:ser>
          <c:idx val="0"/>
          <c:order val="0"/>
          <c:tx>
            <c:strRef>
              <c:f>'used space Charts'!$R$2</c:f>
              <c:strCache>
                <c:ptCount val="1"/>
                <c:pt idx="0">
                  <c:v>FDC T4 V-MAX 0349</c:v>
                </c:pt>
              </c:strCache>
            </c:strRef>
          </c:tx>
          <c:cat>
            <c:numRef>
              <c:f>'used space Charts'!$A$5</c:f>
              <c:numCache>
                <c:formatCode>[$-409]d\-mmm\-yy;@</c:formatCode>
                <c:ptCount val="1"/>
                <c:pt idx="0">
                  <c:v>41443</c:v>
                </c:pt>
              </c:numCache>
            </c:numRef>
          </c:cat>
          <c:val>
            <c:numRef>
              <c:f>'used space Charts'!$R$5</c:f>
              <c:numCache>
                <c:formatCode>0.00%</c:formatCode>
                <c:ptCount val="1"/>
                <c:pt idx="0">
                  <c:v>3.5587188612099643E-5</c:v>
                </c:pt>
              </c:numCache>
            </c:numRef>
          </c:val>
        </c:ser>
        <c:dLbls/>
        <c:marker val="1"/>
        <c:axId val="192013824"/>
        <c:axId val="192015360"/>
      </c:lineChart>
      <c:dateAx>
        <c:axId val="19201382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2015360"/>
        <c:crosses val="autoZero"/>
        <c:auto val="1"/>
        <c:lblOffset val="100"/>
        <c:baseTimeUnit val="days"/>
      </c:dateAx>
      <c:valAx>
        <c:axId val="192015360"/>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9201382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533985337117423"/>
          <c:y val="0.21495327102803741"/>
          <c:w val="0.74041511227620382"/>
          <c:h val="0.57943925233645865"/>
        </c:manualLayout>
      </c:layout>
      <c:lineChart>
        <c:grouping val="standard"/>
        <c:ser>
          <c:idx val="0"/>
          <c:order val="0"/>
          <c:tx>
            <c:strRef>
              <c:f>'subscription charts'!$B$2</c:f>
              <c:strCache>
                <c:ptCount val="1"/>
                <c:pt idx="0">
                  <c:v>CGC T4 V-MAX 0623</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charts'!$B$4:$B$45</c:f>
              <c:numCache>
                <c:formatCode>0.00%</c:formatCode>
                <c:ptCount val="42"/>
                <c:pt idx="0">
                  <c:v>1.2711506279943929</c:v>
                </c:pt>
                <c:pt idx="1">
                  <c:v>1.2553964489201006</c:v>
                </c:pt>
                <c:pt idx="2">
                  <c:v>1.2554034529074802</c:v>
                </c:pt>
                <c:pt idx="3">
                  <c:v>1.2554034529074802</c:v>
                </c:pt>
                <c:pt idx="4">
                  <c:v>1.2554034529074802</c:v>
                </c:pt>
                <c:pt idx="5">
                  <c:v>1.2554034529074802</c:v>
                </c:pt>
                <c:pt idx="6">
                  <c:v>1.2549331762815548</c:v>
                </c:pt>
                <c:pt idx="7">
                  <c:v>1.2450573671371243</c:v>
                </c:pt>
                <c:pt idx="8">
                  <c:v>1.2293031001686283</c:v>
                </c:pt>
                <c:pt idx="9">
                  <c:v>1.3428749053295783</c:v>
                </c:pt>
                <c:pt idx="10">
                  <c:v>1.3428749053295783</c:v>
                </c:pt>
                <c:pt idx="11">
                  <c:v>1.3428749053295783</c:v>
                </c:pt>
                <c:pt idx="12">
                  <c:v>1.3407586605129149</c:v>
                </c:pt>
                <c:pt idx="13">
                  <c:v>1.3407586605129149</c:v>
                </c:pt>
                <c:pt idx="14">
                  <c:v>1.3407586605129149</c:v>
                </c:pt>
                <c:pt idx="15">
                  <c:v>1.3407586605129149</c:v>
                </c:pt>
                <c:pt idx="16">
                  <c:v>1.3407586605129149</c:v>
                </c:pt>
                <c:pt idx="17">
                  <c:v>1.3407586605129149</c:v>
                </c:pt>
                <c:pt idx="18">
                  <c:v>1.3407586605129149</c:v>
                </c:pt>
                <c:pt idx="19">
                  <c:v>1.3407586605129149</c:v>
                </c:pt>
                <c:pt idx="20">
                  <c:v>1.3407586605129149</c:v>
                </c:pt>
                <c:pt idx="21">
                  <c:v>1.3407586605129149</c:v>
                </c:pt>
                <c:pt idx="22">
                  <c:v>1.3407586605129149</c:v>
                </c:pt>
                <c:pt idx="23">
                  <c:v>1.3407586605129149</c:v>
                </c:pt>
                <c:pt idx="24">
                  <c:v>1.3407586605129149</c:v>
                </c:pt>
                <c:pt idx="25">
                  <c:v>1.3345286563704302</c:v>
                </c:pt>
                <c:pt idx="26">
                  <c:v>1.3258277646901293</c:v>
                </c:pt>
                <c:pt idx="27">
                  <c:v>1.3258277646901293</c:v>
                </c:pt>
                <c:pt idx="28">
                  <c:v>1.3258277646901293</c:v>
                </c:pt>
                <c:pt idx="29">
                  <c:v>1.3258277646901293</c:v>
                </c:pt>
                <c:pt idx="30">
                  <c:v>1.3258277646901293</c:v>
                </c:pt>
                <c:pt idx="31">
                  <c:v>1.3258277646901293</c:v>
                </c:pt>
                <c:pt idx="32">
                  <c:v>1.3258277646901293</c:v>
                </c:pt>
                <c:pt idx="33">
                  <c:v>1.3213597392326777</c:v>
                </c:pt>
                <c:pt idx="34">
                  <c:v>1.3213597392326777</c:v>
                </c:pt>
                <c:pt idx="35">
                  <c:v>1.3204191022942668</c:v>
                </c:pt>
                <c:pt idx="36">
                  <c:v>1.3204191022942668</c:v>
                </c:pt>
                <c:pt idx="37">
                  <c:v>1.3215948984672805</c:v>
                </c:pt>
                <c:pt idx="38">
                  <c:v>1.3215948984672805</c:v>
                </c:pt>
                <c:pt idx="39">
                  <c:v>1.2938461087841597</c:v>
                </c:pt>
                <c:pt idx="40">
                  <c:v>1.2938461087841597</c:v>
                </c:pt>
                <c:pt idx="41">
                  <c:v>1.2938461087841597</c:v>
                </c:pt>
              </c:numCache>
            </c:numRef>
          </c:val>
        </c:ser>
        <c:dLbls/>
        <c:marker val="1"/>
        <c:axId val="220340608"/>
        <c:axId val="220342144"/>
      </c:lineChart>
      <c:dateAx>
        <c:axId val="22034060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0342144"/>
        <c:crosses val="autoZero"/>
        <c:auto val="1"/>
        <c:lblOffset val="100"/>
        <c:baseTimeUnit val="days"/>
      </c:dateAx>
      <c:valAx>
        <c:axId val="22034214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034060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lineChart>
        <c:grouping val="standard"/>
        <c:ser>
          <c:idx val="0"/>
          <c:order val="0"/>
          <c:tx>
            <c:strRef>
              <c:f>'subscription charts'!$C$2</c:f>
              <c:strCache>
                <c:ptCount val="1"/>
                <c:pt idx="0">
                  <c:v>CGC T3 V-MAX 0745</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charts'!$C$4:$C$45</c:f>
              <c:numCache>
                <c:formatCode>0.00%</c:formatCode>
                <c:ptCount val="42"/>
                <c:pt idx="0">
                  <c:v>0.60504659615843281</c:v>
                </c:pt>
                <c:pt idx="1">
                  <c:v>0.60191047903654538</c:v>
                </c:pt>
                <c:pt idx="2">
                  <c:v>0.60101803930218622</c:v>
                </c:pt>
                <c:pt idx="3">
                  <c:v>0.60101803930218622</c:v>
                </c:pt>
                <c:pt idx="4">
                  <c:v>0.60101803930218622</c:v>
                </c:pt>
                <c:pt idx="5">
                  <c:v>0.60101803930218622</c:v>
                </c:pt>
                <c:pt idx="6">
                  <c:v>0.59429774814338432</c:v>
                </c:pt>
                <c:pt idx="7">
                  <c:v>0.59429774814338432</c:v>
                </c:pt>
                <c:pt idx="8">
                  <c:v>0.59295368991162389</c:v>
                </c:pt>
                <c:pt idx="9">
                  <c:v>0.59295368991162389</c:v>
                </c:pt>
                <c:pt idx="10">
                  <c:v>0.59295368991162389</c:v>
                </c:pt>
                <c:pt idx="11">
                  <c:v>0.59295368991162389</c:v>
                </c:pt>
                <c:pt idx="12">
                  <c:v>0.59295368991162389</c:v>
                </c:pt>
                <c:pt idx="13">
                  <c:v>0.59295368991162389</c:v>
                </c:pt>
                <c:pt idx="14">
                  <c:v>0.59295368991162389</c:v>
                </c:pt>
                <c:pt idx="15">
                  <c:v>0.59295368991162389</c:v>
                </c:pt>
                <c:pt idx="16">
                  <c:v>0.59295368991162389</c:v>
                </c:pt>
                <c:pt idx="17">
                  <c:v>0.59295368991162389</c:v>
                </c:pt>
                <c:pt idx="18">
                  <c:v>0.59295368991162389</c:v>
                </c:pt>
                <c:pt idx="19">
                  <c:v>0.59295368991162389</c:v>
                </c:pt>
                <c:pt idx="20">
                  <c:v>0.59295368991162389</c:v>
                </c:pt>
                <c:pt idx="21">
                  <c:v>0.59295368991162389</c:v>
                </c:pt>
                <c:pt idx="22">
                  <c:v>0.59295368991162389</c:v>
                </c:pt>
                <c:pt idx="23">
                  <c:v>0.59295368991162389</c:v>
                </c:pt>
                <c:pt idx="24">
                  <c:v>0.59295368991162389</c:v>
                </c:pt>
                <c:pt idx="25">
                  <c:v>0.59233435958218339</c:v>
                </c:pt>
                <c:pt idx="26">
                  <c:v>0.59166227067191624</c:v>
                </c:pt>
                <c:pt idx="27">
                  <c:v>0.59166227067191624</c:v>
                </c:pt>
                <c:pt idx="28">
                  <c:v>0.59524674486000806</c:v>
                </c:pt>
                <c:pt idx="29">
                  <c:v>0.59524674486000806</c:v>
                </c:pt>
                <c:pt idx="30">
                  <c:v>0.59524674486000806</c:v>
                </c:pt>
                <c:pt idx="31">
                  <c:v>0.59524674486000806</c:v>
                </c:pt>
                <c:pt idx="32">
                  <c:v>0.59524674486000806</c:v>
                </c:pt>
                <c:pt idx="33">
                  <c:v>0.59883121904809999</c:v>
                </c:pt>
                <c:pt idx="34">
                  <c:v>0.59815913013783273</c:v>
                </c:pt>
                <c:pt idx="35">
                  <c:v>0.59547077449676378</c:v>
                </c:pt>
                <c:pt idx="36">
                  <c:v>0.59547077449676378</c:v>
                </c:pt>
                <c:pt idx="37">
                  <c:v>0.60062345614214585</c:v>
                </c:pt>
                <c:pt idx="38">
                  <c:v>0.60062345614214585</c:v>
                </c:pt>
                <c:pt idx="39">
                  <c:v>0.60532807851401649</c:v>
                </c:pt>
                <c:pt idx="40">
                  <c:v>0.60532807851401649</c:v>
                </c:pt>
                <c:pt idx="41">
                  <c:v>0.60532807851401649</c:v>
                </c:pt>
              </c:numCache>
            </c:numRef>
          </c:val>
        </c:ser>
        <c:dLbls/>
        <c:marker val="1"/>
        <c:axId val="220371200"/>
        <c:axId val="220377088"/>
      </c:lineChart>
      <c:dateAx>
        <c:axId val="22037120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0377088"/>
        <c:crosses val="autoZero"/>
        <c:auto val="1"/>
        <c:lblOffset val="100"/>
        <c:baseTimeUnit val="days"/>
      </c:dateAx>
      <c:valAx>
        <c:axId val="22037708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037120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828971437625141"/>
          <c:y val="0.21261682242990654"/>
          <c:w val="0.73746525127111962"/>
          <c:h val="0.584112149532654"/>
        </c:manualLayout>
      </c:layout>
      <c:lineChart>
        <c:grouping val="standard"/>
        <c:ser>
          <c:idx val="0"/>
          <c:order val="0"/>
          <c:tx>
            <c:strRef>
              <c:f>'subscription charts'!$E$2</c:f>
              <c:strCache>
                <c:ptCount val="1"/>
                <c:pt idx="0">
                  <c:v>RDC T4 V-MAX 0678</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charts'!$E$4:$E$45</c:f>
              <c:numCache>
                <c:formatCode>0.00%</c:formatCode>
                <c:ptCount val="42"/>
                <c:pt idx="0">
                  <c:v>1.5217295923357315</c:v>
                </c:pt>
                <c:pt idx="1">
                  <c:v>1.5276579277331923</c:v>
                </c:pt>
                <c:pt idx="2">
                  <c:v>1.5276579277331923</c:v>
                </c:pt>
                <c:pt idx="3">
                  <c:v>1.5276579277331923</c:v>
                </c:pt>
                <c:pt idx="4">
                  <c:v>1.5276579277331923</c:v>
                </c:pt>
                <c:pt idx="5">
                  <c:v>1.5276579277331923</c:v>
                </c:pt>
                <c:pt idx="6">
                  <c:v>1.5276579277331923</c:v>
                </c:pt>
                <c:pt idx="7">
                  <c:v>1.5276579277331923</c:v>
                </c:pt>
                <c:pt idx="8">
                  <c:v>1.5276579277331923</c:v>
                </c:pt>
                <c:pt idx="9">
                  <c:v>1.5276579277331923</c:v>
                </c:pt>
                <c:pt idx="10">
                  <c:v>1.5276579277331923</c:v>
                </c:pt>
                <c:pt idx="11">
                  <c:v>1.5276579277331923</c:v>
                </c:pt>
                <c:pt idx="12">
                  <c:v>1.5276579277331923</c:v>
                </c:pt>
                <c:pt idx="13">
                  <c:v>1.5276579277331923</c:v>
                </c:pt>
                <c:pt idx="14">
                  <c:v>1.520988550411049</c:v>
                </c:pt>
                <c:pt idx="15">
                  <c:v>1.5276579277331923</c:v>
                </c:pt>
                <c:pt idx="16">
                  <c:v>1.5276579277331923</c:v>
                </c:pt>
                <c:pt idx="17">
                  <c:v>1.5276579277331923</c:v>
                </c:pt>
                <c:pt idx="18">
                  <c:v>1.5276579277331923</c:v>
                </c:pt>
                <c:pt idx="19">
                  <c:v>1.5276579277331923</c:v>
                </c:pt>
                <c:pt idx="20">
                  <c:v>1.5276579277331923</c:v>
                </c:pt>
                <c:pt idx="21">
                  <c:v>1.5276579277331923</c:v>
                </c:pt>
                <c:pt idx="22">
                  <c:v>1.5276579277331923</c:v>
                </c:pt>
                <c:pt idx="23">
                  <c:v>1.5276579277331923</c:v>
                </c:pt>
                <c:pt idx="24">
                  <c:v>1.5276579277331923</c:v>
                </c:pt>
                <c:pt idx="25">
                  <c:v>1.5277938524531616</c:v>
                </c:pt>
                <c:pt idx="26">
                  <c:v>1.5277938524531616</c:v>
                </c:pt>
                <c:pt idx="27">
                  <c:v>1.5277938524531616</c:v>
                </c:pt>
                <c:pt idx="28">
                  <c:v>1.5277938524531616</c:v>
                </c:pt>
                <c:pt idx="29">
                  <c:v>1.5277938524531616</c:v>
                </c:pt>
                <c:pt idx="30">
                  <c:v>1.5277938524531616</c:v>
                </c:pt>
                <c:pt idx="31">
                  <c:v>1.5198269429630467</c:v>
                </c:pt>
                <c:pt idx="32">
                  <c:v>1.5198269429630467</c:v>
                </c:pt>
                <c:pt idx="33">
                  <c:v>1.5190858351035013</c:v>
                </c:pt>
                <c:pt idx="34">
                  <c:v>1.5190858351035013</c:v>
                </c:pt>
                <c:pt idx="35">
                  <c:v>1.5190858351035013</c:v>
                </c:pt>
                <c:pt idx="36">
                  <c:v>1.5190858351035013</c:v>
                </c:pt>
                <c:pt idx="37">
                  <c:v>1.5190858351035013</c:v>
                </c:pt>
                <c:pt idx="38">
                  <c:v>1.5190858351035013</c:v>
                </c:pt>
                <c:pt idx="39">
                  <c:v>1.5213091586821379</c:v>
                </c:pt>
                <c:pt idx="40">
                  <c:v>1.5213091586821379</c:v>
                </c:pt>
                <c:pt idx="41">
                  <c:v>1.5213091586821379</c:v>
                </c:pt>
              </c:numCache>
            </c:numRef>
          </c:val>
        </c:ser>
        <c:dLbls/>
        <c:marker val="1"/>
        <c:axId val="242794880"/>
        <c:axId val="242796416"/>
      </c:lineChart>
      <c:dateAx>
        <c:axId val="24279488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2796416"/>
        <c:crosses val="autoZero"/>
        <c:auto val="1"/>
        <c:lblOffset val="100"/>
        <c:baseTimeUnit val="days"/>
      </c:dateAx>
      <c:valAx>
        <c:axId val="24279641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279488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lang val="en-US"/>
  <c:chart>
    <c:title/>
    <c:plotArea>
      <c:layout>
        <c:manualLayout>
          <c:layoutTarget val="inner"/>
          <c:xMode val="edge"/>
          <c:yMode val="edge"/>
          <c:x val="0.20409323654167588"/>
          <c:y val="0.23233367568184413"/>
          <c:w val="0.74358381879930169"/>
          <c:h val="0.55309070960776952"/>
        </c:manualLayout>
      </c:layout>
      <c:lineChart>
        <c:grouping val="standard"/>
        <c:ser>
          <c:idx val="0"/>
          <c:order val="0"/>
          <c:tx>
            <c:strRef>
              <c:f>'subscription charts'!$D$2</c:f>
              <c:strCache>
                <c:ptCount val="1"/>
                <c:pt idx="0">
                  <c:v>RDC T3 V-MAX 0552</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charts'!$D$4:$D$45</c:f>
              <c:numCache>
                <c:formatCode>0.00%</c:formatCode>
                <c:ptCount val="42"/>
                <c:pt idx="0">
                  <c:v>0.61199085549975507</c:v>
                </c:pt>
                <c:pt idx="1">
                  <c:v>0.60885473837786763</c:v>
                </c:pt>
                <c:pt idx="2">
                  <c:v>0.60796234016628159</c:v>
                </c:pt>
                <c:pt idx="3">
                  <c:v>0.60796234016628159</c:v>
                </c:pt>
                <c:pt idx="4">
                  <c:v>0.60796234016628159</c:v>
                </c:pt>
                <c:pt idx="5">
                  <c:v>0.60796234016628159</c:v>
                </c:pt>
                <c:pt idx="6">
                  <c:v>0.60124204900747968</c:v>
                </c:pt>
                <c:pt idx="7">
                  <c:v>0.60124204900747968</c:v>
                </c:pt>
                <c:pt idx="8">
                  <c:v>0.59989799077571926</c:v>
                </c:pt>
                <c:pt idx="9">
                  <c:v>0.59989799077571926</c:v>
                </c:pt>
                <c:pt idx="10">
                  <c:v>0.59989799077571926</c:v>
                </c:pt>
                <c:pt idx="11">
                  <c:v>0.59989799077571926</c:v>
                </c:pt>
                <c:pt idx="12">
                  <c:v>0.59989799077571926</c:v>
                </c:pt>
                <c:pt idx="13">
                  <c:v>0.59989799077571926</c:v>
                </c:pt>
                <c:pt idx="14">
                  <c:v>0.59989799077571926</c:v>
                </c:pt>
                <c:pt idx="15">
                  <c:v>0.59989799077571926</c:v>
                </c:pt>
                <c:pt idx="16">
                  <c:v>0.59989799077571926</c:v>
                </c:pt>
                <c:pt idx="17">
                  <c:v>0.59989799077571926</c:v>
                </c:pt>
                <c:pt idx="18">
                  <c:v>0.59989799077571926</c:v>
                </c:pt>
                <c:pt idx="19">
                  <c:v>0.59989799077571926</c:v>
                </c:pt>
                <c:pt idx="20">
                  <c:v>0.59989799077571926</c:v>
                </c:pt>
                <c:pt idx="21">
                  <c:v>0.59989799077571926</c:v>
                </c:pt>
                <c:pt idx="22">
                  <c:v>0.59989799077571926</c:v>
                </c:pt>
                <c:pt idx="23">
                  <c:v>0.59989799077571926</c:v>
                </c:pt>
                <c:pt idx="24">
                  <c:v>0.59989799077571926</c:v>
                </c:pt>
                <c:pt idx="25">
                  <c:v>0.59927927832161143</c:v>
                </c:pt>
                <c:pt idx="26">
                  <c:v>0.59860718941134416</c:v>
                </c:pt>
                <c:pt idx="27">
                  <c:v>0.59860718941134416</c:v>
                </c:pt>
                <c:pt idx="28">
                  <c:v>0.59950330795836726</c:v>
                </c:pt>
                <c:pt idx="29">
                  <c:v>0.59950330795836726</c:v>
                </c:pt>
                <c:pt idx="30">
                  <c:v>0.59950330795836726</c:v>
                </c:pt>
                <c:pt idx="31">
                  <c:v>0.59950330795836726</c:v>
                </c:pt>
                <c:pt idx="32">
                  <c:v>0.59950330795836726</c:v>
                </c:pt>
                <c:pt idx="33">
                  <c:v>0.60308778214645897</c:v>
                </c:pt>
                <c:pt idx="34">
                  <c:v>0.60241569323619182</c:v>
                </c:pt>
                <c:pt idx="35">
                  <c:v>0.59972733759512298</c:v>
                </c:pt>
                <c:pt idx="36">
                  <c:v>0.59972733759512298</c:v>
                </c:pt>
                <c:pt idx="37">
                  <c:v>0.60488001924050505</c:v>
                </c:pt>
                <c:pt idx="38">
                  <c:v>0.60488001924050505</c:v>
                </c:pt>
                <c:pt idx="39">
                  <c:v>0.60868852306535259</c:v>
                </c:pt>
                <c:pt idx="40">
                  <c:v>0.60868852306535259</c:v>
                </c:pt>
                <c:pt idx="41">
                  <c:v>0.60868852306535259</c:v>
                </c:pt>
              </c:numCache>
            </c:numRef>
          </c:val>
        </c:ser>
        <c:dLbls/>
        <c:marker val="1"/>
        <c:axId val="242997504"/>
        <c:axId val="243011584"/>
      </c:lineChart>
      <c:dateAx>
        <c:axId val="242997504"/>
        <c:scaling>
          <c:orientation val="minMax"/>
        </c:scaling>
        <c:axPos val="b"/>
        <c:numFmt formatCode="[$-409]d\-mmm\-yy;@" sourceLinked="0"/>
        <c:tickLblPos val="nextTo"/>
        <c:txPr>
          <a:bodyPr rot="-2700000" vert="horz"/>
          <a:lstStyle/>
          <a:p>
            <a:pPr>
              <a:defRPr/>
            </a:pPr>
            <a:endParaRPr lang="en-US"/>
          </a:p>
        </c:txPr>
        <c:crossAx val="243011584"/>
        <c:crosses val="autoZero"/>
        <c:auto val="1"/>
        <c:lblOffset val="100"/>
        <c:baseTimeUnit val="days"/>
      </c:dateAx>
      <c:valAx>
        <c:axId val="243011584"/>
        <c:scaling>
          <c:orientation val="minMax"/>
        </c:scaling>
        <c:axPos val="l"/>
        <c:majorGridlines/>
        <c:numFmt formatCode="0.00%" sourceLinked="1"/>
        <c:tickLblPos val="nextTo"/>
        <c:txPr>
          <a:bodyPr rot="0" vert="horz"/>
          <a:lstStyle/>
          <a:p>
            <a:pPr>
              <a:defRPr/>
            </a:pPr>
            <a:endParaRPr lang="en-US"/>
          </a:p>
        </c:txPr>
        <c:crossAx val="242997504"/>
        <c:crosses val="autoZero"/>
        <c:crossBetween val="between"/>
      </c:valAx>
    </c:plotArea>
    <c:plotVisOnly val="1"/>
    <c:dispBlanksAs val="gap"/>
  </c:chart>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111332114358816"/>
        </c:manualLayout>
      </c:layout>
      <c:lineChart>
        <c:grouping val="standard"/>
        <c:ser>
          <c:idx val="0"/>
          <c:order val="0"/>
          <c:tx>
            <c:strRef>
              <c:f>'subscription charts'!$L$2</c:f>
              <c:strCache>
                <c:ptCount val="1"/>
                <c:pt idx="0">
                  <c:v>FDC T4 V-MAX 0879</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charts'!$L$4:$L$45</c:f>
              <c:numCache>
                <c:formatCode>0.00%</c:formatCode>
                <c:ptCount val="42"/>
                <c:pt idx="0">
                  <c:v>1.4590447813308975</c:v>
                </c:pt>
                <c:pt idx="1">
                  <c:v>1.4637609562496015</c:v>
                </c:pt>
                <c:pt idx="2">
                  <c:v>1.4637768809544778</c:v>
                </c:pt>
                <c:pt idx="3">
                  <c:v>1.4637768809544778</c:v>
                </c:pt>
                <c:pt idx="4">
                  <c:v>1.4637768809544778</c:v>
                </c:pt>
                <c:pt idx="5">
                  <c:v>1.4637768809544778</c:v>
                </c:pt>
                <c:pt idx="6">
                  <c:v>1.4637768809544778</c:v>
                </c:pt>
                <c:pt idx="7">
                  <c:v>1.4637768809544778</c:v>
                </c:pt>
                <c:pt idx="8">
                  <c:v>1.4637768809544778</c:v>
                </c:pt>
                <c:pt idx="9">
                  <c:v>1.4637768809544778</c:v>
                </c:pt>
                <c:pt idx="10">
                  <c:v>1.4637768809544778</c:v>
                </c:pt>
                <c:pt idx="11">
                  <c:v>1.4637768809544778</c:v>
                </c:pt>
                <c:pt idx="12">
                  <c:v>1.4637768809544778</c:v>
                </c:pt>
                <c:pt idx="13">
                  <c:v>1.4637768809544778</c:v>
                </c:pt>
                <c:pt idx="14">
                  <c:v>1.4637768809544778</c:v>
                </c:pt>
                <c:pt idx="15">
                  <c:v>1.4676197319545969</c:v>
                </c:pt>
                <c:pt idx="16">
                  <c:v>1.4676197319545969</c:v>
                </c:pt>
                <c:pt idx="17">
                  <c:v>1.4676197319545969</c:v>
                </c:pt>
                <c:pt idx="18">
                  <c:v>1.4676197319545969</c:v>
                </c:pt>
                <c:pt idx="19">
                  <c:v>1.4676197319545969</c:v>
                </c:pt>
                <c:pt idx="20">
                  <c:v>1.4545191035450997</c:v>
                </c:pt>
                <c:pt idx="21">
                  <c:v>1.4545191035450997</c:v>
                </c:pt>
                <c:pt idx="22">
                  <c:v>1.4545191035450997</c:v>
                </c:pt>
                <c:pt idx="23">
                  <c:v>1.4545191035450997</c:v>
                </c:pt>
                <c:pt idx="24">
                  <c:v>1.4545191035450997</c:v>
                </c:pt>
                <c:pt idx="25">
                  <c:v>1.4546485206732738</c:v>
                </c:pt>
                <c:pt idx="26">
                  <c:v>1.4546485206732738</c:v>
                </c:pt>
                <c:pt idx="27">
                  <c:v>1.4567448077211997</c:v>
                </c:pt>
                <c:pt idx="28">
                  <c:v>1.4567448077211997</c:v>
                </c:pt>
                <c:pt idx="29">
                  <c:v>1.403114797411761</c:v>
                </c:pt>
                <c:pt idx="30">
                  <c:v>1.403114797411761</c:v>
                </c:pt>
                <c:pt idx="31">
                  <c:v>1.403114797411761</c:v>
                </c:pt>
                <c:pt idx="32">
                  <c:v>1.403114797411761</c:v>
                </c:pt>
                <c:pt idx="33">
                  <c:v>1.403114797411761</c:v>
                </c:pt>
                <c:pt idx="34">
                  <c:v>1.403114797411761</c:v>
                </c:pt>
                <c:pt idx="35">
                  <c:v>1.3863445010283535</c:v>
                </c:pt>
                <c:pt idx="36">
                  <c:v>1.3863445010283535</c:v>
                </c:pt>
                <c:pt idx="37">
                  <c:v>1.3863445010283535</c:v>
                </c:pt>
                <c:pt idx="38">
                  <c:v>1.3863445010283535</c:v>
                </c:pt>
                <c:pt idx="39">
                  <c:v>1.3873926445523164</c:v>
                </c:pt>
                <c:pt idx="40">
                  <c:v>1.3873926445523164</c:v>
                </c:pt>
                <c:pt idx="41">
                  <c:v>1.3873926445523164</c:v>
                </c:pt>
              </c:numCache>
            </c:numRef>
          </c:val>
        </c:ser>
        <c:dLbls/>
        <c:marker val="1"/>
        <c:axId val="243040640"/>
        <c:axId val="243042176"/>
      </c:lineChart>
      <c:dateAx>
        <c:axId val="24304064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3042176"/>
        <c:crosses val="autoZero"/>
        <c:auto val="1"/>
        <c:lblOffset val="100"/>
        <c:baseTimeUnit val="days"/>
      </c:dateAx>
      <c:valAx>
        <c:axId val="24304217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304064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lgn="ct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4022472559613794"/>
          <c:y val="0.26710671804322333"/>
          <c:w val="0.70240037799843069"/>
          <c:h val="0.53539054529883767"/>
        </c:manualLayout>
      </c:layout>
      <c:lineChart>
        <c:grouping val="standard"/>
        <c:ser>
          <c:idx val="0"/>
          <c:order val="0"/>
          <c:tx>
            <c:strRef>
              <c:f>'subscription charts'!$O$2</c:f>
              <c:strCache>
                <c:ptCount val="1"/>
                <c:pt idx="0">
                  <c:v>FDC T3 V-MAX 2231</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charts'!$O$4:$O$45</c:f>
              <c:numCache>
                <c:formatCode>0.00%</c:formatCode>
                <c:ptCount val="42"/>
                <c:pt idx="0">
                  <c:v>0.90970056753277362</c:v>
                </c:pt>
                <c:pt idx="1">
                  <c:v>0.90970056753277362</c:v>
                </c:pt>
                <c:pt idx="2">
                  <c:v>0.90970056753277362</c:v>
                </c:pt>
                <c:pt idx="3">
                  <c:v>0.90688832115464812</c:v>
                </c:pt>
                <c:pt idx="4">
                  <c:v>0.90688832115464812</c:v>
                </c:pt>
                <c:pt idx="5">
                  <c:v>0.90688832115464812</c:v>
                </c:pt>
                <c:pt idx="6">
                  <c:v>0.90688832115464812</c:v>
                </c:pt>
                <c:pt idx="7">
                  <c:v>0.90688832115464812</c:v>
                </c:pt>
                <c:pt idx="8">
                  <c:v>1.4496865471799785</c:v>
                </c:pt>
                <c:pt idx="9">
                  <c:v>1.4496865471799785</c:v>
                </c:pt>
                <c:pt idx="10">
                  <c:v>1.4481581480791033</c:v>
                </c:pt>
                <c:pt idx="11">
                  <c:v>1.4458655494277908</c:v>
                </c:pt>
                <c:pt idx="12">
                  <c:v>1.4451013498773533</c:v>
                </c:pt>
                <c:pt idx="13">
                  <c:v>1.4114765696581024</c:v>
                </c:pt>
                <c:pt idx="14">
                  <c:v>1.4114765696581024</c:v>
                </c:pt>
                <c:pt idx="15">
                  <c:v>1.3916073813467269</c:v>
                </c:pt>
                <c:pt idx="16">
                  <c:v>1.3673440456203354</c:v>
                </c:pt>
                <c:pt idx="17">
                  <c:v>1.357600501352257</c:v>
                </c:pt>
                <c:pt idx="18">
                  <c:v>1.357600501352257</c:v>
                </c:pt>
                <c:pt idx="19">
                  <c:v>1.357600501352257</c:v>
                </c:pt>
                <c:pt idx="20">
                  <c:v>1.3488122065222254</c:v>
                </c:pt>
                <c:pt idx="21">
                  <c:v>1.2632218568732232</c:v>
                </c:pt>
                <c:pt idx="22">
                  <c:v>1.2605471584466919</c:v>
                </c:pt>
                <c:pt idx="23">
                  <c:v>1.2366659224955194</c:v>
                </c:pt>
                <c:pt idx="24">
                  <c:v>1.2366659224955194</c:v>
                </c:pt>
                <c:pt idx="25">
                  <c:v>1.2367759559435569</c:v>
                </c:pt>
                <c:pt idx="26">
                  <c:v>1.2333367519875886</c:v>
                </c:pt>
                <c:pt idx="27">
                  <c:v>1.2333367519875886</c:v>
                </c:pt>
                <c:pt idx="28">
                  <c:v>1.4677758216527739</c:v>
                </c:pt>
                <c:pt idx="29">
                  <c:v>1.4677758216527739</c:v>
                </c:pt>
                <c:pt idx="30">
                  <c:v>1.4677758216527739</c:v>
                </c:pt>
                <c:pt idx="31">
                  <c:v>1.4677758216527739</c:v>
                </c:pt>
                <c:pt idx="32">
                  <c:v>1.4677758216527739</c:v>
                </c:pt>
                <c:pt idx="33">
                  <c:v>1.4616616812866075</c:v>
                </c:pt>
                <c:pt idx="34">
                  <c:v>1.4299445781371205</c:v>
                </c:pt>
                <c:pt idx="35">
                  <c:v>1.2835873431220168</c:v>
                </c:pt>
                <c:pt idx="36">
                  <c:v>1.2835873431220168</c:v>
                </c:pt>
                <c:pt idx="37">
                  <c:v>1.2835873431220168</c:v>
                </c:pt>
                <c:pt idx="38">
                  <c:v>1.2835873431220168</c:v>
                </c:pt>
                <c:pt idx="39">
                  <c:v>1.2835873431220168</c:v>
                </c:pt>
                <c:pt idx="40">
                  <c:v>1.2835873431220168</c:v>
                </c:pt>
                <c:pt idx="41">
                  <c:v>1.2598950492031227</c:v>
                </c:pt>
              </c:numCache>
            </c:numRef>
          </c:val>
        </c:ser>
        <c:dLbls/>
        <c:marker val="1"/>
        <c:axId val="244214016"/>
        <c:axId val="244236288"/>
      </c:lineChart>
      <c:dateAx>
        <c:axId val="24421401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4236288"/>
        <c:crosses val="autoZero"/>
        <c:auto val="1"/>
        <c:lblOffset val="100"/>
        <c:baseTimeUnit val="days"/>
      </c:dateAx>
      <c:valAx>
        <c:axId val="24423628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42140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5910631320941762"/>
        </c:manualLayout>
      </c:layout>
      <c:lineChart>
        <c:grouping val="standard"/>
        <c:ser>
          <c:idx val="0"/>
          <c:order val="0"/>
          <c:tx>
            <c:strRef>
              <c:f>'subscription charts'!$G$2</c:f>
              <c:strCache>
                <c:ptCount val="1"/>
                <c:pt idx="0">
                  <c:v>RDC T4 V-MAX 3073</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charts'!$G$4:$G$45</c:f>
              <c:numCache>
                <c:formatCode>0.00%</c:formatCode>
                <c:ptCount val="42"/>
                <c:pt idx="0">
                  <c:v>3.4849236564095691</c:v>
                </c:pt>
                <c:pt idx="1">
                  <c:v>3.4772684093060851</c:v>
                </c:pt>
                <c:pt idx="2">
                  <c:v>3.4765265643447463</c:v>
                </c:pt>
                <c:pt idx="3">
                  <c:v>3.4760162110616655</c:v>
                </c:pt>
                <c:pt idx="4">
                  <c:v>3.4760162110616655</c:v>
                </c:pt>
                <c:pt idx="5">
                  <c:v>3.4760162110616655</c:v>
                </c:pt>
                <c:pt idx="6">
                  <c:v>3.4760162110616655</c:v>
                </c:pt>
                <c:pt idx="7">
                  <c:v>3.4744851512124235</c:v>
                </c:pt>
                <c:pt idx="8">
                  <c:v>3.463767732267732</c:v>
                </c:pt>
                <c:pt idx="9">
                  <c:v>3.4331465352828987</c:v>
                </c:pt>
                <c:pt idx="10">
                  <c:v>3.4331465352828987</c:v>
                </c:pt>
                <c:pt idx="11">
                  <c:v>3.4331465352828987</c:v>
                </c:pt>
                <c:pt idx="12">
                  <c:v>3.4331465352828987</c:v>
                </c:pt>
                <c:pt idx="13">
                  <c:v>3.4331465352828987</c:v>
                </c:pt>
                <c:pt idx="14">
                  <c:v>3.4308499455090362</c:v>
                </c:pt>
                <c:pt idx="15">
                  <c:v>3.4229394696212876</c:v>
                </c:pt>
                <c:pt idx="16">
                  <c:v>3.4229394696212876</c:v>
                </c:pt>
                <c:pt idx="17">
                  <c:v>3.4229394696212876</c:v>
                </c:pt>
                <c:pt idx="18">
                  <c:v>3.4229394696212876</c:v>
                </c:pt>
                <c:pt idx="19">
                  <c:v>3.4229394696212876</c:v>
                </c:pt>
                <c:pt idx="20">
                  <c:v>3.4229394696212876</c:v>
                </c:pt>
                <c:pt idx="21">
                  <c:v>3.4229394696212876</c:v>
                </c:pt>
                <c:pt idx="22">
                  <c:v>3.4229394696212876</c:v>
                </c:pt>
                <c:pt idx="23">
                  <c:v>3.4170704068658613</c:v>
                </c:pt>
                <c:pt idx="24">
                  <c:v>3.4170704068658613</c:v>
                </c:pt>
                <c:pt idx="25">
                  <c:v>3.4173744437380797</c:v>
                </c:pt>
                <c:pt idx="26">
                  <c:v>3.4173744437380797</c:v>
                </c:pt>
                <c:pt idx="27">
                  <c:v>3.4173744437380797</c:v>
                </c:pt>
                <c:pt idx="28">
                  <c:v>3.4173744437380797</c:v>
                </c:pt>
                <c:pt idx="29">
                  <c:v>3.412780855508128</c:v>
                </c:pt>
                <c:pt idx="30">
                  <c:v>3.412780855508128</c:v>
                </c:pt>
                <c:pt idx="31">
                  <c:v>3.4018072836254651</c:v>
                </c:pt>
                <c:pt idx="32">
                  <c:v>3.4018072836254651</c:v>
                </c:pt>
                <c:pt idx="33">
                  <c:v>3.3915993097811277</c:v>
                </c:pt>
                <c:pt idx="34">
                  <c:v>3.3900681137044772</c:v>
                </c:pt>
                <c:pt idx="35">
                  <c:v>3.3849641267823083</c:v>
                </c:pt>
                <c:pt idx="36">
                  <c:v>3.3849641267823083</c:v>
                </c:pt>
                <c:pt idx="37">
                  <c:v>3.3849641267823083</c:v>
                </c:pt>
                <c:pt idx="38">
                  <c:v>3.3849641267823083</c:v>
                </c:pt>
                <c:pt idx="39">
                  <c:v>3.3852193261284169</c:v>
                </c:pt>
                <c:pt idx="40">
                  <c:v>3.2941131595677051</c:v>
                </c:pt>
                <c:pt idx="41">
                  <c:v>3.2920715647988374</c:v>
                </c:pt>
              </c:numCache>
            </c:numRef>
          </c:val>
        </c:ser>
        <c:dLbls/>
        <c:marker val="1"/>
        <c:axId val="245981568"/>
        <c:axId val="245983104"/>
      </c:lineChart>
      <c:dateAx>
        <c:axId val="24598156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5983104"/>
        <c:crosses val="autoZero"/>
        <c:auto val="1"/>
        <c:lblOffset val="100"/>
        <c:baseTimeUnit val="days"/>
      </c:dateAx>
      <c:valAx>
        <c:axId val="24598310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598156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7302847604007079"/>
        </c:manualLayout>
      </c:layout>
      <c:lineChart>
        <c:grouping val="standard"/>
        <c:ser>
          <c:idx val="0"/>
          <c:order val="0"/>
          <c:tx>
            <c:strRef>
              <c:f>'subscription charts'!$F$2</c:f>
              <c:strCache>
                <c:ptCount val="1"/>
                <c:pt idx="0">
                  <c:v>RDC T3 V-MAX 3286</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charts'!$F$4:$F$45</c:f>
              <c:numCache>
                <c:formatCode>0.00%</c:formatCode>
                <c:ptCount val="42"/>
                <c:pt idx="0">
                  <c:v>1.5805687553829648</c:v>
                </c:pt>
                <c:pt idx="1">
                  <c:v>1.5805687553829648</c:v>
                </c:pt>
                <c:pt idx="2">
                  <c:v>1.5769005968480378</c:v>
                </c:pt>
                <c:pt idx="3">
                  <c:v>1.5683415602665416</c:v>
                </c:pt>
                <c:pt idx="4">
                  <c:v>1.5683415602665416</c:v>
                </c:pt>
                <c:pt idx="5">
                  <c:v>1.5683415602665416</c:v>
                </c:pt>
                <c:pt idx="6">
                  <c:v>1.5589673773439505</c:v>
                </c:pt>
                <c:pt idx="7">
                  <c:v>1.5487780480802646</c:v>
                </c:pt>
                <c:pt idx="8">
                  <c:v>1.5459250358864325</c:v>
                </c:pt>
                <c:pt idx="9">
                  <c:v>1.534105413940557</c:v>
                </c:pt>
                <c:pt idx="10">
                  <c:v>1.534105413940557</c:v>
                </c:pt>
                <c:pt idx="11">
                  <c:v>1.534105413940557</c:v>
                </c:pt>
                <c:pt idx="12">
                  <c:v>1.534105413940557</c:v>
                </c:pt>
                <c:pt idx="13">
                  <c:v>1.534105413940557</c:v>
                </c:pt>
                <c:pt idx="14">
                  <c:v>1.5308448285761773</c:v>
                </c:pt>
                <c:pt idx="15">
                  <c:v>1.5328826944289147</c:v>
                </c:pt>
                <c:pt idx="16">
                  <c:v>1.5267690968707031</c:v>
                </c:pt>
                <c:pt idx="17">
                  <c:v>1.5145419017542798</c:v>
                </c:pt>
                <c:pt idx="18">
                  <c:v>1.4888647920097913</c:v>
                </c:pt>
                <c:pt idx="19">
                  <c:v>1.4888647920097913</c:v>
                </c:pt>
                <c:pt idx="20">
                  <c:v>1.4680785603118718</c:v>
                </c:pt>
                <c:pt idx="21">
                  <c:v>1.4424014505673832</c:v>
                </c:pt>
                <c:pt idx="22">
                  <c:v>1.4424014505673832</c:v>
                </c:pt>
                <c:pt idx="23">
                  <c:v>1.4424014505673832</c:v>
                </c:pt>
                <c:pt idx="24">
                  <c:v>1.4424014505673832</c:v>
                </c:pt>
                <c:pt idx="25">
                  <c:v>1.4425297895166287</c:v>
                </c:pt>
                <c:pt idx="26">
                  <c:v>1.4425297895166287</c:v>
                </c:pt>
                <c:pt idx="27">
                  <c:v>1.4388613046040404</c:v>
                </c:pt>
                <c:pt idx="28">
                  <c:v>1.4388613046040404</c:v>
                </c:pt>
                <c:pt idx="29">
                  <c:v>1.4327471630830602</c:v>
                </c:pt>
                <c:pt idx="30">
                  <c:v>1.4327471630830602</c:v>
                </c:pt>
                <c:pt idx="31">
                  <c:v>1.4327471630830602</c:v>
                </c:pt>
                <c:pt idx="32">
                  <c:v>1.4327471630830602</c:v>
                </c:pt>
                <c:pt idx="33">
                  <c:v>1.4327471630830602</c:v>
                </c:pt>
                <c:pt idx="34">
                  <c:v>1.4294862876052039</c:v>
                </c:pt>
                <c:pt idx="35">
                  <c:v>1.4294862876052039</c:v>
                </c:pt>
                <c:pt idx="36">
                  <c:v>1.4294862876052039</c:v>
                </c:pt>
                <c:pt idx="37">
                  <c:v>1.4294862876052039</c:v>
                </c:pt>
                <c:pt idx="38">
                  <c:v>1.4294862876052039</c:v>
                </c:pt>
                <c:pt idx="39">
                  <c:v>1.4294862876052039</c:v>
                </c:pt>
                <c:pt idx="40">
                  <c:v>1.4294862876052039</c:v>
                </c:pt>
                <c:pt idx="41">
                  <c:v>1.4294862876052039</c:v>
                </c:pt>
              </c:numCache>
            </c:numRef>
          </c:val>
        </c:ser>
        <c:dLbls/>
        <c:marker val="1"/>
        <c:axId val="246008064"/>
        <c:axId val="246018048"/>
      </c:lineChart>
      <c:dateAx>
        <c:axId val="24600806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6018048"/>
        <c:crosses val="autoZero"/>
        <c:auto val="1"/>
        <c:lblOffset val="100"/>
        <c:baseTimeUnit val="days"/>
      </c:dateAx>
      <c:valAx>
        <c:axId val="24601804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600806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7147385222224667"/>
        </c:manualLayout>
      </c:layout>
      <c:lineChart>
        <c:grouping val="standard"/>
        <c:ser>
          <c:idx val="0"/>
          <c:order val="0"/>
          <c:tx>
            <c:strRef>
              <c:f>'subscription charts'!$H$2</c:f>
              <c:strCache>
                <c:ptCount val="1"/>
                <c:pt idx="0">
                  <c:v>RDC T3 V-MAX 2230</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charts'!$H$2:$H$45</c:f>
              <c:numCache>
                <c:formatCode>0.00%</c:formatCode>
                <c:ptCount val="44"/>
                <c:pt idx="0" formatCode="General">
                  <c:v>0</c:v>
                </c:pt>
                <c:pt idx="2">
                  <c:v>0.81921720128725395</c:v>
                </c:pt>
                <c:pt idx="3">
                  <c:v>0.81921720128725395</c:v>
                </c:pt>
                <c:pt idx="4">
                  <c:v>0.81921720128725395</c:v>
                </c:pt>
                <c:pt idx="5">
                  <c:v>0.81468133329745929</c:v>
                </c:pt>
                <c:pt idx="6">
                  <c:v>0.81468133329745929</c:v>
                </c:pt>
                <c:pt idx="7">
                  <c:v>0.81468133329745929</c:v>
                </c:pt>
                <c:pt idx="8">
                  <c:v>0.81468133329745929</c:v>
                </c:pt>
                <c:pt idx="9">
                  <c:v>0.81468133329745929</c:v>
                </c:pt>
                <c:pt idx="10">
                  <c:v>1.1774236350239591</c:v>
                </c:pt>
                <c:pt idx="11">
                  <c:v>1.1774236350239591</c:v>
                </c:pt>
                <c:pt idx="12">
                  <c:v>1.175200508028398</c:v>
                </c:pt>
                <c:pt idx="13">
                  <c:v>1.1718658175350565</c:v>
                </c:pt>
                <c:pt idx="14">
                  <c:v>1.1707542540372762</c:v>
                </c:pt>
                <c:pt idx="15">
                  <c:v>1.1615838551805875</c:v>
                </c:pt>
                <c:pt idx="16">
                  <c:v>1.1218454601349357</c:v>
                </c:pt>
                <c:pt idx="17">
                  <c:v>1.1021152080493324</c:v>
                </c:pt>
                <c:pt idx="18">
                  <c:v>1.0973910631837653</c:v>
                </c:pt>
                <c:pt idx="19">
                  <c:v>1.0582084498870039</c:v>
                </c:pt>
                <c:pt idx="20">
                  <c:v>1.0582084498870039</c:v>
                </c:pt>
                <c:pt idx="21">
                  <c:v>1.0582084498870039</c:v>
                </c:pt>
                <c:pt idx="22">
                  <c:v>0.98901362215016986</c:v>
                </c:pt>
                <c:pt idx="23">
                  <c:v>0.97345173318124334</c:v>
                </c:pt>
                <c:pt idx="24">
                  <c:v>0.97345173318124334</c:v>
                </c:pt>
                <c:pt idx="25">
                  <c:v>0.94288373699228056</c:v>
                </c:pt>
                <c:pt idx="26">
                  <c:v>0.94288373699228056</c:v>
                </c:pt>
                <c:pt idx="27">
                  <c:v>0.94296763090962132</c:v>
                </c:pt>
                <c:pt idx="28">
                  <c:v>0.9379651501090398</c:v>
                </c:pt>
                <c:pt idx="29">
                  <c:v>0.9379651501090398</c:v>
                </c:pt>
                <c:pt idx="30">
                  <c:v>0.93379641610855502</c:v>
                </c:pt>
                <c:pt idx="31">
                  <c:v>0.92212396090719817</c:v>
                </c:pt>
                <c:pt idx="32">
                  <c:v>0.92212396090719817</c:v>
                </c:pt>
                <c:pt idx="33">
                  <c:v>0.91489815530635821</c:v>
                </c:pt>
                <c:pt idx="34">
                  <c:v>0.91489815530635821</c:v>
                </c:pt>
                <c:pt idx="35">
                  <c:v>0.91267483050609965</c:v>
                </c:pt>
                <c:pt idx="36">
                  <c:v>0.89822321930441984</c:v>
                </c:pt>
                <c:pt idx="37">
                  <c:v>0.84486342409821646</c:v>
                </c:pt>
                <c:pt idx="38">
                  <c:v>0.84486342409821646</c:v>
                </c:pt>
                <c:pt idx="39">
                  <c:v>0.84486342409821646</c:v>
                </c:pt>
                <c:pt idx="40">
                  <c:v>0.84486342409821646</c:v>
                </c:pt>
                <c:pt idx="41">
                  <c:v>0.84486342409821646</c:v>
                </c:pt>
                <c:pt idx="42">
                  <c:v>0.84486342409821646</c:v>
                </c:pt>
                <c:pt idx="43">
                  <c:v>0.82763265689621357</c:v>
                </c:pt>
              </c:numCache>
            </c:numRef>
          </c:val>
        </c:ser>
        <c:dLbls/>
        <c:marker val="1"/>
        <c:axId val="246890880"/>
        <c:axId val="246892416"/>
      </c:lineChart>
      <c:dateAx>
        <c:axId val="24689088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6892416"/>
        <c:crosses val="autoZero"/>
        <c:auto val="1"/>
        <c:lblOffset val="100"/>
        <c:baseTimeUnit val="days"/>
      </c:dateAx>
      <c:valAx>
        <c:axId val="246892416"/>
        <c:scaling>
          <c:orientation val="minMax"/>
        </c:scaling>
        <c:axPos val="l"/>
        <c:majorGridlines/>
        <c:numFmt formatCode="General"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6890880"/>
        <c:crosses val="autoZero"/>
        <c:crossBetween val="between"/>
      </c:valAx>
    </c:plotArea>
    <c:plotVisOnly val="1"/>
    <c:dispBlanksAs val="gap"/>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146835614823933"/>
        </c:manualLayout>
      </c:layout>
      <c:lineChart>
        <c:grouping val="standard"/>
        <c:ser>
          <c:idx val="0"/>
          <c:order val="0"/>
          <c:tx>
            <c:strRef>
              <c:f>'subscription charts'!$N$2</c:f>
              <c:strCache>
                <c:ptCount val="1"/>
                <c:pt idx="0">
                  <c:v>FDC T3 V-MAX 2804</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charts'!$N$4:$N$45</c:f>
              <c:numCache>
                <c:formatCode>0.00%</c:formatCode>
                <c:ptCount val="42"/>
                <c:pt idx="0">
                  <c:v>1.6404750708961806</c:v>
                </c:pt>
                <c:pt idx="1">
                  <c:v>1.6404750708961806</c:v>
                </c:pt>
                <c:pt idx="2">
                  <c:v>1.6368128636237811</c:v>
                </c:pt>
                <c:pt idx="3">
                  <c:v>1.6282538322153899</c:v>
                </c:pt>
                <c:pt idx="4">
                  <c:v>1.6282538322153899</c:v>
                </c:pt>
                <c:pt idx="5">
                  <c:v>1.6282538322153899</c:v>
                </c:pt>
                <c:pt idx="6">
                  <c:v>1.6188796549585802</c:v>
                </c:pt>
                <c:pt idx="7">
                  <c:v>1.6086903318533523</c:v>
                </c:pt>
                <c:pt idx="8">
                  <c:v>1.6037994567628431</c:v>
                </c:pt>
                <c:pt idx="9">
                  <c:v>1.5940177065818246</c:v>
                </c:pt>
                <c:pt idx="10">
                  <c:v>1.5940177065818246</c:v>
                </c:pt>
                <c:pt idx="11">
                  <c:v>1.5940177065818246</c:v>
                </c:pt>
                <c:pt idx="12">
                  <c:v>1.5940177065818246</c:v>
                </c:pt>
                <c:pt idx="13">
                  <c:v>1.5907571231881517</c:v>
                </c:pt>
                <c:pt idx="14">
                  <c:v>1.5907571231881517</c:v>
                </c:pt>
                <c:pt idx="15">
                  <c:v>1.5976858628997064</c:v>
                </c:pt>
                <c:pt idx="16">
                  <c:v>1.5972782899754971</c:v>
                </c:pt>
                <c:pt idx="17">
                  <c:v>1.5838283834765967</c:v>
                </c:pt>
                <c:pt idx="18">
                  <c:v>1.5536679870851229</c:v>
                </c:pt>
                <c:pt idx="19">
                  <c:v>1.5536679870851229</c:v>
                </c:pt>
                <c:pt idx="20">
                  <c:v>1.5438862369041042</c:v>
                </c:pt>
                <c:pt idx="21">
                  <c:v>1.5182091426789304</c:v>
                </c:pt>
                <c:pt idx="22">
                  <c:v>1.5182091426789304</c:v>
                </c:pt>
                <c:pt idx="23">
                  <c:v>1.5182091426789304</c:v>
                </c:pt>
                <c:pt idx="24">
                  <c:v>1.5182091426789304</c:v>
                </c:pt>
                <c:pt idx="25">
                  <c:v>0.90570761656208476</c:v>
                </c:pt>
                <c:pt idx="26">
                  <c:v>0.90570761656208476</c:v>
                </c:pt>
                <c:pt idx="27">
                  <c:v>0.89837065117139259</c:v>
                </c:pt>
                <c:pt idx="28">
                  <c:v>1.5146757439895171</c:v>
                </c:pt>
                <c:pt idx="29">
                  <c:v>1.502447468338364</c:v>
                </c:pt>
                <c:pt idx="30">
                  <c:v>1.502447468338364</c:v>
                </c:pt>
                <c:pt idx="31">
                  <c:v>1.502447468338364</c:v>
                </c:pt>
                <c:pt idx="32">
                  <c:v>1.502447468338364</c:v>
                </c:pt>
                <c:pt idx="33">
                  <c:v>1.502447468338364</c:v>
                </c:pt>
                <c:pt idx="34">
                  <c:v>1.502447468338364</c:v>
                </c:pt>
                <c:pt idx="35">
                  <c:v>1.502447468338364</c:v>
                </c:pt>
                <c:pt idx="36">
                  <c:v>1.502447468338364</c:v>
                </c:pt>
                <c:pt idx="37">
                  <c:v>1.502447468338364</c:v>
                </c:pt>
                <c:pt idx="38">
                  <c:v>1.502447468338364</c:v>
                </c:pt>
                <c:pt idx="39">
                  <c:v>1.502447468338364</c:v>
                </c:pt>
                <c:pt idx="40">
                  <c:v>1.502447468338364</c:v>
                </c:pt>
                <c:pt idx="41">
                  <c:v>1.502447468338364</c:v>
                </c:pt>
              </c:numCache>
            </c:numRef>
          </c:val>
        </c:ser>
        <c:dLbls/>
        <c:marker val="1"/>
        <c:axId val="246921472"/>
        <c:axId val="246931456"/>
      </c:lineChart>
      <c:dateAx>
        <c:axId val="24692147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6931456"/>
        <c:crosses val="autoZero"/>
        <c:auto val="1"/>
        <c:lblOffset val="100"/>
        <c:baseTimeUnit val="days"/>
      </c:dateAx>
      <c:valAx>
        <c:axId val="24693145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692147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9306430429154278"/>
        </c:manualLayout>
      </c:layout>
      <c:lineChart>
        <c:grouping val="standard"/>
        <c:ser>
          <c:idx val="0"/>
          <c:order val="0"/>
          <c:tx>
            <c:strRef>
              <c:f>'subscription charts'!$M$2</c:f>
              <c:strCache>
                <c:ptCount val="1"/>
                <c:pt idx="0">
                  <c:v>FDC T4 V-MAX 3004</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charts'!$M$4:$M$45</c:f>
              <c:numCache>
                <c:formatCode>0.00%</c:formatCode>
                <c:ptCount val="42"/>
                <c:pt idx="0">
                  <c:v>2.8403518502961789</c:v>
                </c:pt>
                <c:pt idx="1">
                  <c:v>2.8403518502961789</c:v>
                </c:pt>
                <c:pt idx="2">
                  <c:v>2.8350081963366986</c:v>
                </c:pt>
                <c:pt idx="3">
                  <c:v>2.8350081963366986</c:v>
                </c:pt>
                <c:pt idx="4">
                  <c:v>2.8350081963366986</c:v>
                </c:pt>
                <c:pt idx="5">
                  <c:v>2.8350081963366986</c:v>
                </c:pt>
                <c:pt idx="6">
                  <c:v>2.8189320922530614</c:v>
                </c:pt>
                <c:pt idx="7">
                  <c:v>2.818166563487174</c:v>
                </c:pt>
                <c:pt idx="8">
                  <c:v>2.8207183260401321</c:v>
                </c:pt>
                <c:pt idx="9">
                  <c:v>2.8168906822106945</c:v>
                </c:pt>
                <c:pt idx="10">
                  <c:v>2.8145940959130322</c:v>
                </c:pt>
                <c:pt idx="11">
                  <c:v>2.8566981780368446</c:v>
                </c:pt>
                <c:pt idx="12">
                  <c:v>2.8566981780368446</c:v>
                </c:pt>
                <c:pt idx="13">
                  <c:v>2.8199527972742446</c:v>
                </c:pt>
                <c:pt idx="14">
                  <c:v>2.8199527972742446</c:v>
                </c:pt>
                <c:pt idx="15">
                  <c:v>2.8207183260401321</c:v>
                </c:pt>
                <c:pt idx="16">
                  <c:v>2.8125526858706653</c:v>
                </c:pt>
                <c:pt idx="17">
                  <c:v>2.8125526858706653</c:v>
                </c:pt>
                <c:pt idx="18">
                  <c:v>2.6900680833286659</c:v>
                </c:pt>
                <c:pt idx="19">
                  <c:v>2.6900680833286659</c:v>
                </c:pt>
                <c:pt idx="20">
                  <c:v>2.6900680833286659</c:v>
                </c:pt>
                <c:pt idx="21">
                  <c:v>2.6734816267344366</c:v>
                </c:pt>
                <c:pt idx="22">
                  <c:v>2.6734816267344366</c:v>
                </c:pt>
                <c:pt idx="23">
                  <c:v>2.6035633327833785</c:v>
                </c:pt>
                <c:pt idx="24">
                  <c:v>2.6030529802727869</c:v>
                </c:pt>
                <c:pt idx="25">
                  <c:v>2.6032845892220058</c:v>
                </c:pt>
                <c:pt idx="26">
                  <c:v>2.6032845892220058</c:v>
                </c:pt>
                <c:pt idx="27">
                  <c:v>2.5055433876072595</c:v>
                </c:pt>
                <c:pt idx="28">
                  <c:v>2.5055433876072595</c:v>
                </c:pt>
                <c:pt idx="29">
                  <c:v>2.5055433876072595</c:v>
                </c:pt>
                <c:pt idx="30">
                  <c:v>2.5055433876072595</c:v>
                </c:pt>
                <c:pt idx="31">
                  <c:v>2.5055433876072595</c:v>
                </c:pt>
                <c:pt idx="32">
                  <c:v>2.5055433876072595</c:v>
                </c:pt>
                <c:pt idx="33">
                  <c:v>2.4927834396157782</c:v>
                </c:pt>
                <c:pt idx="34">
                  <c:v>2.492273041696119</c:v>
                </c:pt>
                <c:pt idx="35">
                  <c:v>2.4792578947448085</c:v>
                </c:pt>
                <c:pt idx="36">
                  <c:v>2.4386812601318981</c:v>
                </c:pt>
                <c:pt idx="37">
                  <c:v>2.4386812601318981</c:v>
                </c:pt>
                <c:pt idx="38">
                  <c:v>2.4386812601318981</c:v>
                </c:pt>
                <c:pt idx="39">
                  <c:v>2.4389364590917273</c:v>
                </c:pt>
                <c:pt idx="40">
                  <c:v>2.4389364590917273</c:v>
                </c:pt>
                <c:pt idx="41">
                  <c:v>2.4389364590917273</c:v>
                </c:pt>
              </c:numCache>
            </c:numRef>
          </c:val>
        </c:ser>
        <c:dLbls/>
        <c:marker val="1"/>
        <c:axId val="247185792"/>
        <c:axId val="247187328"/>
      </c:lineChart>
      <c:dateAx>
        <c:axId val="24718579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7187328"/>
        <c:crosses val="autoZero"/>
        <c:auto val="1"/>
        <c:lblOffset val="100"/>
        <c:baseTimeUnit val="days"/>
      </c:dateAx>
      <c:valAx>
        <c:axId val="24718732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718579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5910631320941762"/>
        </c:manualLayout>
      </c:layout>
      <c:lineChart>
        <c:grouping val="standard"/>
        <c:ser>
          <c:idx val="0"/>
          <c:order val="0"/>
          <c:tx>
            <c:strRef>
              <c:f>'subscription charts'!$I$2</c:f>
              <c:strCache>
                <c:ptCount val="1"/>
                <c:pt idx="0">
                  <c:v>RDC T3 V-MAX 3696</c:v>
                </c:pt>
              </c:strCache>
            </c:strRef>
          </c:tx>
          <c:cat>
            <c:numRef>
              <c:f>'subscription charts'!$A$4:$A$32</c:f>
              <c:numCache>
                <c:formatCode>[$-409]d\-mmm\-yy;@</c:formatCode>
                <c:ptCount val="29"/>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numCache>
            </c:numRef>
          </c:cat>
          <c:val>
            <c:numRef>
              <c:f>'subscription charts'!$I$4:$I$31</c:f>
              <c:numCache>
                <c:formatCode>0.00%</c:formatCode>
                <c:ptCount val="28"/>
                <c:pt idx="0">
                  <c:v>8.7016345982405929E-2</c:v>
                </c:pt>
                <c:pt idx="1">
                  <c:v>8.7016345982405929E-2</c:v>
                </c:pt>
                <c:pt idx="2">
                  <c:v>8.6689192240508819E-2</c:v>
                </c:pt>
                <c:pt idx="3">
                  <c:v>7.7147290518485595E-2</c:v>
                </c:pt>
                <c:pt idx="4">
                  <c:v>7.7147290518485595E-2</c:v>
                </c:pt>
                <c:pt idx="5">
                  <c:v>7.7147290518485595E-2</c:v>
                </c:pt>
                <c:pt idx="6">
                  <c:v>7.7147290518485595E-2</c:v>
                </c:pt>
                <c:pt idx="7">
                  <c:v>7.5117098662735984E-2</c:v>
                </c:pt>
                <c:pt idx="8">
                  <c:v>7.4914079477161027E-2</c:v>
                </c:pt>
                <c:pt idx="9">
                  <c:v>7.4914079477161027E-2</c:v>
                </c:pt>
                <c:pt idx="10">
                  <c:v>7.4914079477161027E-2</c:v>
                </c:pt>
                <c:pt idx="11">
                  <c:v>7.4914079477161027E-2</c:v>
                </c:pt>
                <c:pt idx="12">
                  <c:v>7.4914079477161027E-2</c:v>
                </c:pt>
                <c:pt idx="13">
                  <c:v>7.4914079477161027E-2</c:v>
                </c:pt>
                <c:pt idx="14">
                  <c:v>7.4914079477161027E-2</c:v>
                </c:pt>
                <c:pt idx="15">
                  <c:v>6.3138966713813208E-2</c:v>
                </c:pt>
                <c:pt idx="16">
                  <c:v>5.8063487074439167E-2</c:v>
                </c:pt>
                <c:pt idx="17">
                  <c:v>5.8063487074439167E-2</c:v>
                </c:pt>
                <c:pt idx="18">
                  <c:v>5.8063487074439167E-2</c:v>
                </c:pt>
                <c:pt idx="19">
                  <c:v>5.8063487074439167E-2</c:v>
                </c:pt>
                <c:pt idx="20">
                  <c:v>5.8063487074439167E-2</c:v>
                </c:pt>
                <c:pt idx="21">
                  <c:v>5.8063487074439167E-2</c:v>
                </c:pt>
                <c:pt idx="22">
                  <c:v>5.8063487074439167E-2</c:v>
                </c:pt>
                <c:pt idx="23">
                  <c:v>5.8063487074439167E-2</c:v>
                </c:pt>
                <c:pt idx="24">
                  <c:v>5.8063487074439167E-2</c:v>
                </c:pt>
                <c:pt idx="25">
                  <c:v>5.8068653324734959E-2</c:v>
                </c:pt>
                <c:pt idx="26">
                  <c:v>5.8068653324734959E-2</c:v>
                </c:pt>
                <c:pt idx="27">
                  <c:v>5.8068653324734959E-2</c:v>
                </c:pt>
              </c:numCache>
            </c:numRef>
          </c:val>
        </c:ser>
        <c:dLbls/>
        <c:marker val="1"/>
        <c:axId val="247215616"/>
        <c:axId val="247217152"/>
      </c:lineChart>
      <c:dateAx>
        <c:axId val="24721561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7217152"/>
        <c:crosses val="autoZero"/>
        <c:auto val="1"/>
        <c:lblOffset val="100"/>
        <c:baseTimeUnit val="days"/>
      </c:dateAx>
      <c:valAx>
        <c:axId val="247217152"/>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72156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146835614823933"/>
        </c:manualLayout>
      </c:layout>
      <c:lineChart>
        <c:grouping val="standard"/>
        <c:ser>
          <c:idx val="0"/>
          <c:order val="0"/>
          <c:tx>
            <c:strRef>
              <c:f>'subscription charts'!$P$2</c:f>
              <c:strCache>
                <c:ptCount val="1"/>
                <c:pt idx="0">
                  <c:v>FDC T3 V-MAX 3875</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charts'!$P$4:$P$31</c:f>
              <c:numCache>
                <c:formatCode>0.00%</c:formatCode>
                <c:ptCount val="28"/>
                <c:pt idx="0">
                  <c:v>0.35417958673510092</c:v>
                </c:pt>
                <c:pt idx="1">
                  <c:v>0.35417958673510092</c:v>
                </c:pt>
                <c:pt idx="2">
                  <c:v>0.35284713207047291</c:v>
                </c:pt>
                <c:pt idx="3">
                  <c:v>0.34756863642384905</c:v>
                </c:pt>
                <c:pt idx="4">
                  <c:v>0.34756863642384905</c:v>
                </c:pt>
                <c:pt idx="5">
                  <c:v>0.34756863642384905</c:v>
                </c:pt>
                <c:pt idx="6">
                  <c:v>0.34716259829718565</c:v>
                </c:pt>
                <c:pt idx="7">
                  <c:v>0.34066598827057165</c:v>
                </c:pt>
                <c:pt idx="8">
                  <c:v>0.34025995014390825</c:v>
                </c:pt>
                <c:pt idx="9">
                  <c:v>0.34025995014390825</c:v>
                </c:pt>
                <c:pt idx="10">
                  <c:v>0.32807880634400705</c:v>
                </c:pt>
                <c:pt idx="11">
                  <c:v>0.32807880634400705</c:v>
                </c:pt>
                <c:pt idx="12">
                  <c:v>0.32807880634400705</c:v>
                </c:pt>
                <c:pt idx="13">
                  <c:v>0.32807880634400705</c:v>
                </c:pt>
                <c:pt idx="14">
                  <c:v>0.32807880634400705</c:v>
                </c:pt>
                <c:pt idx="15">
                  <c:v>0.32807880634400705</c:v>
                </c:pt>
                <c:pt idx="16">
                  <c:v>0.32807880634400705</c:v>
                </c:pt>
                <c:pt idx="17">
                  <c:v>0.29437764183094689</c:v>
                </c:pt>
                <c:pt idx="18">
                  <c:v>0.29437764183094689</c:v>
                </c:pt>
                <c:pt idx="19">
                  <c:v>0.29437764183094689</c:v>
                </c:pt>
                <c:pt idx="20">
                  <c:v>0.29437764183094689</c:v>
                </c:pt>
                <c:pt idx="21">
                  <c:v>0.29437764183094689</c:v>
                </c:pt>
                <c:pt idx="22">
                  <c:v>0.29437764183094689</c:v>
                </c:pt>
                <c:pt idx="23">
                  <c:v>0.29437764183094689</c:v>
                </c:pt>
                <c:pt idx="24">
                  <c:v>0.29437764183094689</c:v>
                </c:pt>
                <c:pt idx="25">
                  <c:v>0.29440383434289913</c:v>
                </c:pt>
                <c:pt idx="26">
                  <c:v>0.29440383434289913</c:v>
                </c:pt>
                <c:pt idx="27">
                  <c:v>0.29440383434289913</c:v>
                </c:pt>
              </c:numCache>
            </c:numRef>
          </c:val>
        </c:ser>
        <c:dLbls/>
        <c:marker val="1"/>
        <c:axId val="247254016"/>
        <c:axId val="247259904"/>
      </c:lineChart>
      <c:dateAx>
        <c:axId val="24725401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7259904"/>
        <c:crosses val="autoZero"/>
        <c:auto val="1"/>
        <c:lblOffset val="100"/>
        <c:baseTimeUnit val="days"/>
      </c:dateAx>
      <c:valAx>
        <c:axId val="24725990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72540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146835614823933"/>
        </c:manualLayout>
      </c:layout>
      <c:lineChart>
        <c:grouping val="standard"/>
        <c:ser>
          <c:idx val="0"/>
          <c:order val="0"/>
          <c:tx>
            <c:strRef>
              <c:f>'subscription charts'!$T$2</c:f>
              <c:strCache>
                <c:ptCount val="1"/>
                <c:pt idx="0">
                  <c:v>ZDC T4 VMAV 0377</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charts'!$T$4:$T$30</c:f>
              <c:numCache>
                <c:formatCode>0.00%</c:formatCode>
                <c:ptCount val="27"/>
                <c:pt idx="0">
                  <c:v>0.50742859733156043</c:v>
                </c:pt>
                <c:pt idx="1">
                  <c:v>0.50742859733156043</c:v>
                </c:pt>
                <c:pt idx="2">
                  <c:v>0.50742859733156043</c:v>
                </c:pt>
                <c:pt idx="3">
                  <c:v>0.50742859733156043</c:v>
                </c:pt>
                <c:pt idx="4">
                  <c:v>0.50742859733156043</c:v>
                </c:pt>
                <c:pt idx="5">
                  <c:v>0.50742859733156043</c:v>
                </c:pt>
                <c:pt idx="6">
                  <c:v>0.50742859733156043</c:v>
                </c:pt>
                <c:pt idx="7">
                  <c:v>0.50742859733156043</c:v>
                </c:pt>
                <c:pt idx="8">
                  <c:v>0.4921446034360315</c:v>
                </c:pt>
                <c:pt idx="9">
                  <c:v>0.4921446034360315</c:v>
                </c:pt>
                <c:pt idx="10">
                  <c:v>0.4921446034360315</c:v>
                </c:pt>
                <c:pt idx="11">
                  <c:v>0.4921446034360315</c:v>
                </c:pt>
                <c:pt idx="12">
                  <c:v>0.38821344494643478</c:v>
                </c:pt>
                <c:pt idx="13">
                  <c:v>0.38821344494643478</c:v>
                </c:pt>
                <c:pt idx="14">
                  <c:v>0.38821344494643478</c:v>
                </c:pt>
                <c:pt idx="15">
                  <c:v>0.38821344494643478</c:v>
                </c:pt>
                <c:pt idx="16">
                  <c:v>0.38821344494643478</c:v>
                </c:pt>
                <c:pt idx="17">
                  <c:v>0.38821344494643478</c:v>
                </c:pt>
                <c:pt idx="18">
                  <c:v>0.38821344494643478</c:v>
                </c:pt>
                <c:pt idx="19">
                  <c:v>0.38821344494643478</c:v>
                </c:pt>
                <c:pt idx="20">
                  <c:v>0.35153185959716532</c:v>
                </c:pt>
                <c:pt idx="21">
                  <c:v>0.35153185959716532</c:v>
                </c:pt>
                <c:pt idx="22">
                  <c:v>0.35153185959716532</c:v>
                </c:pt>
                <c:pt idx="23">
                  <c:v>0.35153185959716532</c:v>
                </c:pt>
                <c:pt idx="24">
                  <c:v>0.35153185959716532</c:v>
                </c:pt>
                <c:pt idx="25">
                  <c:v>0.35156313745636963</c:v>
                </c:pt>
                <c:pt idx="26">
                  <c:v>0.32099242985146792</c:v>
                </c:pt>
              </c:numCache>
            </c:numRef>
          </c:val>
        </c:ser>
        <c:dLbls/>
        <c:marker val="1"/>
        <c:axId val="247423744"/>
        <c:axId val="247425280"/>
      </c:lineChart>
      <c:dateAx>
        <c:axId val="24742374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7425280"/>
        <c:crosses val="autoZero"/>
        <c:auto val="1"/>
        <c:lblOffset val="100"/>
        <c:baseTimeUnit val="days"/>
      </c:dateAx>
      <c:valAx>
        <c:axId val="247425280"/>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742374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9306430429154278"/>
        </c:manualLayout>
      </c:layout>
      <c:lineChart>
        <c:grouping val="standard"/>
        <c:ser>
          <c:idx val="0"/>
          <c:order val="0"/>
          <c:tx>
            <c:strRef>
              <c:f>'subscription charts'!$S$2</c:f>
              <c:strCache>
                <c:ptCount val="1"/>
                <c:pt idx="0">
                  <c:v>ZDC T4 VMAX 2262</c:v>
                </c:pt>
              </c:strCache>
            </c:strRef>
          </c:tx>
          <c:cat>
            <c:numRef>
              <c:f>'subscription charts'!$A$4:$A$45</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pt idx="41">
                  <c:v>41281</c:v>
                </c:pt>
              </c:numCache>
            </c:numRef>
          </c:cat>
          <c:val>
            <c:numRef>
              <c:f>'subscription charts'!$S$4:$S$31</c:f>
              <c:numCache>
                <c:formatCode>0.00%</c:formatCode>
                <c:ptCount val="28"/>
                <c:pt idx="0">
                  <c:v>0.66210061467607118</c:v>
                </c:pt>
                <c:pt idx="1">
                  <c:v>0.59668531848923867</c:v>
                </c:pt>
                <c:pt idx="2">
                  <c:v>0.59118309731464525</c:v>
                </c:pt>
                <c:pt idx="3">
                  <c:v>0.59118309731464525</c:v>
                </c:pt>
                <c:pt idx="4">
                  <c:v>0.59118309731464525</c:v>
                </c:pt>
                <c:pt idx="5">
                  <c:v>0.59118309731464525</c:v>
                </c:pt>
                <c:pt idx="6">
                  <c:v>0.59118309731464525</c:v>
                </c:pt>
                <c:pt idx="7">
                  <c:v>0.59118309731464525</c:v>
                </c:pt>
                <c:pt idx="8">
                  <c:v>0.57651050751572952</c:v>
                </c:pt>
                <c:pt idx="9">
                  <c:v>0.57651050751572952</c:v>
                </c:pt>
                <c:pt idx="10">
                  <c:v>0.57651050751572952</c:v>
                </c:pt>
                <c:pt idx="11">
                  <c:v>0.57651050751572952</c:v>
                </c:pt>
                <c:pt idx="12">
                  <c:v>0.45179349422494602</c:v>
                </c:pt>
                <c:pt idx="13">
                  <c:v>0.45179349422494602</c:v>
                </c:pt>
                <c:pt idx="14">
                  <c:v>0.45179349422494602</c:v>
                </c:pt>
                <c:pt idx="15">
                  <c:v>0.45179349422494602</c:v>
                </c:pt>
                <c:pt idx="16">
                  <c:v>0.45179349422494602</c:v>
                </c:pt>
                <c:pt idx="17">
                  <c:v>0.45179349422494602</c:v>
                </c:pt>
                <c:pt idx="18">
                  <c:v>0.45179349422494602</c:v>
                </c:pt>
                <c:pt idx="19">
                  <c:v>0.45179349422494602</c:v>
                </c:pt>
                <c:pt idx="20">
                  <c:v>0.3515307972656887</c:v>
                </c:pt>
                <c:pt idx="21">
                  <c:v>0.32952191256731517</c:v>
                </c:pt>
                <c:pt idx="22">
                  <c:v>0.32952191256731517</c:v>
                </c:pt>
                <c:pt idx="23">
                  <c:v>0.32952191256731517</c:v>
                </c:pt>
                <c:pt idx="24">
                  <c:v>0.32952191256731517</c:v>
                </c:pt>
                <c:pt idx="25">
                  <c:v>0.32955123207194786</c:v>
                </c:pt>
                <c:pt idx="26">
                  <c:v>0.32955123207194786</c:v>
                </c:pt>
                <c:pt idx="27">
                  <c:v>0</c:v>
                </c:pt>
              </c:numCache>
            </c:numRef>
          </c:val>
        </c:ser>
        <c:dLbls/>
        <c:marker val="1"/>
        <c:axId val="247675520"/>
        <c:axId val="247685504"/>
      </c:lineChart>
      <c:dateAx>
        <c:axId val="24767552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7685504"/>
        <c:crosses val="autoZero"/>
        <c:auto val="1"/>
        <c:lblOffset val="100"/>
        <c:baseTimeUnit val="days"/>
      </c:dateAx>
      <c:valAx>
        <c:axId val="24768550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767552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7147385222224667"/>
        </c:manualLayout>
      </c:layout>
      <c:lineChart>
        <c:grouping val="standard"/>
        <c:ser>
          <c:idx val="0"/>
          <c:order val="0"/>
          <c:tx>
            <c:strRef>
              <c:f>'subscription charts'!$J$2</c:f>
              <c:strCache>
                <c:ptCount val="1"/>
                <c:pt idx="0">
                  <c:v>RDC T3 V-MAX 4330</c:v>
                </c:pt>
              </c:strCache>
            </c:strRef>
          </c:tx>
          <c:cat>
            <c:numRef>
              <c:f>'subscription charts'!$A$4:$A$9</c:f>
              <c:numCache>
                <c:formatCode>[$-409]d\-mmm\-yy;@</c:formatCode>
                <c:ptCount val="6"/>
                <c:pt idx="0">
                  <c:v>41443</c:v>
                </c:pt>
                <c:pt idx="1">
                  <c:v>41437</c:v>
                </c:pt>
                <c:pt idx="2">
                  <c:v>41430</c:v>
                </c:pt>
                <c:pt idx="3">
                  <c:v>41428</c:v>
                </c:pt>
                <c:pt idx="4">
                  <c:v>41423</c:v>
                </c:pt>
                <c:pt idx="5">
                  <c:v>41422</c:v>
                </c:pt>
              </c:numCache>
            </c:numRef>
          </c:cat>
          <c:val>
            <c:numRef>
              <c:f>'subscription charts'!$J$4:$J$9</c:f>
              <c:numCache>
                <c:formatCode>0.00%</c:formatCode>
                <c:ptCount val="6"/>
                <c:pt idx="0">
                  <c:v>0.13390244298334839</c:v>
                </c:pt>
                <c:pt idx="1">
                  <c:v>3.2472254565444163E-2</c:v>
                </c:pt>
                <c:pt idx="2">
                  <c:v>3.1572815595270413E-2</c:v>
                </c:pt>
                <c:pt idx="3">
                  <c:v>0</c:v>
                </c:pt>
                <c:pt idx="4">
                  <c:v>0</c:v>
                </c:pt>
                <c:pt idx="5">
                  <c:v>0</c:v>
                </c:pt>
              </c:numCache>
            </c:numRef>
          </c:val>
        </c:ser>
        <c:dLbls/>
        <c:marker val="1"/>
        <c:axId val="249368576"/>
        <c:axId val="249370112"/>
      </c:lineChart>
      <c:dateAx>
        <c:axId val="24936857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9370112"/>
        <c:crosses val="autoZero"/>
        <c:auto val="1"/>
        <c:lblOffset val="100"/>
        <c:baseTimeUnit val="days"/>
      </c:dateAx>
      <c:valAx>
        <c:axId val="249370112"/>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9368576"/>
        <c:crosses val="autoZero"/>
        <c:crossBetween val="between"/>
      </c:valAx>
    </c:plotArea>
    <c:plotVisOnly val="1"/>
    <c:dispBlanksAs val="gap"/>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146835614823933"/>
        </c:manualLayout>
      </c:layout>
      <c:lineChart>
        <c:grouping val="standard"/>
        <c:ser>
          <c:idx val="0"/>
          <c:order val="0"/>
          <c:tx>
            <c:strRef>
              <c:f>'subscription charts'!$Q$2</c:f>
              <c:strCache>
                <c:ptCount val="1"/>
                <c:pt idx="0">
                  <c:v>FDC T3 V-MAX 4652</c:v>
                </c:pt>
              </c:strCache>
            </c:strRef>
          </c:tx>
          <c:cat>
            <c:numRef>
              <c:f>'subscription charts'!$A$4:$A$9</c:f>
              <c:numCache>
                <c:formatCode>[$-409]d\-mmm\-yy;@</c:formatCode>
                <c:ptCount val="6"/>
                <c:pt idx="0">
                  <c:v>41443</c:v>
                </c:pt>
                <c:pt idx="1">
                  <c:v>41437</c:v>
                </c:pt>
                <c:pt idx="2">
                  <c:v>41430</c:v>
                </c:pt>
                <c:pt idx="3">
                  <c:v>41428</c:v>
                </c:pt>
                <c:pt idx="4">
                  <c:v>41423</c:v>
                </c:pt>
                <c:pt idx="5">
                  <c:v>41422</c:v>
                </c:pt>
              </c:numCache>
            </c:numRef>
          </c:cat>
          <c:val>
            <c:numRef>
              <c:f>'subscription charts'!$Q$4:$Q$9</c:f>
              <c:numCache>
                <c:formatCode>0.00%</c:formatCode>
                <c:ptCount val="6"/>
                <c:pt idx="0">
                  <c:v>6.7262151447548324E-2</c:v>
                </c:pt>
                <c:pt idx="1">
                  <c:v>2.8546271171373292E-2</c:v>
                </c:pt>
                <c:pt idx="2">
                  <c:v>2.8546271171373292E-2</c:v>
                </c:pt>
                <c:pt idx="3">
                  <c:v>0</c:v>
                </c:pt>
                <c:pt idx="4">
                  <c:v>0</c:v>
                </c:pt>
                <c:pt idx="5">
                  <c:v>0</c:v>
                </c:pt>
              </c:numCache>
            </c:numRef>
          </c:val>
        </c:ser>
        <c:dLbls/>
        <c:marker val="1"/>
        <c:axId val="249382016"/>
        <c:axId val="249383552"/>
      </c:lineChart>
      <c:dateAx>
        <c:axId val="24938201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9383552"/>
        <c:crosses val="autoZero"/>
        <c:auto val="1"/>
        <c:lblOffset val="100"/>
        <c:baseTimeUnit val="days"/>
      </c:dateAx>
      <c:valAx>
        <c:axId val="249383552"/>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93820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5910631320941762"/>
        </c:manualLayout>
      </c:layout>
      <c:lineChart>
        <c:grouping val="standard"/>
        <c:ser>
          <c:idx val="0"/>
          <c:order val="0"/>
          <c:tx>
            <c:strRef>
              <c:f>'subscription charts'!$K$2</c:f>
              <c:strCache>
                <c:ptCount val="1"/>
                <c:pt idx="0">
                  <c:v>RDC T4 V-MAX 0347</c:v>
                </c:pt>
              </c:strCache>
            </c:strRef>
          </c:tx>
          <c:cat>
            <c:numRef>
              <c:f>'subscription charts'!$A$4</c:f>
              <c:numCache>
                <c:formatCode>[$-409]d\-mmm\-yy;@</c:formatCode>
                <c:ptCount val="1"/>
                <c:pt idx="0">
                  <c:v>41443</c:v>
                </c:pt>
              </c:numCache>
            </c:numRef>
          </c:cat>
          <c:val>
            <c:numRef>
              <c:f>'subscription charts'!$K$4</c:f>
              <c:numCache>
                <c:formatCode>0.00%</c:formatCode>
                <c:ptCount val="1"/>
                <c:pt idx="0">
                  <c:v>2.2210789732717496E-2</c:v>
                </c:pt>
              </c:numCache>
            </c:numRef>
          </c:val>
        </c:ser>
        <c:dLbls/>
        <c:marker val="1"/>
        <c:axId val="275519744"/>
        <c:axId val="275537920"/>
      </c:lineChart>
      <c:dateAx>
        <c:axId val="27551974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5537920"/>
        <c:crosses val="autoZero"/>
        <c:auto val="1"/>
        <c:lblOffset val="100"/>
        <c:baseTimeUnit val="days"/>
      </c:dateAx>
      <c:valAx>
        <c:axId val="275537920"/>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551974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52"/>
          <c:y val="3.7636257810872251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146835614823933"/>
        </c:manualLayout>
      </c:layout>
      <c:lineChart>
        <c:grouping val="standard"/>
        <c:ser>
          <c:idx val="0"/>
          <c:order val="0"/>
          <c:tx>
            <c:strRef>
              <c:f>'subscription charts'!$R$2</c:f>
              <c:strCache>
                <c:ptCount val="1"/>
                <c:pt idx="0">
                  <c:v>FDC T4 V-MAX 0349</c:v>
                </c:pt>
              </c:strCache>
            </c:strRef>
          </c:tx>
          <c:cat>
            <c:numRef>
              <c:f>'subscription charts'!$A$4</c:f>
              <c:numCache>
                <c:formatCode>[$-409]d\-mmm\-yy;@</c:formatCode>
                <c:ptCount val="1"/>
                <c:pt idx="0">
                  <c:v>41443</c:v>
                </c:pt>
              </c:numCache>
            </c:numRef>
          </c:cat>
          <c:val>
            <c:numRef>
              <c:f>'subscription charts'!$R$4</c:f>
              <c:numCache>
                <c:formatCode>0.00%</c:formatCode>
                <c:ptCount val="1"/>
                <c:pt idx="0">
                  <c:v>5.1059286741879303E-2</c:v>
                </c:pt>
              </c:numCache>
            </c:numRef>
          </c:val>
        </c:ser>
        <c:dLbls/>
        <c:marker val="1"/>
        <c:axId val="279727488"/>
        <c:axId val="279749760"/>
      </c:lineChart>
      <c:dateAx>
        <c:axId val="27972748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79749760"/>
        <c:crosses val="autoZero"/>
        <c:auto val="1"/>
        <c:lblOffset val="100"/>
        <c:baseTimeUnit val="days"/>
      </c:dateAx>
      <c:valAx>
        <c:axId val="279749760"/>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7972748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RDC 0678 Used GB</a:t>
            </a:r>
          </a:p>
        </c:rich>
      </c:tx>
    </c:title>
    <c:plotArea>
      <c:layout>
        <c:manualLayout>
          <c:layoutTarget val="inner"/>
          <c:xMode val="edge"/>
          <c:yMode val="edge"/>
          <c:x val="0.12118285214348209"/>
          <c:y val="0.17587276512066086"/>
          <c:w val="0.66331004995343323"/>
          <c:h val="0.59058442146139956"/>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a:solidFill>
                  <a:schemeClr val="accent3"/>
                </a:solidFill>
              </a:ln>
            </c:spPr>
            <c:trendlineType val="linear"/>
            <c:forward val="150"/>
          </c:trendline>
          <c:cat>
            <c:numRef>
              <c:f>'Used GB Charts'!$A$38:$A$45</c:f>
              <c:numCache>
                <c:formatCode>[$-409]d\-mmm\-yy;@</c:formatCode>
                <c:ptCount val="8"/>
                <c:pt idx="0">
                  <c:v>41304</c:v>
                </c:pt>
                <c:pt idx="1">
                  <c:v>41297</c:v>
                </c:pt>
                <c:pt idx="2">
                  <c:v>41296</c:v>
                </c:pt>
                <c:pt idx="3">
                  <c:v>41292</c:v>
                </c:pt>
                <c:pt idx="4">
                  <c:v>41289</c:v>
                </c:pt>
                <c:pt idx="5">
                  <c:v>41285</c:v>
                </c:pt>
                <c:pt idx="6">
                  <c:v>41283</c:v>
                </c:pt>
                <c:pt idx="7">
                  <c:v>41281</c:v>
                </c:pt>
              </c:numCache>
            </c:numRef>
          </c:cat>
          <c:val>
            <c:numRef>
              <c:f>'Used GB Charts'!$E$38:$E$45</c:f>
              <c:numCache>
                <c:formatCode>0.0</c:formatCode>
                <c:ptCount val="8"/>
                <c:pt idx="0">
                  <c:v>153356.20000000001</c:v>
                </c:pt>
                <c:pt idx="1">
                  <c:v>162920.4</c:v>
                </c:pt>
                <c:pt idx="2">
                  <c:v>162710.9</c:v>
                </c:pt>
                <c:pt idx="3">
                  <c:v>162453.9</c:v>
                </c:pt>
                <c:pt idx="4">
                  <c:v>162345.60000000001</c:v>
                </c:pt>
                <c:pt idx="5">
                  <c:v>161905.60000000001</c:v>
                </c:pt>
                <c:pt idx="6">
                  <c:v>161828.70000000001</c:v>
                </c:pt>
                <c:pt idx="7">
                  <c:v>161750.79999999999</c:v>
                </c:pt>
              </c:numCache>
            </c:numRef>
          </c:val>
        </c:ser>
        <c:ser>
          <c:idx val="1"/>
          <c:order val="1"/>
          <c:tx>
            <c:strRef>
              <c:f>'Used GB Charts'!$U$2</c:f>
              <c:strCache>
                <c:ptCount val="1"/>
                <c:pt idx="0">
                  <c:v>Pool-&gt;
Size -&gt;</c:v>
                </c:pt>
              </c:strCache>
            </c:strRef>
          </c:tx>
          <c:marker>
            <c:symbol val="none"/>
          </c:marker>
          <c:cat>
            <c:numRef>
              <c:f>'Used GB Charts'!$A$38:$A$45</c:f>
              <c:numCache>
                <c:formatCode>[$-409]d\-mmm\-yy;@</c:formatCode>
                <c:ptCount val="8"/>
                <c:pt idx="0">
                  <c:v>41304</c:v>
                </c:pt>
                <c:pt idx="1">
                  <c:v>41297</c:v>
                </c:pt>
                <c:pt idx="2">
                  <c:v>41296</c:v>
                </c:pt>
                <c:pt idx="3">
                  <c:v>41292</c:v>
                </c:pt>
                <c:pt idx="4">
                  <c:v>41289</c:v>
                </c:pt>
                <c:pt idx="5">
                  <c:v>41285</c:v>
                </c:pt>
                <c:pt idx="6">
                  <c:v>41283</c:v>
                </c:pt>
                <c:pt idx="7">
                  <c:v>41281</c:v>
                </c:pt>
              </c:numCache>
            </c:numRef>
          </c:cat>
          <c:val>
            <c:numRef>
              <c:f>'Used GB Charts'!$W$38:$W$595</c:f>
              <c:numCache>
                <c:formatCode>0.0</c:formatCode>
                <c:ptCount val="558"/>
                <c:pt idx="0">
                  <c:v>76380.2</c:v>
                </c:pt>
                <c:pt idx="1">
                  <c:v>76357.5</c:v>
                </c:pt>
                <c:pt idx="2">
                  <c:v>76331.899999999994</c:v>
                </c:pt>
                <c:pt idx="3">
                  <c:v>76204</c:v>
                </c:pt>
                <c:pt idx="4">
                  <c:v>76180.600000000006</c:v>
                </c:pt>
                <c:pt idx="5">
                  <c:v>76131</c:v>
                </c:pt>
                <c:pt idx="6">
                  <c:v>76117.100000000006</c:v>
                </c:pt>
                <c:pt idx="7">
                  <c:v>76091</c:v>
                </c:pt>
                <c:pt idx="8">
                  <c:v>0</c:v>
                </c:pt>
                <c:pt idx="9">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numCache>
            </c:numRef>
          </c:val>
        </c:ser>
        <c:dLbls/>
        <c:marker val="1"/>
        <c:axId val="306282496"/>
        <c:axId val="306284032"/>
      </c:lineChart>
      <c:dateAx>
        <c:axId val="306282496"/>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06284032"/>
        <c:crosses val="autoZero"/>
        <c:lblOffset val="100"/>
        <c:baseTimeUnit val="days"/>
      </c:dateAx>
      <c:valAx>
        <c:axId val="306284032"/>
        <c:scaling>
          <c:orientation val="minMax"/>
          <c:max val="15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6282496"/>
        <c:crosses val="autoZero"/>
        <c:crossBetween val="between"/>
      </c:valAx>
    </c:plotArea>
    <c:legend>
      <c:legendPos val="r"/>
      <c:layout>
        <c:manualLayout>
          <c:xMode val="edge"/>
          <c:yMode val="edge"/>
          <c:x val="0.81751333502663426"/>
          <c:y val="0.21156106270415254"/>
          <c:w val="0.16635763271526544"/>
          <c:h val="0.64784176272636762"/>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4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FDC 0879 Used GB</a:t>
            </a:r>
          </a:p>
        </c:rich>
      </c:tx>
    </c:title>
    <c:plotArea>
      <c:layout>
        <c:manualLayout>
          <c:layoutTarget val="inner"/>
          <c:xMode val="edge"/>
          <c:yMode val="edge"/>
          <c:x val="0.14459910253154584"/>
          <c:y val="0.18763682967722844"/>
          <c:w val="0.65519409872155165"/>
          <c:h val="0.59632791720432943"/>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Charts'!$A$38:$A$45</c:f>
              <c:numCache>
                <c:formatCode>[$-409]d\-mmm\-yy;@</c:formatCode>
                <c:ptCount val="8"/>
                <c:pt idx="0">
                  <c:v>41304</c:v>
                </c:pt>
                <c:pt idx="1">
                  <c:v>41297</c:v>
                </c:pt>
                <c:pt idx="2">
                  <c:v>41296</c:v>
                </c:pt>
                <c:pt idx="3">
                  <c:v>41292</c:v>
                </c:pt>
                <c:pt idx="4">
                  <c:v>41289</c:v>
                </c:pt>
                <c:pt idx="5">
                  <c:v>41285</c:v>
                </c:pt>
                <c:pt idx="6">
                  <c:v>41283</c:v>
                </c:pt>
                <c:pt idx="7">
                  <c:v>41281</c:v>
                </c:pt>
              </c:numCache>
            </c:numRef>
          </c:cat>
          <c:val>
            <c:numRef>
              <c:f>'Used GB Charts'!$L$38:$L$45</c:f>
              <c:numCache>
                <c:formatCode>0.0</c:formatCode>
                <c:ptCount val="8"/>
                <c:pt idx="0">
                  <c:v>152034.9</c:v>
                </c:pt>
                <c:pt idx="1">
                  <c:v>151878.9</c:v>
                </c:pt>
                <c:pt idx="2">
                  <c:v>151316.20000000001</c:v>
                </c:pt>
                <c:pt idx="3">
                  <c:v>151243.9</c:v>
                </c:pt>
                <c:pt idx="4">
                  <c:v>150894.39999999999</c:v>
                </c:pt>
                <c:pt idx="5">
                  <c:v>150783.4</c:v>
                </c:pt>
                <c:pt idx="6">
                  <c:v>150668.9</c:v>
                </c:pt>
                <c:pt idx="7">
                  <c:v>150504.70000000001</c:v>
                </c:pt>
              </c:numCache>
            </c:numRef>
          </c:val>
        </c:ser>
        <c:ser>
          <c:idx val="1"/>
          <c:order val="1"/>
          <c:tx>
            <c:strRef>
              <c:f>'Used GB Charts'!$U$2</c:f>
              <c:strCache>
                <c:ptCount val="1"/>
                <c:pt idx="0">
                  <c:v>Pool-&gt;
Size -&gt;</c:v>
                </c:pt>
              </c:strCache>
            </c:strRef>
          </c:tx>
          <c:marker>
            <c:symbol val="none"/>
          </c:marker>
          <c:cat>
            <c:numRef>
              <c:f>'Used GB Charts'!$A$38:$A$45</c:f>
              <c:numCache>
                <c:formatCode>[$-409]d\-mmm\-yy;@</c:formatCode>
                <c:ptCount val="8"/>
                <c:pt idx="0">
                  <c:v>41304</c:v>
                </c:pt>
                <c:pt idx="1">
                  <c:v>41297</c:v>
                </c:pt>
                <c:pt idx="2">
                  <c:v>41296</c:v>
                </c:pt>
                <c:pt idx="3">
                  <c:v>41292</c:v>
                </c:pt>
                <c:pt idx="4">
                  <c:v>41289</c:v>
                </c:pt>
                <c:pt idx="5">
                  <c:v>41285</c:v>
                </c:pt>
                <c:pt idx="6">
                  <c:v>41283</c:v>
                </c:pt>
                <c:pt idx="7">
                  <c:v>41281</c:v>
                </c:pt>
              </c:numCache>
            </c:numRef>
          </c:cat>
          <c:val>
            <c:numRef>
              <c:f>'Used GB Charts'!$AF$38:$AF$45</c:f>
              <c:numCache>
                <c:formatCode>0.0</c:formatCode>
                <c:ptCount val="8"/>
                <c:pt idx="0">
                  <c:v>152034.9</c:v>
                </c:pt>
                <c:pt idx="1">
                  <c:v>151878.9</c:v>
                </c:pt>
                <c:pt idx="2">
                  <c:v>151316.20000000001</c:v>
                </c:pt>
                <c:pt idx="3">
                  <c:v>151243.9</c:v>
                </c:pt>
                <c:pt idx="4">
                  <c:v>150894.39999999999</c:v>
                </c:pt>
                <c:pt idx="5">
                  <c:v>150783.4</c:v>
                </c:pt>
                <c:pt idx="6">
                  <c:v>150668.9</c:v>
                </c:pt>
                <c:pt idx="7">
                  <c:v>150504.70000000001</c:v>
                </c:pt>
              </c:numCache>
            </c:numRef>
          </c:val>
        </c:ser>
        <c:dLbls/>
        <c:marker val="1"/>
        <c:axId val="306692480"/>
        <c:axId val="306694016"/>
      </c:lineChart>
      <c:dateAx>
        <c:axId val="306692480"/>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06694016"/>
        <c:crosses val="autoZero"/>
        <c:lblOffset val="100"/>
        <c:baseTimeUnit val="days"/>
      </c:dateAx>
      <c:valAx>
        <c:axId val="306694016"/>
        <c:scaling>
          <c:orientation val="minMax"/>
          <c:max val="10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6692480"/>
        <c:crosses val="autoZero"/>
        <c:crossBetween val="between"/>
      </c:valAx>
    </c:plotArea>
    <c:legend>
      <c:legendPos val="r"/>
      <c:layout>
        <c:manualLayout>
          <c:xMode val="edge"/>
          <c:yMode val="edge"/>
          <c:x val="0.81051075268820005"/>
          <c:y val="0.20048736382868529"/>
          <c:w val="0.17336021505376348"/>
          <c:h val="0.68364083252140417"/>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4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CGC 0623 Used GB</a:t>
            </a:r>
          </a:p>
        </c:rich>
      </c:tx>
    </c:title>
    <c:plotArea>
      <c:layout>
        <c:manualLayout>
          <c:layoutTarget val="inner"/>
          <c:xMode val="edge"/>
          <c:yMode val="edge"/>
          <c:x val="0.14489100983589834"/>
          <c:y val="0.18763682967722844"/>
          <c:w val="0.64608839046634325"/>
          <c:h val="0.59632791720432943"/>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Charts'!$A$211:$A$595</c:f>
              <c:numCache>
                <c:formatCode>[$-409]d\-mmm\-yy;@</c:formatCode>
                <c:ptCount val="385"/>
              </c:numCache>
            </c:numRef>
          </c:cat>
          <c:val>
            <c:numRef>
              <c:f>'Used GB Charts'!$B$211:$B$595</c:f>
              <c:numCache>
                <c:formatCode>0.0</c:formatCode>
                <c:ptCount val="385"/>
                <c:pt idx="0">
                  <c:v>0</c:v>
                </c:pt>
              </c:numCache>
            </c:numRef>
          </c:val>
        </c:ser>
        <c:ser>
          <c:idx val="1"/>
          <c:order val="1"/>
          <c:tx>
            <c:strRef>
              <c:f>'Used GB Charts'!$U$2</c:f>
              <c:strCache>
                <c:ptCount val="1"/>
                <c:pt idx="0">
                  <c:v>Pool-&gt;
Size -&gt;</c:v>
                </c:pt>
              </c:strCache>
            </c:strRef>
          </c:tx>
          <c:marker>
            <c:symbol val="none"/>
          </c:marker>
          <c:cat>
            <c:numRef>
              <c:f>'Used GB Charts'!$A$38:$A$595</c:f>
              <c:numCache>
                <c:formatCode>[$-409]d\-mmm\-yy;@</c:formatCode>
                <c:ptCount val="558"/>
                <c:pt idx="0">
                  <c:v>41304</c:v>
                </c:pt>
                <c:pt idx="1">
                  <c:v>41297</c:v>
                </c:pt>
                <c:pt idx="2">
                  <c:v>41296</c:v>
                </c:pt>
                <c:pt idx="3">
                  <c:v>41292</c:v>
                </c:pt>
                <c:pt idx="4">
                  <c:v>41289</c:v>
                </c:pt>
                <c:pt idx="5">
                  <c:v>41285</c:v>
                </c:pt>
                <c:pt idx="6">
                  <c:v>41283</c:v>
                </c:pt>
                <c:pt idx="7">
                  <c:v>41281</c:v>
                </c:pt>
              </c:numCache>
            </c:numRef>
          </c:cat>
          <c:val>
            <c:numRef>
              <c:f>'Used GB Charts'!$V$38:$V$45</c:f>
              <c:numCache>
                <c:formatCode>0.0</c:formatCode>
                <c:ptCount val="8"/>
                <c:pt idx="0">
                  <c:v>42421.4</c:v>
                </c:pt>
                <c:pt idx="1">
                  <c:v>42062.6</c:v>
                </c:pt>
                <c:pt idx="2">
                  <c:v>42658.8</c:v>
                </c:pt>
                <c:pt idx="3">
                  <c:v>42568.2</c:v>
                </c:pt>
                <c:pt idx="4">
                  <c:v>43368.6</c:v>
                </c:pt>
                <c:pt idx="5">
                  <c:v>42708.2</c:v>
                </c:pt>
                <c:pt idx="6">
                  <c:v>42013.599999999999</c:v>
                </c:pt>
                <c:pt idx="7">
                  <c:v>40211.1</c:v>
                </c:pt>
              </c:numCache>
            </c:numRef>
          </c:val>
        </c:ser>
        <c:dLbls/>
        <c:marker val="1"/>
        <c:axId val="306742016"/>
        <c:axId val="306743552"/>
      </c:lineChart>
      <c:catAx>
        <c:axId val="306742016"/>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06743552"/>
        <c:crosses val="autoZero"/>
        <c:auto val="1"/>
        <c:lblAlgn val="ctr"/>
        <c:lblOffset val="100"/>
        <c:noMultiLvlLbl val="1"/>
      </c:catAx>
      <c:valAx>
        <c:axId val="306743552"/>
        <c:scaling>
          <c:orientation val="minMax"/>
          <c:max val="10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6742016"/>
        <c:crosses val="autoZero"/>
        <c:crossBetween val="between"/>
      </c:valAx>
    </c:plotArea>
    <c:legend>
      <c:legendPos val="r"/>
      <c:layout>
        <c:manualLayout>
          <c:xMode val="edge"/>
          <c:yMode val="edge"/>
          <c:x val="0.82026925422201025"/>
          <c:y val="0.18865579929599124"/>
          <c:w val="0.16356912961637371"/>
          <c:h val="0.6939260351653368"/>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4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CGC 0745 Used GB</a:t>
            </a:r>
          </a:p>
        </c:rich>
      </c:tx>
    </c:title>
    <c:plotArea>
      <c:layout>
        <c:manualLayout>
          <c:layoutTarget val="inner"/>
          <c:xMode val="edge"/>
          <c:yMode val="edge"/>
          <c:x val="0.13096985860638391"/>
          <c:y val="0.18701137357831224"/>
          <c:w val="0.69269050038101065"/>
          <c:h val="0.59767349081364829"/>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Charts'!$A$38:$A$595</c:f>
              <c:numCache>
                <c:formatCode>[$-409]d\-mmm\-yy;@</c:formatCode>
                <c:ptCount val="558"/>
                <c:pt idx="0">
                  <c:v>41304</c:v>
                </c:pt>
                <c:pt idx="1">
                  <c:v>41297</c:v>
                </c:pt>
                <c:pt idx="2">
                  <c:v>41296</c:v>
                </c:pt>
                <c:pt idx="3">
                  <c:v>41292</c:v>
                </c:pt>
                <c:pt idx="4">
                  <c:v>41289</c:v>
                </c:pt>
                <c:pt idx="5">
                  <c:v>41285</c:v>
                </c:pt>
                <c:pt idx="6">
                  <c:v>41283</c:v>
                </c:pt>
                <c:pt idx="7">
                  <c:v>41281</c:v>
                </c:pt>
              </c:numCache>
            </c:numRef>
          </c:cat>
          <c:val>
            <c:numRef>
              <c:f>'Used GB Charts'!$C$38:$C$595</c:f>
              <c:numCache>
                <c:formatCode>0.0</c:formatCode>
                <c:ptCount val="558"/>
                <c:pt idx="0">
                  <c:v>76380.2</c:v>
                </c:pt>
                <c:pt idx="1">
                  <c:v>76357.5</c:v>
                </c:pt>
                <c:pt idx="2">
                  <c:v>76331.899999999994</c:v>
                </c:pt>
                <c:pt idx="3">
                  <c:v>76204</c:v>
                </c:pt>
                <c:pt idx="4">
                  <c:v>76180.600000000006</c:v>
                </c:pt>
                <c:pt idx="5">
                  <c:v>76131</c:v>
                </c:pt>
                <c:pt idx="6">
                  <c:v>76117.100000000006</c:v>
                </c:pt>
                <c:pt idx="7">
                  <c:v>76091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numCache>
            </c:numRef>
          </c:val>
        </c:ser>
        <c:ser>
          <c:idx val="1"/>
          <c:order val="1"/>
          <c:tx>
            <c:strRef>
              <c:f>'Used GB Charts'!$U$2</c:f>
              <c:strCache>
                <c:ptCount val="1"/>
                <c:pt idx="0">
                  <c:v>Pool-&gt;
Size -&gt;</c:v>
                </c:pt>
              </c:strCache>
            </c:strRef>
          </c:tx>
          <c:marker>
            <c:symbol val="none"/>
          </c:marker>
          <c:cat>
            <c:numRef>
              <c:f>'Used GB Charts'!$A$38:$A$595</c:f>
              <c:numCache>
                <c:formatCode>[$-409]d\-mmm\-yy;@</c:formatCode>
                <c:ptCount val="558"/>
                <c:pt idx="0">
                  <c:v>41304</c:v>
                </c:pt>
                <c:pt idx="1">
                  <c:v>41297</c:v>
                </c:pt>
                <c:pt idx="2">
                  <c:v>41296</c:v>
                </c:pt>
                <c:pt idx="3">
                  <c:v>41292</c:v>
                </c:pt>
                <c:pt idx="4">
                  <c:v>41289</c:v>
                </c:pt>
                <c:pt idx="5">
                  <c:v>41285</c:v>
                </c:pt>
                <c:pt idx="6">
                  <c:v>41283</c:v>
                </c:pt>
                <c:pt idx="7">
                  <c:v>41281</c:v>
                </c:pt>
              </c:numCache>
            </c:numRef>
          </c:cat>
          <c:val>
            <c:numRef>
              <c:f>'Used GB Charts'!$W$38:$W$45</c:f>
              <c:numCache>
                <c:formatCode>0.0</c:formatCode>
                <c:ptCount val="8"/>
                <c:pt idx="0">
                  <c:v>76380.2</c:v>
                </c:pt>
                <c:pt idx="1">
                  <c:v>76357.5</c:v>
                </c:pt>
                <c:pt idx="2">
                  <c:v>76331.899999999994</c:v>
                </c:pt>
                <c:pt idx="3">
                  <c:v>76204</c:v>
                </c:pt>
                <c:pt idx="4">
                  <c:v>76180.600000000006</c:v>
                </c:pt>
                <c:pt idx="5">
                  <c:v>76131</c:v>
                </c:pt>
                <c:pt idx="6">
                  <c:v>76117.100000000006</c:v>
                </c:pt>
                <c:pt idx="7">
                  <c:v>76091</c:v>
                </c:pt>
              </c:numCache>
            </c:numRef>
          </c:val>
        </c:ser>
        <c:dLbls/>
        <c:marker val="1"/>
        <c:axId val="306930816"/>
        <c:axId val="306932352"/>
      </c:lineChart>
      <c:dateAx>
        <c:axId val="306930816"/>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06932352"/>
        <c:crosses val="autoZero"/>
        <c:auto val="1"/>
        <c:lblOffset val="100"/>
        <c:baseTimeUnit val="days"/>
      </c:dateAx>
      <c:valAx>
        <c:axId val="306932352"/>
        <c:scaling>
          <c:orientation val="minMax"/>
          <c:max val="9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6930816"/>
        <c:crosses val="autoZero"/>
        <c:crossBetween val="between"/>
      </c:valAx>
    </c:plotArea>
    <c:legend>
      <c:legendPos val="r"/>
      <c:layout>
        <c:manualLayout>
          <c:xMode val="edge"/>
          <c:yMode val="edge"/>
          <c:x val="0.83095419524172387"/>
          <c:y val="0.18815223097113595"/>
          <c:w val="0.15291677250021968"/>
          <c:h val="0.71247314085738656"/>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RDC 0552 Used GB</a:t>
            </a:r>
          </a:p>
        </c:rich>
      </c:tx>
    </c:title>
    <c:plotArea>
      <c:layout>
        <c:manualLayout>
          <c:layoutTarget val="inner"/>
          <c:xMode val="edge"/>
          <c:yMode val="edge"/>
          <c:x val="0.13096985860638391"/>
          <c:y val="0.18763682967722844"/>
          <c:w val="0.70483765134196941"/>
          <c:h val="0.59632791720432943"/>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Charts'!$A$38:$A$45</c:f>
              <c:numCache>
                <c:formatCode>[$-409]d\-mmm\-yy;@</c:formatCode>
                <c:ptCount val="8"/>
                <c:pt idx="0">
                  <c:v>41304</c:v>
                </c:pt>
                <c:pt idx="1">
                  <c:v>41297</c:v>
                </c:pt>
                <c:pt idx="2">
                  <c:v>41296</c:v>
                </c:pt>
                <c:pt idx="3">
                  <c:v>41292</c:v>
                </c:pt>
                <c:pt idx="4">
                  <c:v>41289</c:v>
                </c:pt>
                <c:pt idx="5">
                  <c:v>41285</c:v>
                </c:pt>
                <c:pt idx="6">
                  <c:v>41283</c:v>
                </c:pt>
                <c:pt idx="7">
                  <c:v>41281</c:v>
                </c:pt>
              </c:numCache>
            </c:numRef>
          </c:cat>
          <c:val>
            <c:numRef>
              <c:f>'Used GB Charts'!$D$38:$D$45</c:f>
              <c:numCache>
                <c:formatCode>0.0</c:formatCode>
                <c:ptCount val="8"/>
                <c:pt idx="0">
                  <c:v>77794.3</c:v>
                </c:pt>
                <c:pt idx="1">
                  <c:v>77771.5</c:v>
                </c:pt>
                <c:pt idx="2">
                  <c:v>77746.100000000006</c:v>
                </c:pt>
                <c:pt idx="3">
                  <c:v>77618.3</c:v>
                </c:pt>
                <c:pt idx="4">
                  <c:v>77594.899999999994</c:v>
                </c:pt>
                <c:pt idx="5">
                  <c:v>77545.3</c:v>
                </c:pt>
                <c:pt idx="6">
                  <c:v>77531.399999999994</c:v>
                </c:pt>
                <c:pt idx="7">
                  <c:v>77505.399999999994</c:v>
                </c:pt>
              </c:numCache>
            </c:numRef>
          </c:val>
        </c:ser>
        <c:ser>
          <c:idx val="1"/>
          <c:order val="1"/>
          <c:tx>
            <c:strRef>
              <c:f>'Used GB Charts'!$U$2</c:f>
              <c:strCache>
                <c:ptCount val="1"/>
                <c:pt idx="0">
                  <c:v>Pool-&gt;
Size -&gt;</c:v>
                </c:pt>
              </c:strCache>
            </c:strRef>
          </c:tx>
          <c:marker>
            <c:symbol val="none"/>
          </c:marker>
          <c:cat>
            <c:numRef>
              <c:f>'Used GB Charts'!$A$38:$A$45</c:f>
              <c:numCache>
                <c:formatCode>[$-409]d\-mmm\-yy;@</c:formatCode>
                <c:ptCount val="8"/>
                <c:pt idx="0">
                  <c:v>41304</c:v>
                </c:pt>
                <c:pt idx="1">
                  <c:v>41297</c:v>
                </c:pt>
                <c:pt idx="2">
                  <c:v>41296</c:v>
                </c:pt>
                <c:pt idx="3">
                  <c:v>41292</c:v>
                </c:pt>
                <c:pt idx="4">
                  <c:v>41289</c:v>
                </c:pt>
                <c:pt idx="5">
                  <c:v>41285</c:v>
                </c:pt>
                <c:pt idx="6">
                  <c:v>41283</c:v>
                </c:pt>
                <c:pt idx="7">
                  <c:v>41281</c:v>
                </c:pt>
              </c:numCache>
            </c:numRef>
          </c:cat>
          <c:val>
            <c:numRef>
              <c:f>'Used GB Charts'!$X$38:$X$45</c:f>
              <c:numCache>
                <c:formatCode>0.0</c:formatCode>
                <c:ptCount val="8"/>
                <c:pt idx="0">
                  <c:v>77794.3</c:v>
                </c:pt>
                <c:pt idx="1">
                  <c:v>77771.5</c:v>
                </c:pt>
                <c:pt idx="2">
                  <c:v>77746.100000000006</c:v>
                </c:pt>
                <c:pt idx="3">
                  <c:v>77618.3</c:v>
                </c:pt>
                <c:pt idx="4">
                  <c:v>77594.899999999994</c:v>
                </c:pt>
                <c:pt idx="5">
                  <c:v>77545.3</c:v>
                </c:pt>
                <c:pt idx="6">
                  <c:v>77531.399999999994</c:v>
                </c:pt>
                <c:pt idx="7">
                  <c:v>77505.399999999994</c:v>
                </c:pt>
              </c:numCache>
            </c:numRef>
          </c:val>
        </c:ser>
        <c:dLbls/>
        <c:marker val="1"/>
        <c:axId val="311711232"/>
        <c:axId val="311712768"/>
      </c:lineChart>
      <c:dateAx>
        <c:axId val="311711232"/>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11712768"/>
        <c:crosses val="autoZero"/>
        <c:auto val="1"/>
        <c:lblOffset val="100"/>
        <c:baseTimeUnit val="days"/>
      </c:dateAx>
      <c:valAx>
        <c:axId val="311712768"/>
        <c:scaling>
          <c:orientation val="minMax"/>
          <c:max val="9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1711232"/>
        <c:crosses val="autoZero"/>
        <c:crossBetween val="between"/>
      </c:valAx>
    </c:plotArea>
    <c:legend>
      <c:legendPos val="r"/>
      <c:layout>
        <c:manualLayout>
          <c:xMode val="edge"/>
          <c:yMode val="edge"/>
          <c:x val="0.84439505545680749"/>
          <c:y val="0.18265012860014568"/>
          <c:w val="0.13947591228515788"/>
          <c:h val="0.70147806774989263"/>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RDC 0678 Used GB</a:t>
            </a:r>
          </a:p>
        </c:rich>
      </c:tx>
    </c:title>
    <c:plotArea>
      <c:layout>
        <c:manualLayout>
          <c:layoutTarget val="inner"/>
          <c:xMode val="edge"/>
          <c:yMode val="edge"/>
          <c:x val="0.112849518810143"/>
          <c:y val="0.19677140670895762"/>
          <c:w val="0.84270603674542865"/>
          <c:h val="0.68836603888462256"/>
        </c:manualLayout>
      </c:layout>
      <c:lineChart>
        <c:grouping val="standard"/>
        <c:ser>
          <c:idx val="0"/>
          <c:order val="0"/>
          <c:marker>
            <c:symbol val="none"/>
          </c:marker>
          <c:cat>
            <c:numRef>
              <c:f>'Used GB Charts'!$A$3:$A$45</c:f>
              <c:numCache>
                <c:formatCode>[$-409]d\-mmm\-yy;@</c:formatCode>
                <c:ptCount val="43"/>
                <c:pt idx="0">
                  <c:v>41443</c:v>
                </c:pt>
                <c:pt idx="1">
                  <c:v>41437</c:v>
                </c:pt>
                <c:pt idx="2">
                  <c:v>41430</c:v>
                </c:pt>
                <c:pt idx="3">
                  <c:v>41430</c:v>
                </c:pt>
                <c:pt idx="4">
                  <c:v>41428</c:v>
                </c:pt>
                <c:pt idx="5">
                  <c:v>41423</c:v>
                </c:pt>
                <c:pt idx="6">
                  <c:v>41422</c:v>
                </c:pt>
                <c:pt idx="7">
                  <c:v>41414</c:v>
                </c:pt>
                <c:pt idx="8">
                  <c:v>41408</c:v>
                </c:pt>
                <c:pt idx="9">
                  <c:v>41401</c:v>
                </c:pt>
                <c:pt idx="10">
                  <c:v>41395</c:v>
                </c:pt>
                <c:pt idx="11">
                  <c:v>41393</c:v>
                </c:pt>
                <c:pt idx="12">
                  <c:v>41390</c:v>
                </c:pt>
                <c:pt idx="13">
                  <c:v>41387</c:v>
                </c:pt>
                <c:pt idx="14">
                  <c:v>41383</c:v>
                </c:pt>
                <c:pt idx="15">
                  <c:v>41379</c:v>
                </c:pt>
                <c:pt idx="16">
                  <c:v>41374</c:v>
                </c:pt>
                <c:pt idx="17">
                  <c:v>41373</c:v>
                </c:pt>
                <c:pt idx="18">
                  <c:v>41361</c:v>
                </c:pt>
                <c:pt idx="19">
                  <c:v>41359</c:v>
                </c:pt>
                <c:pt idx="20">
                  <c:v>41355</c:v>
                </c:pt>
                <c:pt idx="21">
                  <c:v>41353</c:v>
                </c:pt>
                <c:pt idx="22">
                  <c:v>41351</c:v>
                </c:pt>
                <c:pt idx="23">
                  <c:v>41347</c:v>
                </c:pt>
                <c:pt idx="24">
                  <c:v>41345</c:v>
                </c:pt>
                <c:pt idx="25">
                  <c:v>41344</c:v>
                </c:pt>
                <c:pt idx="26">
                  <c:v>41341</c:v>
                </c:pt>
                <c:pt idx="27">
                  <c:v>41340</c:v>
                </c:pt>
                <c:pt idx="28">
                  <c:v>41337</c:v>
                </c:pt>
                <c:pt idx="29">
                  <c:v>41334</c:v>
                </c:pt>
                <c:pt idx="30">
                  <c:v>41330</c:v>
                </c:pt>
                <c:pt idx="31">
                  <c:v>41327</c:v>
                </c:pt>
                <c:pt idx="32">
                  <c:v>41326</c:v>
                </c:pt>
                <c:pt idx="33">
                  <c:v>41323</c:v>
                </c:pt>
                <c:pt idx="34">
                  <c:v>41310</c:v>
                </c:pt>
                <c:pt idx="35">
                  <c:v>41304</c:v>
                </c:pt>
                <c:pt idx="36">
                  <c:v>41297</c:v>
                </c:pt>
                <c:pt idx="37">
                  <c:v>41296</c:v>
                </c:pt>
                <c:pt idx="38">
                  <c:v>41292</c:v>
                </c:pt>
                <c:pt idx="39">
                  <c:v>41289</c:v>
                </c:pt>
                <c:pt idx="40">
                  <c:v>41285</c:v>
                </c:pt>
                <c:pt idx="41">
                  <c:v>41283</c:v>
                </c:pt>
                <c:pt idx="42">
                  <c:v>41281</c:v>
                </c:pt>
              </c:numCache>
            </c:numRef>
          </c:cat>
          <c:val>
            <c:numRef>
              <c:f>'Used GB Charts'!$E$3:$E$45</c:f>
              <c:numCache>
                <c:formatCode>0.0</c:formatCode>
                <c:ptCount val="43"/>
                <c:pt idx="0">
                  <c:v>143499.70000000001</c:v>
                </c:pt>
                <c:pt idx="1">
                  <c:v>161154.20000000001</c:v>
                </c:pt>
                <c:pt idx="2">
                  <c:v>160942.6</c:v>
                </c:pt>
                <c:pt idx="3">
                  <c:v>160942.6</c:v>
                </c:pt>
                <c:pt idx="4">
                  <c:v>160905.4</c:v>
                </c:pt>
                <c:pt idx="5">
                  <c:v>160731.29999999999</c:v>
                </c:pt>
                <c:pt idx="6">
                  <c:v>160698.5</c:v>
                </c:pt>
                <c:pt idx="7">
                  <c:v>159448.1</c:v>
                </c:pt>
                <c:pt idx="8">
                  <c:v>159191.29999999999</c:v>
                </c:pt>
                <c:pt idx="9">
                  <c:v>158581.29999999999</c:v>
                </c:pt>
                <c:pt idx="10">
                  <c:v>157905</c:v>
                </c:pt>
                <c:pt idx="11">
                  <c:v>157790.20000000001</c:v>
                </c:pt>
                <c:pt idx="12">
                  <c:v>157726.39999999999</c:v>
                </c:pt>
                <c:pt idx="13">
                  <c:v>157589.1</c:v>
                </c:pt>
                <c:pt idx="14">
                  <c:v>157487.70000000001</c:v>
                </c:pt>
                <c:pt idx="15">
                  <c:v>157350</c:v>
                </c:pt>
                <c:pt idx="16">
                  <c:v>158294.6</c:v>
                </c:pt>
                <c:pt idx="17">
                  <c:v>158224.4</c:v>
                </c:pt>
                <c:pt idx="18">
                  <c:v>157611.9</c:v>
                </c:pt>
                <c:pt idx="19">
                  <c:v>157573.5</c:v>
                </c:pt>
                <c:pt idx="20">
                  <c:v>157453.1</c:v>
                </c:pt>
                <c:pt idx="21">
                  <c:v>157354.70000000001</c:v>
                </c:pt>
                <c:pt idx="22">
                  <c:v>156673.70000000001</c:v>
                </c:pt>
                <c:pt idx="23">
                  <c:v>156476.9</c:v>
                </c:pt>
                <c:pt idx="24">
                  <c:v>156441.29999999999</c:v>
                </c:pt>
                <c:pt idx="25">
                  <c:v>156422.20000000001</c:v>
                </c:pt>
                <c:pt idx="26">
                  <c:v>155940</c:v>
                </c:pt>
                <c:pt idx="27">
                  <c:v>155728.1</c:v>
                </c:pt>
                <c:pt idx="28">
                  <c:v>155682.1</c:v>
                </c:pt>
                <c:pt idx="29">
                  <c:v>154701.70000000001</c:v>
                </c:pt>
                <c:pt idx="30">
                  <c:v>154467.79999999999</c:v>
                </c:pt>
                <c:pt idx="31">
                  <c:v>154372</c:v>
                </c:pt>
                <c:pt idx="32">
                  <c:v>154124.20000000001</c:v>
                </c:pt>
                <c:pt idx="33">
                  <c:v>154124.20000000001</c:v>
                </c:pt>
                <c:pt idx="34">
                  <c:v>153525.79999999999</c:v>
                </c:pt>
                <c:pt idx="35">
                  <c:v>153356.20000000001</c:v>
                </c:pt>
                <c:pt idx="36">
                  <c:v>162920.4</c:v>
                </c:pt>
                <c:pt idx="37">
                  <c:v>162710.9</c:v>
                </c:pt>
                <c:pt idx="38">
                  <c:v>162453.9</c:v>
                </c:pt>
                <c:pt idx="39">
                  <c:v>162345.60000000001</c:v>
                </c:pt>
                <c:pt idx="40">
                  <c:v>161905.60000000001</c:v>
                </c:pt>
                <c:pt idx="41">
                  <c:v>161828.70000000001</c:v>
                </c:pt>
                <c:pt idx="42">
                  <c:v>161750.79999999999</c:v>
                </c:pt>
              </c:numCache>
            </c:numRef>
          </c:val>
        </c:ser>
        <c:dLbls/>
        <c:marker val="1"/>
        <c:axId val="313135104"/>
        <c:axId val="313136640"/>
      </c:lineChart>
      <c:dateAx>
        <c:axId val="313135104"/>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3136640"/>
        <c:crosses val="autoZero"/>
        <c:lblOffset val="100"/>
        <c:baseTimeUnit val="days"/>
      </c:dateAx>
      <c:valAx>
        <c:axId val="313136640"/>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313510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FDC 0879 Used GB</a:t>
            </a:r>
          </a:p>
        </c:rich>
      </c:tx>
    </c:title>
    <c:plotArea>
      <c:layout/>
      <c:lineChart>
        <c:grouping val="standard"/>
        <c:ser>
          <c:idx val="0"/>
          <c:order val="0"/>
          <c:marker>
            <c:symbol val="none"/>
          </c:marker>
          <c:cat>
            <c:numRef>
              <c:f>'Used GB Charts'!$A$3:$A$45</c:f>
              <c:numCache>
                <c:formatCode>[$-409]d\-mmm\-yy;@</c:formatCode>
                <c:ptCount val="43"/>
                <c:pt idx="0">
                  <c:v>41443</c:v>
                </c:pt>
                <c:pt idx="1">
                  <c:v>41437</c:v>
                </c:pt>
                <c:pt idx="2">
                  <c:v>41430</c:v>
                </c:pt>
                <c:pt idx="3">
                  <c:v>41430</c:v>
                </c:pt>
                <c:pt idx="4">
                  <c:v>41428</c:v>
                </c:pt>
                <c:pt idx="5">
                  <c:v>41423</c:v>
                </c:pt>
                <c:pt idx="6">
                  <c:v>41422</c:v>
                </c:pt>
                <c:pt idx="7">
                  <c:v>41414</c:v>
                </c:pt>
                <c:pt idx="8">
                  <c:v>41408</c:v>
                </c:pt>
                <c:pt idx="9">
                  <c:v>41401</c:v>
                </c:pt>
                <c:pt idx="10">
                  <c:v>41395</c:v>
                </c:pt>
                <c:pt idx="11">
                  <c:v>41393</c:v>
                </c:pt>
                <c:pt idx="12">
                  <c:v>41390</c:v>
                </c:pt>
                <c:pt idx="13">
                  <c:v>41387</c:v>
                </c:pt>
                <c:pt idx="14">
                  <c:v>41383</c:v>
                </c:pt>
                <c:pt idx="15">
                  <c:v>41379</c:v>
                </c:pt>
                <c:pt idx="16">
                  <c:v>41374</c:v>
                </c:pt>
                <c:pt idx="17">
                  <c:v>41373</c:v>
                </c:pt>
                <c:pt idx="18">
                  <c:v>41361</c:v>
                </c:pt>
                <c:pt idx="19">
                  <c:v>41359</c:v>
                </c:pt>
                <c:pt idx="20">
                  <c:v>41355</c:v>
                </c:pt>
                <c:pt idx="21">
                  <c:v>41353</c:v>
                </c:pt>
                <c:pt idx="22">
                  <c:v>41351</c:v>
                </c:pt>
                <c:pt idx="23">
                  <c:v>41347</c:v>
                </c:pt>
                <c:pt idx="24">
                  <c:v>41345</c:v>
                </c:pt>
                <c:pt idx="25">
                  <c:v>41344</c:v>
                </c:pt>
                <c:pt idx="26">
                  <c:v>41341</c:v>
                </c:pt>
                <c:pt idx="27">
                  <c:v>41340</c:v>
                </c:pt>
                <c:pt idx="28">
                  <c:v>41337</c:v>
                </c:pt>
                <c:pt idx="29">
                  <c:v>41334</c:v>
                </c:pt>
                <c:pt idx="30">
                  <c:v>41330</c:v>
                </c:pt>
                <c:pt idx="31">
                  <c:v>41327</c:v>
                </c:pt>
                <c:pt idx="32">
                  <c:v>41326</c:v>
                </c:pt>
                <c:pt idx="33">
                  <c:v>41323</c:v>
                </c:pt>
                <c:pt idx="34">
                  <c:v>41310</c:v>
                </c:pt>
                <c:pt idx="35">
                  <c:v>41304</c:v>
                </c:pt>
                <c:pt idx="36">
                  <c:v>41297</c:v>
                </c:pt>
                <c:pt idx="37">
                  <c:v>41296</c:v>
                </c:pt>
                <c:pt idx="38">
                  <c:v>41292</c:v>
                </c:pt>
                <c:pt idx="39">
                  <c:v>41289</c:v>
                </c:pt>
                <c:pt idx="40">
                  <c:v>41285</c:v>
                </c:pt>
                <c:pt idx="41">
                  <c:v>41283</c:v>
                </c:pt>
                <c:pt idx="42">
                  <c:v>41281</c:v>
                </c:pt>
              </c:numCache>
            </c:numRef>
          </c:cat>
          <c:val>
            <c:numRef>
              <c:f>'Used GB Charts'!$L$3:$L$45</c:f>
              <c:numCache>
                <c:formatCode>0.0</c:formatCode>
                <c:ptCount val="43"/>
                <c:pt idx="0">
                  <c:v>161583.1</c:v>
                </c:pt>
                <c:pt idx="1">
                  <c:v>161405.79999999999</c:v>
                </c:pt>
                <c:pt idx="2">
                  <c:v>160867.5</c:v>
                </c:pt>
                <c:pt idx="3">
                  <c:v>160867.5</c:v>
                </c:pt>
                <c:pt idx="4">
                  <c:v>160821.4</c:v>
                </c:pt>
                <c:pt idx="5">
                  <c:v>160717.9</c:v>
                </c:pt>
                <c:pt idx="6">
                  <c:v>160673.70000000001</c:v>
                </c:pt>
                <c:pt idx="7">
                  <c:v>159820</c:v>
                </c:pt>
                <c:pt idx="8">
                  <c:v>159241.29999999999</c:v>
                </c:pt>
                <c:pt idx="9">
                  <c:v>158963</c:v>
                </c:pt>
                <c:pt idx="10">
                  <c:v>158636.5</c:v>
                </c:pt>
                <c:pt idx="11">
                  <c:v>158575.20000000001</c:v>
                </c:pt>
                <c:pt idx="12">
                  <c:v>158475</c:v>
                </c:pt>
                <c:pt idx="13">
                  <c:v>158249.9</c:v>
                </c:pt>
                <c:pt idx="14">
                  <c:v>156772.79999999999</c:v>
                </c:pt>
                <c:pt idx="15">
                  <c:v>156772.79999999999</c:v>
                </c:pt>
                <c:pt idx="16">
                  <c:v>156851.20000000001</c:v>
                </c:pt>
                <c:pt idx="17">
                  <c:v>156789.4</c:v>
                </c:pt>
                <c:pt idx="18">
                  <c:v>155967.1</c:v>
                </c:pt>
                <c:pt idx="19">
                  <c:v>155903.79999999999</c:v>
                </c:pt>
                <c:pt idx="20">
                  <c:v>155764.9</c:v>
                </c:pt>
                <c:pt idx="21">
                  <c:v>155731</c:v>
                </c:pt>
                <c:pt idx="22">
                  <c:v>155696.20000000001</c:v>
                </c:pt>
                <c:pt idx="23">
                  <c:v>155362.79999999999</c:v>
                </c:pt>
                <c:pt idx="24">
                  <c:v>155295</c:v>
                </c:pt>
                <c:pt idx="25">
                  <c:v>155259.9</c:v>
                </c:pt>
                <c:pt idx="26">
                  <c:v>155005.29999999999</c:v>
                </c:pt>
                <c:pt idx="27">
                  <c:v>154924.79999999999</c:v>
                </c:pt>
                <c:pt idx="28">
                  <c:v>154764.4</c:v>
                </c:pt>
                <c:pt idx="29">
                  <c:v>154109</c:v>
                </c:pt>
                <c:pt idx="30">
                  <c:v>153674.9</c:v>
                </c:pt>
                <c:pt idx="31">
                  <c:v>153327.29999999999</c:v>
                </c:pt>
                <c:pt idx="32">
                  <c:v>153193.60000000001</c:v>
                </c:pt>
                <c:pt idx="33">
                  <c:v>153193.60000000001</c:v>
                </c:pt>
                <c:pt idx="34">
                  <c:v>152207.79999999999</c:v>
                </c:pt>
                <c:pt idx="35">
                  <c:v>152034.9</c:v>
                </c:pt>
                <c:pt idx="36">
                  <c:v>151878.9</c:v>
                </c:pt>
                <c:pt idx="37">
                  <c:v>151316.20000000001</c:v>
                </c:pt>
                <c:pt idx="38">
                  <c:v>151243.9</c:v>
                </c:pt>
                <c:pt idx="39">
                  <c:v>150894.39999999999</c:v>
                </c:pt>
                <c:pt idx="40">
                  <c:v>150783.4</c:v>
                </c:pt>
                <c:pt idx="41">
                  <c:v>150668.9</c:v>
                </c:pt>
                <c:pt idx="42">
                  <c:v>150504.70000000001</c:v>
                </c:pt>
              </c:numCache>
            </c:numRef>
          </c:val>
        </c:ser>
        <c:dLbls/>
        <c:marker val="1"/>
        <c:axId val="313730944"/>
        <c:axId val="313732480"/>
      </c:lineChart>
      <c:dateAx>
        <c:axId val="313730944"/>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3732480"/>
        <c:crosses val="autoZero"/>
        <c:lblOffset val="100"/>
        <c:baseTimeUnit val="days"/>
      </c:dateAx>
      <c:valAx>
        <c:axId val="313732480"/>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373094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CGC 0623 Used GB</a:t>
            </a:r>
          </a:p>
        </c:rich>
      </c:tx>
    </c:title>
    <c:plotArea>
      <c:layout/>
      <c:lineChart>
        <c:grouping val="standard"/>
        <c:ser>
          <c:idx val="0"/>
          <c:order val="0"/>
          <c:marker>
            <c:symbol val="none"/>
          </c:marker>
          <c:cat>
            <c:numRef>
              <c:f>'Used GB Charts'!$A$3:$A$45</c:f>
              <c:numCache>
                <c:formatCode>[$-409]d\-mmm\-yy;@</c:formatCode>
                <c:ptCount val="43"/>
                <c:pt idx="0">
                  <c:v>41443</c:v>
                </c:pt>
                <c:pt idx="1">
                  <c:v>41437</c:v>
                </c:pt>
                <c:pt idx="2">
                  <c:v>41430</c:v>
                </c:pt>
                <c:pt idx="3">
                  <c:v>41430</c:v>
                </c:pt>
                <c:pt idx="4">
                  <c:v>41428</c:v>
                </c:pt>
                <c:pt idx="5">
                  <c:v>41423</c:v>
                </c:pt>
                <c:pt idx="6">
                  <c:v>41422</c:v>
                </c:pt>
                <c:pt idx="7">
                  <c:v>41414</c:v>
                </c:pt>
                <c:pt idx="8">
                  <c:v>41408</c:v>
                </c:pt>
                <c:pt idx="9">
                  <c:v>41401</c:v>
                </c:pt>
                <c:pt idx="10">
                  <c:v>41395</c:v>
                </c:pt>
                <c:pt idx="11">
                  <c:v>41393</c:v>
                </c:pt>
                <c:pt idx="12">
                  <c:v>41390</c:v>
                </c:pt>
                <c:pt idx="13">
                  <c:v>41387</c:v>
                </c:pt>
                <c:pt idx="14">
                  <c:v>41383</c:v>
                </c:pt>
                <c:pt idx="15">
                  <c:v>41379</c:v>
                </c:pt>
                <c:pt idx="16">
                  <c:v>41374</c:v>
                </c:pt>
                <c:pt idx="17">
                  <c:v>41373</c:v>
                </c:pt>
                <c:pt idx="18">
                  <c:v>41361</c:v>
                </c:pt>
                <c:pt idx="19">
                  <c:v>41359</c:v>
                </c:pt>
                <c:pt idx="20">
                  <c:v>41355</c:v>
                </c:pt>
                <c:pt idx="21">
                  <c:v>41353</c:v>
                </c:pt>
                <c:pt idx="22">
                  <c:v>41351</c:v>
                </c:pt>
                <c:pt idx="23">
                  <c:v>41347</c:v>
                </c:pt>
                <c:pt idx="24">
                  <c:v>41345</c:v>
                </c:pt>
                <c:pt idx="25">
                  <c:v>41344</c:v>
                </c:pt>
                <c:pt idx="26">
                  <c:v>41341</c:v>
                </c:pt>
                <c:pt idx="27">
                  <c:v>41340</c:v>
                </c:pt>
                <c:pt idx="28">
                  <c:v>41337</c:v>
                </c:pt>
                <c:pt idx="29">
                  <c:v>41334</c:v>
                </c:pt>
                <c:pt idx="30">
                  <c:v>41330</c:v>
                </c:pt>
                <c:pt idx="31">
                  <c:v>41327</c:v>
                </c:pt>
                <c:pt idx="32">
                  <c:v>41326</c:v>
                </c:pt>
                <c:pt idx="33">
                  <c:v>41323</c:v>
                </c:pt>
                <c:pt idx="34">
                  <c:v>41310</c:v>
                </c:pt>
                <c:pt idx="35">
                  <c:v>41304</c:v>
                </c:pt>
                <c:pt idx="36">
                  <c:v>41297</c:v>
                </c:pt>
                <c:pt idx="37">
                  <c:v>41296</c:v>
                </c:pt>
                <c:pt idx="38">
                  <c:v>41292</c:v>
                </c:pt>
                <c:pt idx="39">
                  <c:v>41289</c:v>
                </c:pt>
                <c:pt idx="40">
                  <c:v>41285</c:v>
                </c:pt>
                <c:pt idx="41">
                  <c:v>41283</c:v>
                </c:pt>
                <c:pt idx="42">
                  <c:v>41281</c:v>
                </c:pt>
              </c:numCache>
            </c:numRef>
          </c:cat>
          <c:val>
            <c:numRef>
              <c:f>'Used GB Charts'!$B$3:$B$45</c:f>
              <c:numCache>
                <c:formatCode>0.0</c:formatCode>
                <c:ptCount val="43"/>
                <c:pt idx="0">
                  <c:v>41869</c:v>
                </c:pt>
                <c:pt idx="1">
                  <c:v>41671.5</c:v>
                </c:pt>
                <c:pt idx="2">
                  <c:v>41815.599999999999</c:v>
                </c:pt>
                <c:pt idx="3">
                  <c:v>41815.599999999999</c:v>
                </c:pt>
                <c:pt idx="4">
                  <c:v>41390</c:v>
                </c:pt>
                <c:pt idx="5">
                  <c:v>41700</c:v>
                </c:pt>
                <c:pt idx="6">
                  <c:v>41320.199999999997</c:v>
                </c:pt>
                <c:pt idx="7">
                  <c:v>40480.199999999997</c:v>
                </c:pt>
                <c:pt idx="8">
                  <c:v>39928.699999999997</c:v>
                </c:pt>
                <c:pt idx="9">
                  <c:v>39748.1</c:v>
                </c:pt>
                <c:pt idx="10">
                  <c:v>43218.8</c:v>
                </c:pt>
                <c:pt idx="11">
                  <c:v>42452.9</c:v>
                </c:pt>
                <c:pt idx="12">
                  <c:v>42193.1</c:v>
                </c:pt>
                <c:pt idx="13">
                  <c:v>38916.6</c:v>
                </c:pt>
                <c:pt idx="14">
                  <c:v>37643.300000000003</c:v>
                </c:pt>
                <c:pt idx="15">
                  <c:v>37799.300000000003</c:v>
                </c:pt>
                <c:pt idx="16">
                  <c:v>39080.800000000003</c:v>
                </c:pt>
                <c:pt idx="17">
                  <c:v>40044.699999999997</c:v>
                </c:pt>
                <c:pt idx="18">
                  <c:v>47009.8</c:v>
                </c:pt>
                <c:pt idx="19">
                  <c:v>47091.7</c:v>
                </c:pt>
                <c:pt idx="20">
                  <c:v>38702.5</c:v>
                </c:pt>
                <c:pt idx="21">
                  <c:v>39154.6</c:v>
                </c:pt>
                <c:pt idx="22">
                  <c:v>39557.1</c:v>
                </c:pt>
                <c:pt idx="23">
                  <c:v>40482.699999999997</c:v>
                </c:pt>
                <c:pt idx="24">
                  <c:v>42041.3</c:v>
                </c:pt>
                <c:pt idx="25">
                  <c:v>42701.5</c:v>
                </c:pt>
                <c:pt idx="26">
                  <c:v>41411.300000000003</c:v>
                </c:pt>
                <c:pt idx="27">
                  <c:v>41607</c:v>
                </c:pt>
                <c:pt idx="28">
                  <c:v>40061.1</c:v>
                </c:pt>
                <c:pt idx="29">
                  <c:v>42104.9</c:v>
                </c:pt>
                <c:pt idx="30">
                  <c:v>44106.7</c:v>
                </c:pt>
                <c:pt idx="31">
                  <c:v>44030.400000000001</c:v>
                </c:pt>
                <c:pt idx="32">
                  <c:v>43973.9</c:v>
                </c:pt>
                <c:pt idx="33">
                  <c:v>43165.4</c:v>
                </c:pt>
                <c:pt idx="34">
                  <c:v>43123.199999999997</c:v>
                </c:pt>
                <c:pt idx="35">
                  <c:v>42421.4</c:v>
                </c:pt>
                <c:pt idx="36">
                  <c:v>42062.6</c:v>
                </c:pt>
                <c:pt idx="37">
                  <c:v>42658.8</c:v>
                </c:pt>
                <c:pt idx="38">
                  <c:v>42568.2</c:v>
                </c:pt>
                <c:pt idx="39">
                  <c:v>43368.6</c:v>
                </c:pt>
                <c:pt idx="40">
                  <c:v>42708.2</c:v>
                </c:pt>
                <c:pt idx="41">
                  <c:v>42013.599999999999</c:v>
                </c:pt>
                <c:pt idx="42">
                  <c:v>40211.1</c:v>
                </c:pt>
              </c:numCache>
            </c:numRef>
          </c:val>
        </c:ser>
        <c:dLbls/>
        <c:marker val="1"/>
        <c:axId val="315162624"/>
        <c:axId val="315164160"/>
      </c:lineChart>
      <c:dateAx>
        <c:axId val="315162624"/>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5164160"/>
        <c:crosses val="autoZero"/>
        <c:auto val="1"/>
        <c:lblOffset val="100"/>
        <c:baseTimeUnit val="days"/>
      </c:dateAx>
      <c:valAx>
        <c:axId val="315164160"/>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516262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CGC 0745 Used GB</a:t>
            </a:r>
          </a:p>
        </c:rich>
      </c:tx>
    </c:title>
    <c:plotArea>
      <c:layout/>
      <c:lineChart>
        <c:grouping val="standard"/>
        <c:ser>
          <c:idx val="0"/>
          <c:order val="0"/>
          <c:marker>
            <c:symbol val="none"/>
          </c:marker>
          <c:cat>
            <c:numRef>
              <c:f>'Used GB Charts'!$A$3:$A$45</c:f>
              <c:numCache>
                <c:formatCode>[$-409]d\-mmm\-yy;@</c:formatCode>
                <c:ptCount val="43"/>
                <c:pt idx="0">
                  <c:v>41443</c:v>
                </c:pt>
                <c:pt idx="1">
                  <c:v>41437</c:v>
                </c:pt>
                <c:pt idx="2">
                  <c:v>41430</c:v>
                </c:pt>
                <c:pt idx="3">
                  <c:v>41430</c:v>
                </c:pt>
                <c:pt idx="4">
                  <c:v>41428</c:v>
                </c:pt>
                <c:pt idx="5">
                  <c:v>41423</c:v>
                </c:pt>
                <c:pt idx="6">
                  <c:v>41422</c:v>
                </c:pt>
                <c:pt idx="7">
                  <c:v>41414</c:v>
                </c:pt>
                <c:pt idx="8">
                  <c:v>41408</c:v>
                </c:pt>
                <c:pt idx="9">
                  <c:v>41401</c:v>
                </c:pt>
                <c:pt idx="10">
                  <c:v>41395</c:v>
                </c:pt>
                <c:pt idx="11">
                  <c:v>41393</c:v>
                </c:pt>
                <c:pt idx="12">
                  <c:v>41390</c:v>
                </c:pt>
                <c:pt idx="13">
                  <c:v>41387</c:v>
                </c:pt>
                <c:pt idx="14">
                  <c:v>41383</c:v>
                </c:pt>
                <c:pt idx="15">
                  <c:v>41379</c:v>
                </c:pt>
                <c:pt idx="16">
                  <c:v>41374</c:v>
                </c:pt>
                <c:pt idx="17">
                  <c:v>41373</c:v>
                </c:pt>
                <c:pt idx="18">
                  <c:v>41361</c:v>
                </c:pt>
                <c:pt idx="19">
                  <c:v>41359</c:v>
                </c:pt>
                <c:pt idx="20">
                  <c:v>41355</c:v>
                </c:pt>
                <c:pt idx="21">
                  <c:v>41353</c:v>
                </c:pt>
                <c:pt idx="22">
                  <c:v>41351</c:v>
                </c:pt>
                <c:pt idx="23">
                  <c:v>41347</c:v>
                </c:pt>
                <c:pt idx="24">
                  <c:v>41345</c:v>
                </c:pt>
                <c:pt idx="25">
                  <c:v>41344</c:v>
                </c:pt>
                <c:pt idx="26">
                  <c:v>41341</c:v>
                </c:pt>
                <c:pt idx="27">
                  <c:v>41340</c:v>
                </c:pt>
                <c:pt idx="28">
                  <c:v>41337</c:v>
                </c:pt>
                <c:pt idx="29">
                  <c:v>41334</c:v>
                </c:pt>
                <c:pt idx="30">
                  <c:v>41330</c:v>
                </c:pt>
                <c:pt idx="31">
                  <c:v>41327</c:v>
                </c:pt>
                <c:pt idx="32">
                  <c:v>41326</c:v>
                </c:pt>
                <c:pt idx="33">
                  <c:v>41323</c:v>
                </c:pt>
                <c:pt idx="34">
                  <c:v>41310</c:v>
                </c:pt>
                <c:pt idx="35">
                  <c:v>41304</c:v>
                </c:pt>
                <c:pt idx="36">
                  <c:v>41297</c:v>
                </c:pt>
                <c:pt idx="37">
                  <c:v>41296</c:v>
                </c:pt>
                <c:pt idx="38">
                  <c:v>41292</c:v>
                </c:pt>
                <c:pt idx="39">
                  <c:v>41289</c:v>
                </c:pt>
                <c:pt idx="40">
                  <c:v>41285</c:v>
                </c:pt>
                <c:pt idx="41">
                  <c:v>41283</c:v>
                </c:pt>
                <c:pt idx="42">
                  <c:v>41281</c:v>
                </c:pt>
              </c:numCache>
            </c:numRef>
          </c:cat>
          <c:val>
            <c:numRef>
              <c:f>'Used GB Charts'!$C$3:$C$45</c:f>
              <c:numCache>
                <c:formatCode>0.0</c:formatCode>
                <c:ptCount val="43"/>
                <c:pt idx="0">
                  <c:v>78586.399999999994</c:v>
                </c:pt>
                <c:pt idx="1">
                  <c:v>78563.7</c:v>
                </c:pt>
                <c:pt idx="2">
                  <c:v>78524.100000000006</c:v>
                </c:pt>
                <c:pt idx="3">
                  <c:v>78524.100000000006</c:v>
                </c:pt>
                <c:pt idx="4">
                  <c:v>78520</c:v>
                </c:pt>
                <c:pt idx="5">
                  <c:v>78275.899999999994</c:v>
                </c:pt>
                <c:pt idx="6">
                  <c:v>78271.7</c:v>
                </c:pt>
                <c:pt idx="7">
                  <c:v>78195.600000000006</c:v>
                </c:pt>
                <c:pt idx="8">
                  <c:v>78104.2</c:v>
                </c:pt>
                <c:pt idx="9">
                  <c:v>78060.399999999994</c:v>
                </c:pt>
                <c:pt idx="10">
                  <c:v>77807.3</c:v>
                </c:pt>
                <c:pt idx="11">
                  <c:v>77798.5</c:v>
                </c:pt>
                <c:pt idx="12">
                  <c:v>77748</c:v>
                </c:pt>
                <c:pt idx="13">
                  <c:v>77721.899999999994</c:v>
                </c:pt>
                <c:pt idx="14">
                  <c:v>77685.100000000006</c:v>
                </c:pt>
                <c:pt idx="15">
                  <c:v>77614.8</c:v>
                </c:pt>
                <c:pt idx="16">
                  <c:v>77587.600000000006</c:v>
                </c:pt>
                <c:pt idx="17">
                  <c:v>77577.600000000006</c:v>
                </c:pt>
                <c:pt idx="18">
                  <c:v>77541</c:v>
                </c:pt>
                <c:pt idx="19">
                  <c:v>77528</c:v>
                </c:pt>
                <c:pt idx="20">
                  <c:v>77448.399999999994</c:v>
                </c:pt>
                <c:pt idx="21">
                  <c:v>77430.899999999994</c:v>
                </c:pt>
                <c:pt idx="22">
                  <c:v>77413</c:v>
                </c:pt>
                <c:pt idx="23">
                  <c:v>77239.899999999994</c:v>
                </c:pt>
                <c:pt idx="24">
                  <c:v>77208.800000000003</c:v>
                </c:pt>
                <c:pt idx="25">
                  <c:v>77199.3</c:v>
                </c:pt>
                <c:pt idx="26">
                  <c:v>77180.399999999994</c:v>
                </c:pt>
                <c:pt idx="27">
                  <c:v>77144.100000000006</c:v>
                </c:pt>
                <c:pt idx="28">
                  <c:v>77144.100000000006</c:v>
                </c:pt>
                <c:pt idx="29">
                  <c:v>77082.5</c:v>
                </c:pt>
                <c:pt idx="30">
                  <c:v>77041.600000000006</c:v>
                </c:pt>
                <c:pt idx="31">
                  <c:v>77025.8</c:v>
                </c:pt>
                <c:pt idx="32">
                  <c:v>77019.600000000006</c:v>
                </c:pt>
                <c:pt idx="33">
                  <c:v>76649.899999999994</c:v>
                </c:pt>
                <c:pt idx="34">
                  <c:v>76414</c:v>
                </c:pt>
                <c:pt idx="35">
                  <c:v>76380.2</c:v>
                </c:pt>
                <c:pt idx="36">
                  <c:v>76357.5</c:v>
                </c:pt>
                <c:pt idx="37">
                  <c:v>76331.899999999994</c:v>
                </c:pt>
                <c:pt idx="38">
                  <c:v>76204</c:v>
                </c:pt>
                <c:pt idx="39">
                  <c:v>76180.600000000006</c:v>
                </c:pt>
                <c:pt idx="40">
                  <c:v>76131</c:v>
                </c:pt>
                <c:pt idx="41">
                  <c:v>76117.100000000006</c:v>
                </c:pt>
                <c:pt idx="42">
                  <c:v>76091</c:v>
                </c:pt>
              </c:numCache>
            </c:numRef>
          </c:val>
        </c:ser>
        <c:dLbls/>
        <c:marker val="1"/>
        <c:axId val="315185024"/>
        <c:axId val="315186560"/>
      </c:lineChart>
      <c:dateAx>
        <c:axId val="315185024"/>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5186560"/>
        <c:crosses val="autoZero"/>
        <c:auto val="1"/>
        <c:lblOffset val="100"/>
        <c:baseTimeUnit val="days"/>
      </c:dateAx>
      <c:valAx>
        <c:axId val="315186560"/>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1518502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RDC 0552 Used GB</a:t>
            </a:r>
          </a:p>
        </c:rich>
      </c:tx>
    </c:title>
    <c:plotArea>
      <c:layout/>
      <c:lineChart>
        <c:grouping val="standard"/>
        <c:ser>
          <c:idx val="0"/>
          <c:order val="0"/>
          <c:marker>
            <c:symbol val="none"/>
          </c:marker>
          <c:cat>
            <c:numRef>
              <c:f>'Used GB Charts'!$A$3:$A$45</c:f>
              <c:numCache>
                <c:formatCode>[$-409]d\-mmm\-yy;@</c:formatCode>
                <c:ptCount val="43"/>
                <c:pt idx="0">
                  <c:v>41443</c:v>
                </c:pt>
                <c:pt idx="1">
                  <c:v>41437</c:v>
                </c:pt>
                <c:pt idx="2">
                  <c:v>41430</c:v>
                </c:pt>
                <c:pt idx="3">
                  <c:v>41430</c:v>
                </c:pt>
                <c:pt idx="4">
                  <c:v>41428</c:v>
                </c:pt>
                <c:pt idx="5">
                  <c:v>41423</c:v>
                </c:pt>
                <c:pt idx="6">
                  <c:v>41422</c:v>
                </c:pt>
                <c:pt idx="7">
                  <c:v>41414</c:v>
                </c:pt>
                <c:pt idx="8">
                  <c:v>41408</c:v>
                </c:pt>
                <c:pt idx="9">
                  <c:v>41401</c:v>
                </c:pt>
                <c:pt idx="10">
                  <c:v>41395</c:v>
                </c:pt>
                <c:pt idx="11">
                  <c:v>41393</c:v>
                </c:pt>
                <c:pt idx="12">
                  <c:v>41390</c:v>
                </c:pt>
                <c:pt idx="13">
                  <c:v>41387</c:v>
                </c:pt>
                <c:pt idx="14">
                  <c:v>41383</c:v>
                </c:pt>
                <c:pt idx="15">
                  <c:v>41379</c:v>
                </c:pt>
                <c:pt idx="16">
                  <c:v>41374</c:v>
                </c:pt>
                <c:pt idx="17">
                  <c:v>41373</c:v>
                </c:pt>
                <c:pt idx="18">
                  <c:v>41361</c:v>
                </c:pt>
                <c:pt idx="19">
                  <c:v>41359</c:v>
                </c:pt>
                <c:pt idx="20">
                  <c:v>41355</c:v>
                </c:pt>
                <c:pt idx="21">
                  <c:v>41353</c:v>
                </c:pt>
                <c:pt idx="22">
                  <c:v>41351</c:v>
                </c:pt>
                <c:pt idx="23">
                  <c:v>41347</c:v>
                </c:pt>
                <c:pt idx="24">
                  <c:v>41345</c:v>
                </c:pt>
                <c:pt idx="25">
                  <c:v>41344</c:v>
                </c:pt>
                <c:pt idx="26">
                  <c:v>41341</c:v>
                </c:pt>
                <c:pt idx="27">
                  <c:v>41340</c:v>
                </c:pt>
                <c:pt idx="28">
                  <c:v>41337</c:v>
                </c:pt>
                <c:pt idx="29">
                  <c:v>41334</c:v>
                </c:pt>
                <c:pt idx="30">
                  <c:v>41330</c:v>
                </c:pt>
                <c:pt idx="31">
                  <c:v>41327</c:v>
                </c:pt>
                <c:pt idx="32">
                  <c:v>41326</c:v>
                </c:pt>
                <c:pt idx="33">
                  <c:v>41323</c:v>
                </c:pt>
                <c:pt idx="34">
                  <c:v>41310</c:v>
                </c:pt>
                <c:pt idx="35">
                  <c:v>41304</c:v>
                </c:pt>
                <c:pt idx="36">
                  <c:v>41297</c:v>
                </c:pt>
                <c:pt idx="37">
                  <c:v>41296</c:v>
                </c:pt>
                <c:pt idx="38">
                  <c:v>41292</c:v>
                </c:pt>
                <c:pt idx="39">
                  <c:v>41289</c:v>
                </c:pt>
                <c:pt idx="40">
                  <c:v>41285</c:v>
                </c:pt>
                <c:pt idx="41">
                  <c:v>41283</c:v>
                </c:pt>
                <c:pt idx="42">
                  <c:v>41281</c:v>
                </c:pt>
              </c:numCache>
            </c:numRef>
          </c:cat>
          <c:val>
            <c:numRef>
              <c:f>'Used GB Charts'!$D$3:$D$45</c:f>
              <c:numCache>
                <c:formatCode>0.0</c:formatCode>
                <c:ptCount val="43"/>
                <c:pt idx="0">
                  <c:v>80068.899999999994</c:v>
                </c:pt>
                <c:pt idx="1">
                  <c:v>80046.600000000006</c:v>
                </c:pt>
                <c:pt idx="2">
                  <c:v>80027.3</c:v>
                </c:pt>
                <c:pt idx="3">
                  <c:v>80027.3</c:v>
                </c:pt>
                <c:pt idx="4">
                  <c:v>80023.3</c:v>
                </c:pt>
                <c:pt idx="5">
                  <c:v>79779.3</c:v>
                </c:pt>
                <c:pt idx="6">
                  <c:v>79775.100000000006</c:v>
                </c:pt>
                <c:pt idx="7">
                  <c:v>79699.600000000006</c:v>
                </c:pt>
                <c:pt idx="8">
                  <c:v>79624.899999999994</c:v>
                </c:pt>
                <c:pt idx="9">
                  <c:v>79602.8</c:v>
                </c:pt>
                <c:pt idx="10">
                  <c:v>79376.7</c:v>
                </c:pt>
                <c:pt idx="11">
                  <c:v>79368</c:v>
                </c:pt>
                <c:pt idx="12">
                  <c:v>79318.100000000006</c:v>
                </c:pt>
                <c:pt idx="13">
                  <c:v>79291.5</c:v>
                </c:pt>
                <c:pt idx="14">
                  <c:v>79095.600000000006</c:v>
                </c:pt>
                <c:pt idx="15">
                  <c:v>79025.399999999994</c:v>
                </c:pt>
                <c:pt idx="16">
                  <c:v>78998.600000000006</c:v>
                </c:pt>
                <c:pt idx="17">
                  <c:v>78988.7</c:v>
                </c:pt>
                <c:pt idx="18">
                  <c:v>78952.600000000006</c:v>
                </c:pt>
                <c:pt idx="19">
                  <c:v>78939.5</c:v>
                </c:pt>
                <c:pt idx="20">
                  <c:v>78860.2</c:v>
                </c:pt>
                <c:pt idx="21">
                  <c:v>78842.7</c:v>
                </c:pt>
                <c:pt idx="22">
                  <c:v>78824.899999999994</c:v>
                </c:pt>
                <c:pt idx="23">
                  <c:v>78613.8</c:v>
                </c:pt>
                <c:pt idx="24">
                  <c:v>78613.8</c:v>
                </c:pt>
                <c:pt idx="25">
                  <c:v>78613.8</c:v>
                </c:pt>
                <c:pt idx="26">
                  <c:v>78594.899999999994</c:v>
                </c:pt>
                <c:pt idx="27">
                  <c:v>78586.8</c:v>
                </c:pt>
                <c:pt idx="28">
                  <c:v>78558.399999999994</c:v>
                </c:pt>
                <c:pt idx="29">
                  <c:v>78496.899999999994</c:v>
                </c:pt>
                <c:pt idx="30">
                  <c:v>78455.8</c:v>
                </c:pt>
                <c:pt idx="31">
                  <c:v>78440.100000000006</c:v>
                </c:pt>
                <c:pt idx="32">
                  <c:v>78064.2</c:v>
                </c:pt>
                <c:pt idx="33">
                  <c:v>78064.2</c:v>
                </c:pt>
                <c:pt idx="34">
                  <c:v>77828</c:v>
                </c:pt>
                <c:pt idx="35">
                  <c:v>77794.3</c:v>
                </c:pt>
                <c:pt idx="36">
                  <c:v>77771.5</c:v>
                </c:pt>
                <c:pt idx="37">
                  <c:v>77746.100000000006</c:v>
                </c:pt>
                <c:pt idx="38">
                  <c:v>77618.3</c:v>
                </c:pt>
                <c:pt idx="39">
                  <c:v>77594.899999999994</c:v>
                </c:pt>
                <c:pt idx="40">
                  <c:v>77545.3</c:v>
                </c:pt>
                <c:pt idx="41">
                  <c:v>77531.399999999994</c:v>
                </c:pt>
                <c:pt idx="42">
                  <c:v>77505.399999999994</c:v>
                </c:pt>
              </c:numCache>
            </c:numRef>
          </c:val>
        </c:ser>
        <c:dLbls/>
        <c:marker val="1"/>
        <c:axId val="325795840"/>
        <c:axId val="325797376"/>
      </c:lineChart>
      <c:dateAx>
        <c:axId val="325795840"/>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25797376"/>
        <c:crosses val="autoZero"/>
        <c:auto val="1"/>
        <c:lblOffset val="100"/>
        <c:baseTimeUnit val="days"/>
      </c:dateAx>
      <c:valAx>
        <c:axId val="325797376"/>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2579584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FDC 2231 Used GB</a:t>
            </a:r>
          </a:p>
        </c:rich>
      </c:tx>
    </c:title>
    <c:plotArea>
      <c:layout>
        <c:manualLayout>
          <c:layoutTarget val="inner"/>
          <c:xMode val="edge"/>
          <c:yMode val="edge"/>
          <c:x val="0.14783552055993004"/>
          <c:y val="0.16088097683441738"/>
          <c:w val="0.67385498687664069"/>
          <c:h val="0.58995461687690387"/>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Charts'!$A$38:$A$45</c:f>
              <c:numCache>
                <c:formatCode>[$-409]d\-mmm\-yy;@</c:formatCode>
                <c:ptCount val="8"/>
                <c:pt idx="0">
                  <c:v>41304</c:v>
                </c:pt>
                <c:pt idx="1">
                  <c:v>41297</c:v>
                </c:pt>
                <c:pt idx="2">
                  <c:v>41296</c:v>
                </c:pt>
                <c:pt idx="3">
                  <c:v>41292</c:v>
                </c:pt>
                <c:pt idx="4">
                  <c:v>41289</c:v>
                </c:pt>
                <c:pt idx="5">
                  <c:v>41285</c:v>
                </c:pt>
                <c:pt idx="6">
                  <c:v>41283</c:v>
                </c:pt>
                <c:pt idx="7">
                  <c:v>41281</c:v>
                </c:pt>
              </c:numCache>
            </c:numRef>
          </c:cat>
          <c:val>
            <c:numRef>
              <c:f>'Used GB Charts'!$O$38:$O$45</c:f>
              <c:numCache>
                <c:formatCode>0.0</c:formatCode>
                <c:ptCount val="8"/>
                <c:pt idx="0">
                  <c:v>111353.60000000001</c:v>
                </c:pt>
                <c:pt idx="1">
                  <c:v>110333</c:v>
                </c:pt>
                <c:pt idx="2">
                  <c:v>108856.2</c:v>
                </c:pt>
                <c:pt idx="3">
                  <c:v>108253.4</c:v>
                </c:pt>
                <c:pt idx="4">
                  <c:v>108002.1</c:v>
                </c:pt>
                <c:pt idx="5">
                  <c:v>107821.9</c:v>
                </c:pt>
                <c:pt idx="6">
                  <c:v>107501</c:v>
                </c:pt>
                <c:pt idx="7">
                  <c:v>107454.8</c:v>
                </c:pt>
              </c:numCache>
            </c:numRef>
          </c:val>
        </c:ser>
        <c:ser>
          <c:idx val="1"/>
          <c:order val="1"/>
          <c:tx>
            <c:strRef>
              <c:f>'Used GB Charts'!$U$2</c:f>
              <c:strCache>
                <c:ptCount val="1"/>
                <c:pt idx="0">
                  <c:v>Pool-&gt;
Size -&gt;</c:v>
                </c:pt>
              </c:strCache>
            </c:strRef>
          </c:tx>
          <c:marker>
            <c:symbol val="none"/>
          </c:marker>
          <c:cat>
            <c:numRef>
              <c:f>'Used GB Charts'!$A$38:$A$45</c:f>
              <c:numCache>
                <c:formatCode>[$-409]d\-mmm\-yy;@</c:formatCode>
                <c:ptCount val="8"/>
                <c:pt idx="0">
                  <c:v>41304</c:v>
                </c:pt>
                <c:pt idx="1">
                  <c:v>41297</c:v>
                </c:pt>
                <c:pt idx="2">
                  <c:v>41296</c:v>
                </c:pt>
                <c:pt idx="3">
                  <c:v>41292</c:v>
                </c:pt>
                <c:pt idx="4">
                  <c:v>41289</c:v>
                </c:pt>
                <c:pt idx="5">
                  <c:v>41285</c:v>
                </c:pt>
                <c:pt idx="6">
                  <c:v>41283</c:v>
                </c:pt>
                <c:pt idx="7">
                  <c:v>41281</c:v>
                </c:pt>
              </c:numCache>
            </c:numRef>
          </c:cat>
          <c:val>
            <c:numRef>
              <c:f>'Used GB Charts'!$AI$38:$AI$45</c:f>
              <c:numCache>
                <c:formatCode>0.0</c:formatCode>
                <c:ptCount val="8"/>
                <c:pt idx="0">
                  <c:v>111353.60000000001</c:v>
                </c:pt>
                <c:pt idx="1">
                  <c:v>110333</c:v>
                </c:pt>
                <c:pt idx="2">
                  <c:v>108856.2</c:v>
                </c:pt>
                <c:pt idx="3">
                  <c:v>108253.4</c:v>
                </c:pt>
                <c:pt idx="4">
                  <c:v>108002.1</c:v>
                </c:pt>
                <c:pt idx="5">
                  <c:v>107821.9</c:v>
                </c:pt>
                <c:pt idx="6">
                  <c:v>107501</c:v>
                </c:pt>
                <c:pt idx="7">
                  <c:v>107454.8</c:v>
                </c:pt>
              </c:numCache>
            </c:numRef>
          </c:val>
        </c:ser>
        <c:dLbls/>
        <c:marker val="1"/>
        <c:axId val="328560640"/>
        <c:axId val="328562176"/>
      </c:lineChart>
      <c:dateAx>
        <c:axId val="328560640"/>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28562176"/>
        <c:crosses val="autoZero"/>
        <c:auto val="1"/>
        <c:lblOffset val="100"/>
        <c:baseTimeUnit val="days"/>
      </c:dateAx>
      <c:valAx>
        <c:axId val="328562176"/>
        <c:scaling>
          <c:orientation val="minMax"/>
          <c:max val="9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28560640"/>
        <c:crosses val="autoZero"/>
        <c:crossBetween val="between"/>
      </c:valAx>
    </c:plotArea>
    <c:legend>
      <c:legendPos val="r"/>
      <c:layout>
        <c:manualLayout>
          <c:xMode val="edge"/>
          <c:yMode val="edge"/>
          <c:x val="0.8397043010752685"/>
          <c:y val="0.16252705869960238"/>
          <c:w val="0.14416666666666669"/>
          <c:h val="0.70159042828676521"/>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5760320915278594"/>
          <c:y val="0.19166340015358338"/>
          <c:w val="0.78659097286547364"/>
          <c:h val="0.60212245410911491"/>
        </c:manualLayout>
      </c:layout>
      <c:lineChart>
        <c:grouping val="stacked"/>
        <c:ser>
          <c:idx val="0"/>
          <c:order val="0"/>
          <c:tx>
            <c:strRef>
              <c:f>'Allocated charts'!$B$2</c:f>
              <c:strCache>
                <c:ptCount val="1"/>
                <c:pt idx="0">
                  <c:v>CGC T4 V-MAX 0623</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charts'!$B$3:$B$43</c:f>
              <c:numCache>
                <c:formatCode>0</c:formatCode>
                <c:ptCount val="41"/>
                <c:pt idx="0">
                  <c:v>178.00205273437498</c:v>
                </c:pt>
                <c:pt idx="1">
                  <c:v>175.79595996093749</c:v>
                </c:pt>
                <c:pt idx="2">
                  <c:v>175.79595996093749</c:v>
                </c:pt>
                <c:pt idx="3">
                  <c:v>175.79595996093749</c:v>
                </c:pt>
                <c:pt idx="4">
                  <c:v>175.79595996093749</c:v>
                </c:pt>
                <c:pt idx="5">
                  <c:v>175.79595996093749</c:v>
                </c:pt>
                <c:pt idx="6">
                  <c:v>175.73010644531249</c:v>
                </c:pt>
                <c:pt idx="7">
                  <c:v>174.34718261718749</c:v>
                </c:pt>
                <c:pt idx="8">
                  <c:v>172.14108984375</c:v>
                </c:pt>
                <c:pt idx="9">
                  <c:v>188.04471386718748</c:v>
                </c:pt>
                <c:pt idx="10">
                  <c:v>188.04471386718748</c:v>
                </c:pt>
                <c:pt idx="11">
                  <c:v>188.04471386718748</c:v>
                </c:pt>
                <c:pt idx="12">
                  <c:v>187.748373046875</c:v>
                </c:pt>
                <c:pt idx="13">
                  <c:v>187.748373046875</c:v>
                </c:pt>
                <c:pt idx="14">
                  <c:v>187.748373046875</c:v>
                </c:pt>
                <c:pt idx="15">
                  <c:v>187.748373046875</c:v>
                </c:pt>
                <c:pt idx="16">
                  <c:v>187.748373046875</c:v>
                </c:pt>
                <c:pt idx="17">
                  <c:v>187.748373046875</c:v>
                </c:pt>
                <c:pt idx="18">
                  <c:v>187.748373046875</c:v>
                </c:pt>
                <c:pt idx="19">
                  <c:v>187.748373046875</c:v>
                </c:pt>
                <c:pt idx="20">
                  <c:v>187.748373046875</c:v>
                </c:pt>
                <c:pt idx="21">
                  <c:v>187.748373046875</c:v>
                </c:pt>
                <c:pt idx="22">
                  <c:v>187.748373046875</c:v>
                </c:pt>
                <c:pt idx="23">
                  <c:v>187.748373046875</c:v>
                </c:pt>
                <c:pt idx="24">
                  <c:v>187.748373046875</c:v>
                </c:pt>
                <c:pt idx="25">
                  <c:v>186.8759765625</c:v>
                </c:pt>
                <c:pt idx="26">
                  <c:v>185.65757812499999</c:v>
                </c:pt>
                <c:pt idx="27">
                  <c:v>185.65757812499999</c:v>
                </c:pt>
                <c:pt idx="28">
                  <c:v>185.65757812499999</c:v>
                </c:pt>
                <c:pt idx="29">
                  <c:v>185.65757812499999</c:v>
                </c:pt>
                <c:pt idx="30">
                  <c:v>185.65757812499999</c:v>
                </c:pt>
                <c:pt idx="31">
                  <c:v>185.65757812499999</c:v>
                </c:pt>
                <c:pt idx="32">
                  <c:v>185.65757812499999</c:v>
                </c:pt>
                <c:pt idx="33">
                  <c:v>185.03191406249999</c:v>
                </c:pt>
                <c:pt idx="34">
                  <c:v>185.03191406249999</c:v>
                </c:pt>
                <c:pt idx="35">
                  <c:v>184.90019531249999</c:v>
                </c:pt>
                <c:pt idx="36">
                  <c:v>184.90019531249999</c:v>
                </c:pt>
                <c:pt idx="37">
                  <c:v>185.06484374999999</c:v>
                </c:pt>
                <c:pt idx="38">
                  <c:v>185.06484374999999</c:v>
                </c:pt>
                <c:pt idx="39">
                  <c:v>181.179140625</c:v>
                </c:pt>
                <c:pt idx="40">
                  <c:v>181.179140625</c:v>
                </c:pt>
              </c:numCache>
            </c:numRef>
          </c:val>
        </c:ser>
        <c:dLbls/>
        <c:marker val="1"/>
        <c:axId val="576817792"/>
        <c:axId val="576823680"/>
      </c:lineChart>
      <c:dateAx>
        <c:axId val="57681779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576823680"/>
        <c:crosses val="autoZero"/>
        <c:auto val="1"/>
        <c:lblOffset val="100"/>
        <c:baseTimeUnit val="days"/>
      </c:dateAx>
      <c:valAx>
        <c:axId val="57682368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576817792"/>
        <c:crosses val="autoZero"/>
        <c:crossBetween val="between"/>
      </c:valAx>
    </c:plotArea>
    <c:plotVisOnly val="1"/>
    <c:dispBlanksAs val="zero"/>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500" b="1" i="0" u="none" strike="noStrike" baseline="0">
                <a:solidFill>
                  <a:srgbClr val="000000"/>
                </a:solidFill>
                <a:latin typeface="Calibri"/>
                <a:ea typeface="Calibri"/>
                <a:cs typeface="Calibri"/>
              </a:defRPr>
            </a:pPr>
            <a:r>
              <a:rPr lang="en-GB" sz="1500"/>
              <a:t>CGC Tier 3 VMAX 745 (TB Allocated)</a:t>
            </a:r>
          </a:p>
        </c:rich>
      </c:tx>
      <c:layout>
        <c:manualLayout>
          <c:xMode val="edge"/>
          <c:yMode val="edge"/>
          <c:x val="0.13494546515020253"/>
          <c:y val="4.7197535090722414E-2"/>
        </c:manualLayout>
      </c:layout>
      <c:spPr>
        <a:noFill/>
        <a:ln w="25400">
          <a:noFill/>
        </a:ln>
      </c:spPr>
    </c:title>
    <c:plotArea>
      <c:layout/>
      <c:lineChart>
        <c:grouping val="standard"/>
        <c:ser>
          <c:idx val="0"/>
          <c:order val="0"/>
          <c:tx>
            <c:strRef>
              <c:f>'Allocated charts'!$C$2</c:f>
              <c:strCache>
                <c:ptCount val="1"/>
                <c:pt idx="0">
                  <c:v>CGC T3 V-MAX 0745</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charts'!$C$3:$C$43</c:f>
              <c:numCache>
                <c:formatCode>0</c:formatCode>
                <c:ptCount val="41"/>
                <c:pt idx="0">
                  <c:v>88.935172851562498</c:v>
                </c:pt>
                <c:pt idx="1">
                  <c:v>88.474198242187498</c:v>
                </c:pt>
                <c:pt idx="2">
                  <c:v>88.342491210937496</c:v>
                </c:pt>
                <c:pt idx="3">
                  <c:v>88.342491210937496</c:v>
                </c:pt>
                <c:pt idx="4">
                  <c:v>88.342491210937496</c:v>
                </c:pt>
                <c:pt idx="5">
                  <c:v>88.342491210937496</c:v>
                </c:pt>
                <c:pt idx="6">
                  <c:v>87.354688476562501</c:v>
                </c:pt>
                <c:pt idx="7">
                  <c:v>87.354688476562501</c:v>
                </c:pt>
                <c:pt idx="8">
                  <c:v>87.157127929687491</c:v>
                </c:pt>
                <c:pt idx="9">
                  <c:v>87.157127929687491</c:v>
                </c:pt>
                <c:pt idx="10">
                  <c:v>87.157127929687491</c:v>
                </c:pt>
                <c:pt idx="11">
                  <c:v>87.157127929687491</c:v>
                </c:pt>
                <c:pt idx="12">
                  <c:v>87.157127929687491</c:v>
                </c:pt>
                <c:pt idx="13">
                  <c:v>87.157127929687491</c:v>
                </c:pt>
                <c:pt idx="14">
                  <c:v>87.157127929687491</c:v>
                </c:pt>
                <c:pt idx="15">
                  <c:v>87.157127929687491</c:v>
                </c:pt>
                <c:pt idx="16">
                  <c:v>87.157127929687491</c:v>
                </c:pt>
                <c:pt idx="17">
                  <c:v>87.157127929687491</c:v>
                </c:pt>
                <c:pt idx="18">
                  <c:v>87.157127929687491</c:v>
                </c:pt>
                <c:pt idx="19">
                  <c:v>87.157127929687491</c:v>
                </c:pt>
                <c:pt idx="20">
                  <c:v>87.157127929687491</c:v>
                </c:pt>
                <c:pt idx="21">
                  <c:v>87.157127929687491</c:v>
                </c:pt>
                <c:pt idx="22">
                  <c:v>87.157127929687491</c:v>
                </c:pt>
                <c:pt idx="23">
                  <c:v>87.157127929687491</c:v>
                </c:pt>
                <c:pt idx="24">
                  <c:v>87.157127929687491</c:v>
                </c:pt>
                <c:pt idx="25">
                  <c:v>87.066093749999993</c:v>
                </c:pt>
                <c:pt idx="26">
                  <c:v>86.967304687500004</c:v>
                </c:pt>
                <c:pt idx="27">
                  <c:v>86.967304687500004</c:v>
                </c:pt>
                <c:pt idx="28">
                  <c:v>87.494179687499994</c:v>
                </c:pt>
                <c:pt idx="29">
                  <c:v>87.494179687499994</c:v>
                </c:pt>
                <c:pt idx="30">
                  <c:v>87.494179687499994</c:v>
                </c:pt>
                <c:pt idx="31">
                  <c:v>87.494179687499994</c:v>
                </c:pt>
                <c:pt idx="32">
                  <c:v>87.494179687499994</c:v>
                </c:pt>
                <c:pt idx="33">
                  <c:v>88.021054687499998</c:v>
                </c:pt>
                <c:pt idx="34">
                  <c:v>87.922265624999994</c:v>
                </c:pt>
                <c:pt idx="35">
                  <c:v>87.527109374999995</c:v>
                </c:pt>
                <c:pt idx="36">
                  <c:v>87.527109374999995</c:v>
                </c:pt>
                <c:pt idx="37">
                  <c:v>88.284492187499993</c:v>
                </c:pt>
                <c:pt idx="38">
                  <c:v>88.284492187499993</c:v>
                </c:pt>
                <c:pt idx="39">
                  <c:v>88.976015625000002</c:v>
                </c:pt>
                <c:pt idx="40">
                  <c:v>88.976015625000002</c:v>
                </c:pt>
              </c:numCache>
            </c:numRef>
          </c:val>
        </c:ser>
        <c:dLbls/>
        <c:marker val="1"/>
        <c:axId val="615387904"/>
        <c:axId val="615389440"/>
      </c:lineChart>
      <c:dateAx>
        <c:axId val="61538790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15389440"/>
        <c:crosses val="autoZero"/>
        <c:auto val="1"/>
        <c:lblOffset val="100"/>
        <c:baseTimeUnit val="days"/>
      </c:dateAx>
      <c:valAx>
        <c:axId val="61538944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1538790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alibri"/>
                <a:ea typeface="Calibri"/>
                <a:cs typeface="Calibri"/>
              </a:defRPr>
            </a:pPr>
            <a:r>
              <a:rPr lang="en-GB" sz="1600"/>
              <a:t>RDC Tier 4 VMAX 678 (TB Allocated)</a:t>
            </a:r>
          </a:p>
        </c:rich>
      </c:tx>
      <c:spPr>
        <a:noFill/>
        <a:ln w="25400">
          <a:noFill/>
        </a:ln>
      </c:spPr>
    </c:title>
    <c:plotArea>
      <c:layout>
        <c:manualLayout>
          <c:layoutTarget val="inner"/>
          <c:xMode val="edge"/>
          <c:yMode val="edge"/>
          <c:x val="0.21828971437625141"/>
          <c:y val="0.21261682242990654"/>
          <c:w val="0.73746525127111962"/>
          <c:h val="0.58411214953265334"/>
        </c:manualLayout>
      </c:layout>
      <c:lineChart>
        <c:grouping val="standard"/>
        <c:ser>
          <c:idx val="0"/>
          <c:order val="0"/>
          <c:tx>
            <c:strRef>
              <c:f>'Allocated charts'!$E$2</c:f>
              <c:strCache>
                <c:ptCount val="1"/>
                <c:pt idx="0">
                  <c:v>RDC T4 V-MAX 0678</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charts'!$E$3:$E$43</c:f>
              <c:numCache>
                <c:formatCode>0</c:formatCode>
                <c:ptCount val="41"/>
                <c:pt idx="0">
                  <c:v>270.46038867187497</c:v>
                </c:pt>
                <c:pt idx="1">
                  <c:v>271.51404492187498</c:v>
                </c:pt>
                <c:pt idx="2">
                  <c:v>271.51404492187498</c:v>
                </c:pt>
                <c:pt idx="3">
                  <c:v>271.51404492187498</c:v>
                </c:pt>
                <c:pt idx="4">
                  <c:v>271.51404492187498</c:v>
                </c:pt>
                <c:pt idx="5">
                  <c:v>271.51404492187498</c:v>
                </c:pt>
                <c:pt idx="6">
                  <c:v>271.51404492187498</c:v>
                </c:pt>
                <c:pt idx="7">
                  <c:v>271.51404492187498</c:v>
                </c:pt>
                <c:pt idx="8">
                  <c:v>271.51404492187498</c:v>
                </c:pt>
                <c:pt idx="9">
                  <c:v>271.51404492187498</c:v>
                </c:pt>
                <c:pt idx="10">
                  <c:v>271.51404492187498</c:v>
                </c:pt>
                <c:pt idx="11">
                  <c:v>271.51404492187498</c:v>
                </c:pt>
                <c:pt idx="12">
                  <c:v>271.51404492187498</c:v>
                </c:pt>
                <c:pt idx="13">
                  <c:v>271.51404492187498</c:v>
                </c:pt>
                <c:pt idx="14">
                  <c:v>270.32868164062501</c:v>
                </c:pt>
                <c:pt idx="15">
                  <c:v>271.51404492187498</c:v>
                </c:pt>
                <c:pt idx="16">
                  <c:v>271.51404492187498</c:v>
                </c:pt>
                <c:pt idx="17">
                  <c:v>271.51404492187498</c:v>
                </c:pt>
                <c:pt idx="18">
                  <c:v>271.51404492187498</c:v>
                </c:pt>
                <c:pt idx="19">
                  <c:v>271.51404492187498</c:v>
                </c:pt>
                <c:pt idx="20">
                  <c:v>271.51404492187498</c:v>
                </c:pt>
                <c:pt idx="21">
                  <c:v>271.51404492187498</c:v>
                </c:pt>
                <c:pt idx="22">
                  <c:v>271.51404492187498</c:v>
                </c:pt>
                <c:pt idx="23">
                  <c:v>271.51404492187498</c:v>
                </c:pt>
                <c:pt idx="24">
                  <c:v>271.51404492187498</c:v>
                </c:pt>
                <c:pt idx="25">
                  <c:v>271.538203125</c:v>
                </c:pt>
                <c:pt idx="26">
                  <c:v>271.538203125</c:v>
                </c:pt>
                <c:pt idx="27">
                  <c:v>271.538203125</c:v>
                </c:pt>
                <c:pt idx="28">
                  <c:v>271.538203125</c:v>
                </c:pt>
                <c:pt idx="29">
                  <c:v>271.538203125</c:v>
                </c:pt>
                <c:pt idx="30">
                  <c:v>271.538203125</c:v>
                </c:pt>
                <c:pt idx="31">
                  <c:v>270.12222656249997</c:v>
                </c:pt>
                <c:pt idx="32">
                  <c:v>270.12222656249997</c:v>
                </c:pt>
                <c:pt idx="33">
                  <c:v>269.99050781249997</c:v>
                </c:pt>
                <c:pt idx="34">
                  <c:v>269.99050781249997</c:v>
                </c:pt>
                <c:pt idx="35">
                  <c:v>269.99050781249997</c:v>
                </c:pt>
                <c:pt idx="36">
                  <c:v>269.99050781249997</c:v>
                </c:pt>
                <c:pt idx="37">
                  <c:v>269.99050781249997</c:v>
                </c:pt>
                <c:pt idx="38">
                  <c:v>269.99050781249997</c:v>
                </c:pt>
                <c:pt idx="39">
                  <c:v>270.38566406249998</c:v>
                </c:pt>
                <c:pt idx="40">
                  <c:v>270.38566406249998</c:v>
                </c:pt>
              </c:numCache>
            </c:numRef>
          </c:val>
        </c:ser>
        <c:dLbls/>
        <c:marker val="1"/>
        <c:axId val="615414400"/>
        <c:axId val="615432576"/>
      </c:lineChart>
      <c:dateAx>
        <c:axId val="61541440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15432576"/>
        <c:crosses val="autoZero"/>
        <c:auto val="1"/>
        <c:lblOffset val="100"/>
        <c:baseTimeUnit val="days"/>
      </c:dateAx>
      <c:valAx>
        <c:axId val="615432576"/>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1541440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alibri"/>
                <a:ea typeface="Calibri"/>
                <a:cs typeface="Calibri"/>
              </a:defRPr>
            </a:pPr>
            <a:r>
              <a:rPr lang="en-GB" sz="1600"/>
              <a:t>RDC Tier 3 VMAX 552 (TB Allocated)</a:t>
            </a:r>
          </a:p>
        </c:rich>
      </c:tx>
      <c:spPr>
        <a:noFill/>
        <a:ln w="25400">
          <a:noFill/>
        </a:ln>
      </c:spPr>
    </c:title>
    <c:plotArea>
      <c:layout>
        <c:manualLayout>
          <c:layoutTarget val="inner"/>
          <c:xMode val="edge"/>
          <c:yMode val="edge"/>
          <c:x val="0.20409323654167597"/>
          <c:y val="0.23233367568184413"/>
          <c:w val="0.74358381879930169"/>
          <c:h val="0.55425416587119958"/>
        </c:manualLayout>
      </c:layout>
      <c:lineChart>
        <c:grouping val="standard"/>
        <c:ser>
          <c:idx val="0"/>
          <c:order val="0"/>
          <c:tx>
            <c:strRef>
              <c:f>'Allocated charts'!$D$2</c:f>
              <c:strCache>
                <c:ptCount val="1"/>
                <c:pt idx="0">
                  <c:v>RDC T3 V-MAX 0552</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charts'!$D$3:$D$43</c:f>
              <c:numCache>
                <c:formatCode>0</c:formatCode>
                <c:ptCount val="41"/>
                <c:pt idx="0">
                  <c:v>89.955902343749997</c:v>
                </c:pt>
                <c:pt idx="1">
                  <c:v>89.494927734374997</c:v>
                </c:pt>
                <c:pt idx="2">
                  <c:v>89.363220703124995</c:v>
                </c:pt>
                <c:pt idx="3">
                  <c:v>89.363220703124995</c:v>
                </c:pt>
                <c:pt idx="4">
                  <c:v>89.363220703124995</c:v>
                </c:pt>
                <c:pt idx="5">
                  <c:v>89.363220703124995</c:v>
                </c:pt>
                <c:pt idx="6">
                  <c:v>88.37541796875</c:v>
                </c:pt>
                <c:pt idx="7">
                  <c:v>88.37541796875</c:v>
                </c:pt>
                <c:pt idx="8">
                  <c:v>88.177857421875004</c:v>
                </c:pt>
                <c:pt idx="9">
                  <c:v>88.177857421875004</c:v>
                </c:pt>
                <c:pt idx="10">
                  <c:v>88.177857421875004</c:v>
                </c:pt>
                <c:pt idx="11">
                  <c:v>88.177857421875004</c:v>
                </c:pt>
                <c:pt idx="12">
                  <c:v>88.177857421875004</c:v>
                </c:pt>
                <c:pt idx="13">
                  <c:v>88.177857421875004</c:v>
                </c:pt>
                <c:pt idx="14">
                  <c:v>88.177857421875004</c:v>
                </c:pt>
                <c:pt idx="15">
                  <c:v>88.177857421875004</c:v>
                </c:pt>
                <c:pt idx="16">
                  <c:v>88.177857421875004</c:v>
                </c:pt>
                <c:pt idx="17">
                  <c:v>88.177857421875004</c:v>
                </c:pt>
                <c:pt idx="18">
                  <c:v>88.177857421875004</c:v>
                </c:pt>
                <c:pt idx="19">
                  <c:v>88.177857421875004</c:v>
                </c:pt>
                <c:pt idx="20">
                  <c:v>88.177857421875004</c:v>
                </c:pt>
                <c:pt idx="21">
                  <c:v>88.177857421875004</c:v>
                </c:pt>
                <c:pt idx="22">
                  <c:v>88.177857421875004</c:v>
                </c:pt>
                <c:pt idx="23">
                  <c:v>88.177857421875004</c:v>
                </c:pt>
                <c:pt idx="24">
                  <c:v>88.177857421875004</c:v>
                </c:pt>
                <c:pt idx="25">
                  <c:v>88.0869140625</c:v>
                </c:pt>
                <c:pt idx="26">
                  <c:v>87.988124999999997</c:v>
                </c:pt>
                <c:pt idx="27">
                  <c:v>87.988124999999997</c:v>
                </c:pt>
                <c:pt idx="28">
                  <c:v>88.119843750000001</c:v>
                </c:pt>
                <c:pt idx="29">
                  <c:v>88.119843750000001</c:v>
                </c:pt>
                <c:pt idx="30">
                  <c:v>88.119843750000001</c:v>
                </c:pt>
                <c:pt idx="31">
                  <c:v>88.119843750000001</c:v>
                </c:pt>
                <c:pt idx="32">
                  <c:v>88.119843750000001</c:v>
                </c:pt>
                <c:pt idx="33">
                  <c:v>88.646718749999991</c:v>
                </c:pt>
                <c:pt idx="34">
                  <c:v>88.547929687500002</c:v>
                </c:pt>
                <c:pt idx="35">
                  <c:v>88.152773437500002</c:v>
                </c:pt>
                <c:pt idx="36">
                  <c:v>88.152773437500002</c:v>
                </c:pt>
                <c:pt idx="37">
                  <c:v>88.91015625</c:v>
                </c:pt>
                <c:pt idx="38">
                  <c:v>88.91015625</c:v>
                </c:pt>
                <c:pt idx="39">
                  <c:v>89.469960937499991</c:v>
                </c:pt>
                <c:pt idx="40">
                  <c:v>89.469960937499991</c:v>
                </c:pt>
              </c:numCache>
            </c:numRef>
          </c:val>
        </c:ser>
        <c:dLbls/>
        <c:marker val="1"/>
        <c:axId val="633873152"/>
        <c:axId val="633874688"/>
      </c:lineChart>
      <c:dateAx>
        <c:axId val="63387315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33874688"/>
        <c:crosses val="autoZero"/>
        <c:auto val="1"/>
        <c:lblOffset val="100"/>
        <c:baseTimeUnit val="days"/>
      </c:dateAx>
      <c:valAx>
        <c:axId val="633874688"/>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3387315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alibri"/>
                <a:ea typeface="Calibri"/>
                <a:cs typeface="Calibri"/>
              </a:defRPr>
            </a:pPr>
            <a:r>
              <a:rPr lang="en-GB" sz="1600"/>
              <a:t>FDC Tier 4 VMAX 879 (TB Allocated)</a:t>
            </a:r>
          </a:p>
        </c:rich>
      </c:tx>
      <c:layout>
        <c:manualLayout>
          <c:xMode val="edge"/>
          <c:yMode val="edge"/>
          <c:x val="0.1448657092570412"/>
          <c:y val="5.1063845468125146E-2"/>
        </c:manualLayout>
      </c:layout>
      <c:spPr>
        <a:noFill/>
        <a:ln w="25400">
          <a:noFill/>
        </a:ln>
      </c:spPr>
    </c:title>
    <c:plotArea>
      <c:layout/>
      <c:lineChart>
        <c:grouping val="standard"/>
        <c:ser>
          <c:idx val="0"/>
          <c:order val="0"/>
          <c:tx>
            <c:strRef>
              <c:f>'Allocated charts'!$L$2</c:f>
              <c:strCache>
                <c:ptCount val="1"/>
                <c:pt idx="0">
                  <c:v>FDC T4 V-MAX 0879</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charts'!$L$3:$L$43</c:f>
              <c:numCache>
                <c:formatCode>0</c:formatCode>
                <c:ptCount val="41"/>
                <c:pt idx="0">
                  <c:v>275.03720800781247</c:v>
                </c:pt>
                <c:pt idx="1">
                  <c:v>275.92623046874996</c:v>
                </c:pt>
                <c:pt idx="2">
                  <c:v>275.92623046874996</c:v>
                </c:pt>
                <c:pt idx="3">
                  <c:v>275.92623046874996</c:v>
                </c:pt>
                <c:pt idx="4">
                  <c:v>275.92623046874996</c:v>
                </c:pt>
                <c:pt idx="5">
                  <c:v>275.92623046874996</c:v>
                </c:pt>
                <c:pt idx="6">
                  <c:v>275.92623046874996</c:v>
                </c:pt>
                <c:pt idx="7">
                  <c:v>275.92623046874996</c:v>
                </c:pt>
                <c:pt idx="8">
                  <c:v>275.92623046874996</c:v>
                </c:pt>
                <c:pt idx="9">
                  <c:v>275.92623046874996</c:v>
                </c:pt>
                <c:pt idx="10">
                  <c:v>275.92623046874996</c:v>
                </c:pt>
                <c:pt idx="11">
                  <c:v>275.92623046874996</c:v>
                </c:pt>
                <c:pt idx="12">
                  <c:v>275.92623046874996</c:v>
                </c:pt>
                <c:pt idx="13">
                  <c:v>275.92623046874996</c:v>
                </c:pt>
                <c:pt idx="14">
                  <c:v>275.92623046874996</c:v>
                </c:pt>
                <c:pt idx="15">
                  <c:v>276.650619140625</c:v>
                </c:pt>
                <c:pt idx="16">
                  <c:v>276.650619140625</c:v>
                </c:pt>
                <c:pt idx="17">
                  <c:v>276.650619140625</c:v>
                </c:pt>
                <c:pt idx="18">
                  <c:v>276.650619140625</c:v>
                </c:pt>
                <c:pt idx="19">
                  <c:v>276.650619140625</c:v>
                </c:pt>
                <c:pt idx="20">
                  <c:v>274.18111230468747</c:v>
                </c:pt>
                <c:pt idx="21">
                  <c:v>274.18111230468747</c:v>
                </c:pt>
                <c:pt idx="22">
                  <c:v>274.18111230468747</c:v>
                </c:pt>
                <c:pt idx="23">
                  <c:v>274.18111230468747</c:v>
                </c:pt>
                <c:pt idx="24">
                  <c:v>274.18111230468747</c:v>
                </c:pt>
                <c:pt idx="25">
                  <c:v>274.2055078125</c:v>
                </c:pt>
                <c:pt idx="26">
                  <c:v>274.2055078125</c:v>
                </c:pt>
                <c:pt idx="27">
                  <c:v>274.60066406250002</c:v>
                </c:pt>
                <c:pt idx="28">
                  <c:v>274.60066406250002</c:v>
                </c:pt>
                <c:pt idx="29">
                  <c:v>264.49124999999998</c:v>
                </c:pt>
                <c:pt idx="30">
                  <c:v>264.49124999999998</c:v>
                </c:pt>
                <c:pt idx="31">
                  <c:v>264.49124999999998</c:v>
                </c:pt>
                <c:pt idx="32">
                  <c:v>264.49124999999998</c:v>
                </c:pt>
                <c:pt idx="33">
                  <c:v>264.49124999999998</c:v>
                </c:pt>
                <c:pt idx="34">
                  <c:v>264.49124999999998</c:v>
                </c:pt>
                <c:pt idx="35">
                  <c:v>261.33</c:v>
                </c:pt>
                <c:pt idx="36">
                  <c:v>261.33</c:v>
                </c:pt>
                <c:pt idx="37">
                  <c:v>261.33</c:v>
                </c:pt>
                <c:pt idx="38">
                  <c:v>261.33</c:v>
                </c:pt>
                <c:pt idx="39">
                  <c:v>261.52757812499999</c:v>
                </c:pt>
                <c:pt idx="40">
                  <c:v>261.52757812499999</c:v>
                </c:pt>
              </c:numCache>
            </c:numRef>
          </c:val>
        </c:ser>
        <c:dLbls/>
        <c:marker val="1"/>
        <c:axId val="633916032"/>
        <c:axId val="633926016"/>
      </c:lineChart>
      <c:dateAx>
        <c:axId val="63391603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33926016"/>
        <c:crosses val="autoZero"/>
        <c:auto val="1"/>
        <c:lblOffset val="100"/>
        <c:baseTimeUnit val="days"/>
      </c:dateAx>
      <c:valAx>
        <c:axId val="633926016"/>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3391603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3099899232015191"/>
          <c:y val="0.14218065230273069"/>
          <c:w val="0.81319518969812365"/>
          <c:h val="0.64123990235887196"/>
        </c:manualLayout>
      </c:layout>
      <c:lineChart>
        <c:grouping val="standard"/>
        <c:ser>
          <c:idx val="0"/>
          <c:order val="0"/>
          <c:tx>
            <c:strRef>
              <c:f>'Allocated charts'!$O$2</c:f>
              <c:strCache>
                <c:ptCount val="1"/>
                <c:pt idx="0">
                  <c:v>FDC T3 V-MAX 2231</c:v>
                </c:pt>
              </c:strCache>
            </c:strRef>
          </c:tx>
          <c:cat>
            <c:numRef>
              <c:f>'Allocated charts'!$A$3:$A$44</c:f>
              <c:numCache>
                <c:formatCode>[$-409]d\-mmm\-yy;@</c:formatCode>
                <c:ptCount val="42"/>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charts'!$O$3:$O$43</c:f>
              <c:numCache>
                <c:formatCode>0</c:formatCode>
                <c:ptCount val="41"/>
                <c:pt idx="0">
                  <c:v>244.97507812499998</c:v>
                </c:pt>
                <c:pt idx="1">
                  <c:v>244.97507812499998</c:v>
                </c:pt>
                <c:pt idx="2">
                  <c:v>244.97507812499998</c:v>
                </c:pt>
                <c:pt idx="3">
                  <c:v>244.2177626953125</c:v>
                </c:pt>
                <c:pt idx="4">
                  <c:v>244.2177626953125</c:v>
                </c:pt>
                <c:pt idx="5">
                  <c:v>244.2177626953125</c:v>
                </c:pt>
                <c:pt idx="6">
                  <c:v>244.2177626953125</c:v>
                </c:pt>
                <c:pt idx="7">
                  <c:v>244.2177626953125</c:v>
                </c:pt>
                <c:pt idx="8">
                  <c:v>249.84823828124999</c:v>
                </c:pt>
                <c:pt idx="9">
                  <c:v>249.84823828124999</c:v>
                </c:pt>
                <c:pt idx="10">
                  <c:v>249.58482421874999</c:v>
                </c:pt>
                <c:pt idx="11">
                  <c:v>249.18970312499999</c:v>
                </c:pt>
                <c:pt idx="12">
                  <c:v>249.05799609374998</c:v>
                </c:pt>
                <c:pt idx="13">
                  <c:v>243.26288671875</c:v>
                </c:pt>
                <c:pt idx="14">
                  <c:v>243.26288671875</c:v>
                </c:pt>
                <c:pt idx="15">
                  <c:v>239.83850390625</c:v>
                </c:pt>
                <c:pt idx="16">
                  <c:v>235.65680566406249</c:v>
                </c:pt>
                <c:pt idx="17">
                  <c:v>233.97754101562498</c:v>
                </c:pt>
                <c:pt idx="18">
                  <c:v>233.97754101562498</c:v>
                </c:pt>
                <c:pt idx="19">
                  <c:v>233.97754101562498</c:v>
                </c:pt>
                <c:pt idx="20">
                  <c:v>232.46291015624999</c:v>
                </c:pt>
                <c:pt idx="21">
                  <c:v>217.71172265625</c:v>
                </c:pt>
                <c:pt idx="22">
                  <c:v>217.250748046875</c:v>
                </c:pt>
                <c:pt idx="23">
                  <c:v>213.1349033203125</c:v>
                </c:pt>
                <c:pt idx="24">
                  <c:v>213.1349033203125</c:v>
                </c:pt>
                <c:pt idx="25">
                  <c:v>213.1538671875</c:v>
                </c:pt>
                <c:pt idx="26">
                  <c:v>212.56113281250001</c:v>
                </c:pt>
                <c:pt idx="27">
                  <c:v>212.56113281250001</c:v>
                </c:pt>
                <c:pt idx="28">
                  <c:v>252.96585937500001</c:v>
                </c:pt>
                <c:pt idx="29">
                  <c:v>252.96585937500001</c:v>
                </c:pt>
                <c:pt idx="30">
                  <c:v>252.96585937500001</c:v>
                </c:pt>
                <c:pt idx="31">
                  <c:v>252.96585937500001</c:v>
                </c:pt>
                <c:pt idx="32">
                  <c:v>252.96585937500001</c:v>
                </c:pt>
                <c:pt idx="33">
                  <c:v>251.91210937499997</c:v>
                </c:pt>
                <c:pt idx="34">
                  <c:v>246.44578125000001</c:v>
                </c:pt>
                <c:pt idx="35">
                  <c:v>221.22164062499999</c:v>
                </c:pt>
                <c:pt idx="36">
                  <c:v>221.22164062499999</c:v>
                </c:pt>
                <c:pt idx="37">
                  <c:v>221.22164062499999</c:v>
                </c:pt>
                <c:pt idx="38">
                  <c:v>221.22164062499999</c:v>
                </c:pt>
                <c:pt idx="39">
                  <c:v>221.22164062499999</c:v>
                </c:pt>
                <c:pt idx="40">
                  <c:v>221.22164062499999</c:v>
                </c:pt>
              </c:numCache>
            </c:numRef>
          </c:val>
        </c:ser>
        <c:dLbls/>
        <c:marker val="1"/>
        <c:axId val="652366592"/>
        <c:axId val="652368128"/>
      </c:lineChart>
      <c:dateAx>
        <c:axId val="65236659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52368128"/>
        <c:crosses val="autoZero"/>
        <c:auto val="1"/>
        <c:lblOffset val="100"/>
        <c:baseTimeUnit val="days"/>
      </c:dateAx>
      <c:valAx>
        <c:axId val="652368128"/>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5236659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1782913522709426"/>
        </c:manualLayout>
      </c:layout>
      <c:lineChart>
        <c:grouping val="standard"/>
        <c:ser>
          <c:idx val="0"/>
          <c:order val="0"/>
          <c:tx>
            <c:strRef>
              <c:f>'Allocated charts'!$G$2</c:f>
              <c:strCache>
                <c:ptCount val="1"/>
                <c:pt idx="0">
                  <c:v>RDC T4 V-MAX 3073</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charts'!$G$3:$G$43</c:f>
              <c:numCache>
                <c:formatCode>0</c:formatCode>
                <c:ptCount val="41"/>
                <c:pt idx="0">
                  <c:v>449.68073144531246</c:v>
                </c:pt>
                <c:pt idx="1">
                  <c:v>448.69292871093751</c:v>
                </c:pt>
                <c:pt idx="2">
                  <c:v>448.5941484375</c:v>
                </c:pt>
                <c:pt idx="3">
                  <c:v>448.52829492187499</c:v>
                </c:pt>
                <c:pt idx="4">
                  <c:v>448.52829492187499</c:v>
                </c:pt>
                <c:pt idx="5">
                  <c:v>448.52829492187499</c:v>
                </c:pt>
                <c:pt idx="6">
                  <c:v>448.52829492187499</c:v>
                </c:pt>
                <c:pt idx="7">
                  <c:v>448.33073437499996</c:v>
                </c:pt>
                <c:pt idx="8">
                  <c:v>446.94781054687496</c:v>
                </c:pt>
                <c:pt idx="9">
                  <c:v>442.99659960937498</c:v>
                </c:pt>
                <c:pt idx="10">
                  <c:v>442.99659960937498</c:v>
                </c:pt>
                <c:pt idx="11">
                  <c:v>442.99659960937498</c:v>
                </c:pt>
                <c:pt idx="12">
                  <c:v>442.99659960937498</c:v>
                </c:pt>
                <c:pt idx="13">
                  <c:v>442.99659960937498</c:v>
                </c:pt>
                <c:pt idx="14">
                  <c:v>442.7002587890625</c:v>
                </c:pt>
                <c:pt idx="15">
                  <c:v>441.67952929687499</c:v>
                </c:pt>
                <c:pt idx="16">
                  <c:v>441.67952929687499</c:v>
                </c:pt>
                <c:pt idx="17">
                  <c:v>441.67952929687499</c:v>
                </c:pt>
                <c:pt idx="18">
                  <c:v>441.67952929687499</c:v>
                </c:pt>
                <c:pt idx="19">
                  <c:v>441.67952929687499</c:v>
                </c:pt>
                <c:pt idx="20">
                  <c:v>441.67952929687499</c:v>
                </c:pt>
                <c:pt idx="21">
                  <c:v>441.67952929687499</c:v>
                </c:pt>
                <c:pt idx="22">
                  <c:v>441.67952929687499</c:v>
                </c:pt>
                <c:pt idx="23">
                  <c:v>440.92221386718751</c:v>
                </c:pt>
                <c:pt idx="24">
                  <c:v>440.92221386718751</c:v>
                </c:pt>
                <c:pt idx="25">
                  <c:v>440.96144531249996</c:v>
                </c:pt>
                <c:pt idx="26">
                  <c:v>440.96144531249996</c:v>
                </c:pt>
                <c:pt idx="27">
                  <c:v>440.96144531249996</c:v>
                </c:pt>
                <c:pt idx="28">
                  <c:v>440.96144531249996</c:v>
                </c:pt>
                <c:pt idx="29">
                  <c:v>440.3687109375</c:v>
                </c:pt>
                <c:pt idx="30">
                  <c:v>440.3687109375</c:v>
                </c:pt>
                <c:pt idx="31">
                  <c:v>438.95273437499998</c:v>
                </c:pt>
                <c:pt idx="32">
                  <c:v>438.95273437499998</c:v>
                </c:pt>
                <c:pt idx="33">
                  <c:v>437.63554687499999</c:v>
                </c:pt>
                <c:pt idx="34">
                  <c:v>437.43796874999998</c:v>
                </c:pt>
                <c:pt idx="35">
                  <c:v>436.77937499999996</c:v>
                </c:pt>
                <c:pt idx="36">
                  <c:v>436.77937499999996</c:v>
                </c:pt>
                <c:pt idx="37">
                  <c:v>436.77937499999996</c:v>
                </c:pt>
                <c:pt idx="38">
                  <c:v>436.77937499999996</c:v>
                </c:pt>
                <c:pt idx="39">
                  <c:v>436.81230468749999</c:v>
                </c:pt>
                <c:pt idx="40">
                  <c:v>425.05640625000001</c:v>
                </c:pt>
              </c:numCache>
            </c:numRef>
          </c:val>
        </c:ser>
        <c:dLbls/>
        <c:marker val="1"/>
        <c:axId val="652401280"/>
        <c:axId val="661590400"/>
      </c:lineChart>
      <c:dateAx>
        <c:axId val="65240128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61590400"/>
        <c:crosses val="autoZero"/>
        <c:auto val="1"/>
        <c:lblOffset val="100"/>
        <c:baseTimeUnit val="days"/>
      </c:dateAx>
      <c:valAx>
        <c:axId val="66159040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5240128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58828289894840857"/>
        </c:manualLayout>
      </c:layout>
      <c:lineChart>
        <c:grouping val="standard"/>
        <c:ser>
          <c:idx val="0"/>
          <c:order val="0"/>
          <c:tx>
            <c:strRef>
              <c:f>'Allocated charts'!$H$2</c:f>
              <c:strCache>
                <c:ptCount val="1"/>
                <c:pt idx="0">
                  <c:v>RDC T3 V-MAX 2230</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charts'!$H$3:$H$43</c:f>
              <c:numCache>
                <c:formatCode>0</c:formatCode>
                <c:ptCount val="41"/>
                <c:pt idx="0">
                  <c:v>136.77775195312501</c:v>
                </c:pt>
                <c:pt idx="1">
                  <c:v>136.77775195312501</c:v>
                </c:pt>
                <c:pt idx="2">
                  <c:v>136.77775195312501</c:v>
                </c:pt>
                <c:pt idx="3">
                  <c:v>136.0204365234375</c:v>
                </c:pt>
                <c:pt idx="4">
                  <c:v>136.0204365234375</c:v>
                </c:pt>
                <c:pt idx="5">
                  <c:v>136.0204365234375</c:v>
                </c:pt>
                <c:pt idx="6">
                  <c:v>136.0204365234375</c:v>
                </c:pt>
                <c:pt idx="7">
                  <c:v>136.0204365234375</c:v>
                </c:pt>
                <c:pt idx="8">
                  <c:v>139.5106728515625</c:v>
                </c:pt>
                <c:pt idx="9">
                  <c:v>139.5106728515625</c:v>
                </c:pt>
                <c:pt idx="10">
                  <c:v>139.2472587890625</c:v>
                </c:pt>
                <c:pt idx="11">
                  <c:v>138.85213769531248</c:v>
                </c:pt>
                <c:pt idx="12">
                  <c:v>138.72043066406249</c:v>
                </c:pt>
                <c:pt idx="13">
                  <c:v>137.63384765625</c:v>
                </c:pt>
                <c:pt idx="14">
                  <c:v>132.92532128906248</c:v>
                </c:pt>
                <c:pt idx="15">
                  <c:v>130.587521484375</c:v>
                </c:pt>
                <c:pt idx="16">
                  <c:v>130.02776660156249</c:v>
                </c:pt>
                <c:pt idx="17">
                  <c:v>125.38509374999998</c:v>
                </c:pt>
                <c:pt idx="18">
                  <c:v>125.38509374999998</c:v>
                </c:pt>
                <c:pt idx="19">
                  <c:v>125.38509374999998</c:v>
                </c:pt>
                <c:pt idx="20">
                  <c:v>117.18633105468749</c:v>
                </c:pt>
                <c:pt idx="21">
                  <c:v>115.34243261718748</c:v>
                </c:pt>
                <c:pt idx="22">
                  <c:v>115.34243261718748</c:v>
                </c:pt>
                <c:pt idx="23">
                  <c:v>111.72048925781249</c:v>
                </c:pt>
                <c:pt idx="24">
                  <c:v>111.72048925781249</c:v>
                </c:pt>
                <c:pt idx="25">
                  <c:v>111.73042968749999</c:v>
                </c:pt>
                <c:pt idx="26">
                  <c:v>111.1376953125</c:v>
                </c:pt>
                <c:pt idx="27">
                  <c:v>111.1376953125</c:v>
                </c:pt>
                <c:pt idx="28">
                  <c:v>110.64374999999998</c:v>
                </c:pt>
                <c:pt idx="29">
                  <c:v>109.26070312499999</c:v>
                </c:pt>
                <c:pt idx="30">
                  <c:v>109.26070312499999</c:v>
                </c:pt>
                <c:pt idx="31">
                  <c:v>108.40453124999999</c:v>
                </c:pt>
                <c:pt idx="32">
                  <c:v>108.40453124999999</c:v>
                </c:pt>
                <c:pt idx="33">
                  <c:v>108.14109374999998</c:v>
                </c:pt>
                <c:pt idx="34">
                  <c:v>106.42875000000001</c:v>
                </c:pt>
                <c:pt idx="35">
                  <c:v>100.10624999999999</c:v>
                </c:pt>
                <c:pt idx="36">
                  <c:v>100.10624999999999</c:v>
                </c:pt>
                <c:pt idx="37">
                  <c:v>100.10624999999999</c:v>
                </c:pt>
                <c:pt idx="38">
                  <c:v>100.10624999999999</c:v>
                </c:pt>
                <c:pt idx="39">
                  <c:v>100.10624999999999</c:v>
                </c:pt>
                <c:pt idx="40">
                  <c:v>100.10624999999999</c:v>
                </c:pt>
              </c:numCache>
            </c:numRef>
          </c:val>
        </c:ser>
        <c:dLbls/>
        <c:marker val="1"/>
        <c:axId val="661619456"/>
        <c:axId val="661620992"/>
      </c:lineChart>
      <c:dateAx>
        <c:axId val="66161945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61620992"/>
        <c:crosses val="autoZero"/>
        <c:auto val="1"/>
        <c:lblOffset val="100"/>
        <c:baseTimeUnit val="days"/>
      </c:dateAx>
      <c:valAx>
        <c:axId val="661620992"/>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6161945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1008773460594501"/>
        </c:manualLayout>
      </c:layout>
      <c:lineChart>
        <c:grouping val="standard"/>
        <c:ser>
          <c:idx val="0"/>
          <c:order val="0"/>
          <c:tx>
            <c:strRef>
              <c:f>'Allocated charts'!$M$2</c:f>
              <c:strCache>
                <c:ptCount val="1"/>
                <c:pt idx="0">
                  <c:v>FDC T4 V-MAX 3004</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charts'!$M$3:$M$43</c:f>
              <c:numCache>
                <c:formatCode>0</c:formatCode>
                <c:ptCount val="41"/>
                <c:pt idx="0">
                  <c:v>366.50774121093747</c:v>
                </c:pt>
                <c:pt idx="1">
                  <c:v>366.50774121093747</c:v>
                </c:pt>
                <c:pt idx="2">
                  <c:v>365.816279296875</c:v>
                </c:pt>
                <c:pt idx="3">
                  <c:v>365.816279296875</c:v>
                </c:pt>
                <c:pt idx="4">
                  <c:v>365.816279296875</c:v>
                </c:pt>
                <c:pt idx="5">
                  <c:v>365.816279296875</c:v>
                </c:pt>
                <c:pt idx="6">
                  <c:v>363.74189355468746</c:v>
                </c:pt>
                <c:pt idx="7">
                  <c:v>363.64311328125001</c:v>
                </c:pt>
                <c:pt idx="8">
                  <c:v>363.97238085937499</c:v>
                </c:pt>
                <c:pt idx="9">
                  <c:v>363.47847949218749</c:v>
                </c:pt>
                <c:pt idx="10">
                  <c:v>363.18213867187501</c:v>
                </c:pt>
                <c:pt idx="11">
                  <c:v>368.6150537109375</c:v>
                </c:pt>
                <c:pt idx="12">
                  <c:v>368.6150537109375</c:v>
                </c:pt>
                <c:pt idx="13">
                  <c:v>363.87360058593748</c:v>
                </c:pt>
                <c:pt idx="14">
                  <c:v>363.87360058593748</c:v>
                </c:pt>
                <c:pt idx="15">
                  <c:v>363.97238085937499</c:v>
                </c:pt>
                <c:pt idx="16">
                  <c:v>362.91872460937498</c:v>
                </c:pt>
                <c:pt idx="17">
                  <c:v>362.91872460937498</c:v>
                </c:pt>
                <c:pt idx="18">
                  <c:v>347.113880859375</c:v>
                </c:pt>
                <c:pt idx="19">
                  <c:v>347.113880859375</c:v>
                </c:pt>
                <c:pt idx="20">
                  <c:v>347.113880859375</c:v>
                </c:pt>
                <c:pt idx="21">
                  <c:v>344.97364160156246</c:v>
                </c:pt>
                <c:pt idx="22">
                  <c:v>344.97364160156246</c:v>
                </c:pt>
                <c:pt idx="23">
                  <c:v>335.95170996093748</c:v>
                </c:pt>
                <c:pt idx="24">
                  <c:v>335.88585644531247</c:v>
                </c:pt>
                <c:pt idx="25">
                  <c:v>335.91574218749997</c:v>
                </c:pt>
                <c:pt idx="26">
                  <c:v>335.91574218749997</c:v>
                </c:pt>
                <c:pt idx="27">
                  <c:v>323.30367187499996</c:v>
                </c:pt>
                <c:pt idx="28">
                  <c:v>323.30367187499996</c:v>
                </c:pt>
                <c:pt idx="29">
                  <c:v>323.30367187499996</c:v>
                </c:pt>
                <c:pt idx="30">
                  <c:v>323.30367187499996</c:v>
                </c:pt>
                <c:pt idx="31">
                  <c:v>323.30367187499996</c:v>
                </c:pt>
                <c:pt idx="32">
                  <c:v>323.30367187499996</c:v>
                </c:pt>
                <c:pt idx="33">
                  <c:v>321.65718749999996</c:v>
                </c:pt>
                <c:pt idx="34">
                  <c:v>321.59132812499996</c:v>
                </c:pt>
                <c:pt idx="35">
                  <c:v>319.91191406249999</c:v>
                </c:pt>
                <c:pt idx="36">
                  <c:v>314.67609375000001</c:v>
                </c:pt>
                <c:pt idx="37">
                  <c:v>314.67609375000001</c:v>
                </c:pt>
                <c:pt idx="38">
                  <c:v>314.67609375000001</c:v>
                </c:pt>
                <c:pt idx="39">
                  <c:v>314.70902343749998</c:v>
                </c:pt>
                <c:pt idx="40">
                  <c:v>314.70902343749998</c:v>
                </c:pt>
              </c:numCache>
            </c:numRef>
          </c:val>
        </c:ser>
        <c:dLbls/>
        <c:marker val="1"/>
        <c:axId val="670898816"/>
        <c:axId val="670904704"/>
      </c:lineChart>
      <c:dateAx>
        <c:axId val="67089881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70904704"/>
        <c:crosses val="autoZero"/>
        <c:auto val="1"/>
        <c:lblOffset val="100"/>
        <c:baseTimeUnit val="days"/>
      </c:dateAx>
      <c:valAx>
        <c:axId val="670904704"/>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708988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1149672353331264"/>
        </c:manualLayout>
      </c:layout>
      <c:lineChart>
        <c:grouping val="standard"/>
        <c:ser>
          <c:idx val="0"/>
          <c:order val="0"/>
          <c:tx>
            <c:strRef>
              <c:f>'Allocated charts'!$N$2</c:f>
              <c:strCache>
                <c:ptCount val="1"/>
                <c:pt idx="0">
                  <c:v>FDC T3 V-MAX 2804</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charts'!$N$3:$N$43</c:f>
              <c:numCache>
                <c:formatCode>0</c:formatCode>
                <c:ptCount val="41"/>
                <c:pt idx="0">
                  <c:v>132.53020019531249</c:v>
                </c:pt>
                <c:pt idx="1">
                  <c:v>132.53020019531249</c:v>
                </c:pt>
                <c:pt idx="2">
                  <c:v>132.23385937500001</c:v>
                </c:pt>
                <c:pt idx="3">
                  <c:v>131.54239746093751</c:v>
                </c:pt>
                <c:pt idx="4">
                  <c:v>131.54239746093751</c:v>
                </c:pt>
                <c:pt idx="5">
                  <c:v>131.54239746093751</c:v>
                </c:pt>
                <c:pt idx="6">
                  <c:v>130.78508203125</c:v>
                </c:pt>
                <c:pt idx="7">
                  <c:v>129.96191308593748</c:v>
                </c:pt>
                <c:pt idx="8">
                  <c:v>129.56679199218749</c:v>
                </c:pt>
                <c:pt idx="9">
                  <c:v>128.77654980468751</c:v>
                </c:pt>
                <c:pt idx="10">
                  <c:v>128.77654980468751</c:v>
                </c:pt>
                <c:pt idx="11">
                  <c:v>128.77654980468751</c:v>
                </c:pt>
                <c:pt idx="12">
                  <c:v>128.77654980468751</c:v>
                </c:pt>
                <c:pt idx="13">
                  <c:v>128.5131357421875</c:v>
                </c:pt>
                <c:pt idx="14">
                  <c:v>128.5131357421875</c:v>
                </c:pt>
                <c:pt idx="15">
                  <c:v>129.07289062499999</c:v>
                </c:pt>
                <c:pt idx="16">
                  <c:v>129.03996386718748</c:v>
                </c:pt>
                <c:pt idx="17">
                  <c:v>127.95338085937499</c:v>
                </c:pt>
                <c:pt idx="18">
                  <c:v>125.51680078125</c:v>
                </c:pt>
                <c:pt idx="19">
                  <c:v>125.51680078125</c:v>
                </c:pt>
                <c:pt idx="20">
                  <c:v>124.72655859375</c:v>
                </c:pt>
                <c:pt idx="21">
                  <c:v>122.6521728515625</c:v>
                </c:pt>
                <c:pt idx="22">
                  <c:v>122.6521728515625</c:v>
                </c:pt>
                <c:pt idx="23">
                  <c:v>122.6521728515625</c:v>
                </c:pt>
                <c:pt idx="24">
                  <c:v>122.6521728515625</c:v>
                </c:pt>
                <c:pt idx="25">
                  <c:v>73.169765624999997</c:v>
                </c:pt>
                <c:pt idx="26">
                  <c:v>73.169765624999997</c:v>
                </c:pt>
                <c:pt idx="27">
                  <c:v>72.577031249999976</c:v>
                </c:pt>
                <c:pt idx="28">
                  <c:v>122.36671874999999</c:v>
                </c:pt>
                <c:pt idx="29">
                  <c:v>121.378828125</c:v>
                </c:pt>
                <c:pt idx="30">
                  <c:v>121.378828125</c:v>
                </c:pt>
                <c:pt idx="31">
                  <c:v>121.378828125</c:v>
                </c:pt>
                <c:pt idx="32">
                  <c:v>121.378828125</c:v>
                </c:pt>
                <c:pt idx="33">
                  <c:v>121.378828125</c:v>
                </c:pt>
                <c:pt idx="34">
                  <c:v>121.378828125</c:v>
                </c:pt>
                <c:pt idx="35">
                  <c:v>121.378828125</c:v>
                </c:pt>
                <c:pt idx="36">
                  <c:v>121.378828125</c:v>
                </c:pt>
                <c:pt idx="37">
                  <c:v>121.378828125</c:v>
                </c:pt>
                <c:pt idx="38">
                  <c:v>121.378828125</c:v>
                </c:pt>
                <c:pt idx="39">
                  <c:v>121.378828125</c:v>
                </c:pt>
                <c:pt idx="40">
                  <c:v>121.378828125</c:v>
                </c:pt>
              </c:numCache>
            </c:numRef>
          </c:val>
        </c:ser>
        <c:dLbls/>
        <c:marker val="1"/>
        <c:axId val="670933760"/>
        <c:axId val="670935296"/>
      </c:lineChart>
      <c:dateAx>
        <c:axId val="67093376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70935296"/>
        <c:crosses val="autoZero"/>
        <c:auto val="1"/>
        <c:lblOffset val="100"/>
        <c:baseTimeUnit val="days"/>
      </c:dateAx>
      <c:valAx>
        <c:axId val="670935296"/>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7093376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0925288148977474"/>
        </c:manualLayout>
      </c:layout>
      <c:lineChart>
        <c:grouping val="standard"/>
        <c:ser>
          <c:idx val="0"/>
          <c:order val="0"/>
          <c:tx>
            <c:strRef>
              <c:f>'Allocated charts'!$F$2</c:f>
              <c:strCache>
                <c:ptCount val="1"/>
                <c:pt idx="0">
                  <c:v>RDC T3 V-MAX 3286</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charts'!$F$3:$F$43</c:f>
              <c:numCache>
                <c:formatCode>0</c:formatCode>
                <c:ptCount val="41"/>
                <c:pt idx="0">
                  <c:v>255.37993359375</c:v>
                </c:pt>
                <c:pt idx="1">
                  <c:v>255.37993359375</c:v>
                </c:pt>
                <c:pt idx="2">
                  <c:v>254.78725195312498</c:v>
                </c:pt>
                <c:pt idx="3">
                  <c:v>253.40432812499998</c:v>
                </c:pt>
                <c:pt idx="4">
                  <c:v>253.40432812499998</c:v>
                </c:pt>
                <c:pt idx="5">
                  <c:v>253.40432812499998</c:v>
                </c:pt>
                <c:pt idx="6">
                  <c:v>251.88969726562499</c:v>
                </c:pt>
                <c:pt idx="7">
                  <c:v>250.24335937499998</c:v>
                </c:pt>
                <c:pt idx="8">
                  <c:v>249.78238476562498</c:v>
                </c:pt>
                <c:pt idx="9">
                  <c:v>247.8726328125</c:v>
                </c:pt>
                <c:pt idx="10">
                  <c:v>247.8726328125</c:v>
                </c:pt>
                <c:pt idx="11">
                  <c:v>247.8726328125</c:v>
                </c:pt>
                <c:pt idx="12">
                  <c:v>247.8726328125</c:v>
                </c:pt>
                <c:pt idx="13">
                  <c:v>247.8726328125</c:v>
                </c:pt>
                <c:pt idx="14">
                  <c:v>247.34580468749999</c:v>
                </c:pt>
                <c:pt idx="15">
                  <c:v>247.675072265625</c:v>
                </c:pt>
                <c:pt idx="16">
                  <c:v>246.68726953125</c:v>
                </c:pt>
                <c:pt idx="17">
                  <c:v>244.71166406249998</c:v>
                </c:pt>
                <c:pt idx="18">
                  <c:v>240.562892578125</c:v>
                </c:pt>
                <c:pt idx="19">
                  <c:v>240.562892578125</c:v>
                </c:pt>
                <c:pt idx="20">
                  <c:v>237.20436328124998</c:v>
                </c:pt>
                <c:pt idx="21">
                  <c:v>233.05559179687498</c:v>
                </c:pt>
                <c:pt idx="22">
                  <c:v>233.05559179687498</c:v>
                </c:pt>
                <c:pt idx="23">
                  <c:v>233.05559179687498</c:v>
                </c:pt>
                <c:pt idx="24">
                  <c:v>233.05559179687498</c:v>
                </c:pt>
                <c:pt idx="25">
                  <c:v>233.076328125</c:v>
                </c:pt>
                <c:pt idx="26">
                  <c:v>233.076328125</c:v>
                </c:pt>
                <c:pt idx="27">
                  <c:v>232.48359374999998</c:v>
                </c:pt>
                <c:pt idx="28">
                  <c:v>232.48359374999998</c:v>
                </c:pt>
                <c:pt idx="29">
                  <c:v>231.49570312500001</c:v>
                </c:pt>
                <c:pt idx="30">
                  <c:v>231.49570312500001</c:v>
                </c:pt>
                <c:pt idx="31">
                  <c:v>231.49570312500001</c:v>
                </c:pt>
                <c:pt idx="32">
                  <c:v>231.49570312500001</c:v>
                </c:pt>
                <c:pt idx="33">
                  <c:v>231.49570312500001</c:v>
                </c:pt>
                <c:pt idx="34">
                  <c:v>230.96882812499999</c:v>
                </c:pt>
                <c:pt idx="35">
                  <c:v>230.96882812499999</c:v>
                </c:pt>
                <c:pt idx="36">
                  <c:v>230.96882812499999</c:v>
                </c:pt>
                <c:pt idx="37">
                  <c:v>230.96882812499999</c:v>
                </c:pt>
                <c:pt idx="38">
                  <c:v>230.96882812499999</c:v>
                </c:pt>
                <c:pt idx="39">
                  <c:v>230.96882812499999</c:v>
                </c:pt>
                <c:pt idx="40">
                  <c:v>230.96882812499999</c:v>
                </c:pt>
              </c:numCache>
            </c:numRef>
          </c:val>
        </c:ser>
        <c:dLbls/>
        <c:marker val="1"/>
        <c:axId val="670952064"/>
        <c:axId val="680149376"/>
      </c:lineChart>
      <c:dateAx>
        <c:axId val="67095206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80149376"/>
        <c:crosses val="autoZero"/>
        <c:auto val="1"/>
        <c:lblOffset val="100"/>
        <c:baseTimeUnit val="days"/>
      </c:dateAx>
      <c:valAx>
        <c:axId val="680149376"/>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7095206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1782913522709426"/>
        </c:manualLayout>
      </c:layout>
      <c:lineChart>
        <c:grouping val="standard"/>
        <c:ser>
          <c:idx val="0"/>
          <c:order val="0"/>
          <c:tx>
            <c:strRef>
              <c:f>'Allocated charts'!$I$2</c:f>
              <c:strCache>
                <c:ptCount val="1"/>
                <c:pt idx="0">
                  <c:v>RDC T3 V-MAX 3696</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charts'!$I$3:$I$30</c:f>
              <c:numCache>
                <c:formatCode>0</c:formatCode>
                <c:ptCount val="28"/>
                <c:pt idx="0">
                  <c:v>14.0597255859375</c:v>
                </c:pt>
                <c:pt idx="1">
                  <c:v>14.0597255859375</c:v>
                </c:pt>
                <c:pt idx="2">
                  <c:v>14.0597255859375</c:v>
                </c:pt>
                <c:pt idx="3">
                  <c:v>12.512167968749999</c:v>
                </c:pt>
                <c:pt idx="4">
                  <c:v>12.512167968749999</c:v>
                </c:pt>
                <c:pt idx="5">
                  <c:v>12.512167968749999</c:v>
                </c:pt>
                <c:pt idx="6">
                  <c:v>12.512167968749999</c:v>
                </c:pt>
                <c:pt idx="7">
                  <c:v>12.182900390624999</c:v>
                </c:pt>
                <c:pt idx="8">
                  <c:v>12.1499736328125</c:v>
                </c:pt>
                <c:pt idx="9">
                  <c:v>12.1499736328125</c:v>
                </c:pt>
                <c:pt idx="10">
                  <c:v>12.1499736328125</c:v>
                </c:pt>
                <c:pt idx="11">
                  <c:v>12.1499736328125</c:v>
                </c:pt>
                <c:pt idx="12">
                  <c:v>12.1499736328125</c:v>
                </c:pt>
                <c:pt idx="13">
                  <c:v>12.1499736328125</c:v>
                </c:pt>
                <c:pt idx="14">
                  <c:v>12.1499736328125</c:v>
                </c:pt>
                <c:pt idx="15">
                  <c:v>10.240221679687499</c:v>
                </c:pt>
                <c:pt idx="16">
                  <c:v>9.4170527343749999</c:v>
                </c:pt>
                <c:pt idx="17">
                  <c:v>9.4170527343749999</c:v>
                </c:pt>
                <c:pt idx="18">
                  <c:v>9.4170527343749999</c:v>
                </c:pt>
                <c:pt idx="19">
                  <c:v>9.4170527343749999</c:v>
                </c:pt>
                <c:pt idx="20">
                  <c:v>9.4170527343749999</c:v>
                </c:pt>
                <c:pt idx="21">
                  <c:v>9.4170527343749999</c:v>
                </c:pt>
                <c:pt idx="22">
                  <c:v>9.4170527343749999</c:v>
                </c:pt>
                <c:pt idx="23">
                  <c:v>9.4170527343749999</c:v>
                </c:pt>
                <c:pt idx="24">
                  <c:v>9.4170527343749999</c:v>
                </c:pt>
                <c:pt idx="25">
                  <c:v>9.4178906250000001</c:v>
                </c:pt>
                <c:pt idx="26">
                  <c:v>9.4178906250000001</c:v>
                </c:pt>
                <c:pt idx="27">
                  <c:v>9.4178906250000001</c:v>
                </c:pt>
              </c:numCache>
            </c:numRef>
          </c:val>
        </c:ser>
        <c:dLbls/>
        <c:marker val="1"/>
        <c:axId val="680194432"/>
        <c:axId val="680195968"/>
      </c:lineChart>
      <c:dateAx>
        <c:axId val="68019443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80195968"/>
        <c:crosses val="autoZero"/>
        <c:auto val="1"/>
        <c:lblOffset val="100"/>
        <c:baseTimeUnit val="days"/>
      </c:dateAx>
      <c:valAx>
        <c:axId val="680195968"/>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8019443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7813233100132653"/>
          <c:y val="0.1858409002757225"/>
          <c:w val="0.75908709652645456"/>
          <c:h val="0.61008773460594501"/>
        </c:manualLayout>
      </c:layout>
      <c:lineChart>
        <c:grouping val="standard"/>
        <c:ser>
          <c:idx val="0"/>
          <c:order val="0"/>
          <c:tx>
            <c:strRef>
              <c:f>'Allocated charts'!$P$2</c:f>
              <c:strCache>
                <c:ptCount val="1"/>
                <c:pt idx="0">
                  <c:v>FDC T3 V-MAX 3875</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charts'!$P$3:$P$30</c:f>
              <c:numCache>
                <c:formatCode>0</c:formatCode>
                <c:ptCount val="28"/>
                <c:pt idx="0">
                  <c:v>28.6133525390625</c:v>
                </c:pt>
                <c:pt idx="1">
                  <c:v>28.6133525390625</c:v>
                </c:pt>
                <c:pt idx="2">
                  <c:v>28.6133525390625</c:v>
                </c:pt>
                <c:pt idx="3">
                  <c:v>28.1853046875</c:v>
                </c:pt>
                <c:pt idx="4">
                  <c:v>28.1853046875</c:v>
                </c:pt>
                <c:pt idx="5">
                  <c:v>28.1853046875</c:v>
                </c:pt>
                <c:pt idx="6">
                  <c:v>28.1523779296875</c:v>
                </c:pt>
                <c:pt idx="7">
                  <c:v>27.625549804687498</c:v>
                </c:pt>
                <c:pt idx="8">
                  <c:v>27.592623046874998</c:v>
                </c:pt>
                <c:pt idx="9">
                  <c:v>27.592623046874998</c:v>
                </c:pt>
                <c:pt idx="10">
                  <c:v>26.604820312499999</c:v>
                </c:pt>
                <c:pt idx="11">
                  <c:v>26.604820312499999</c:v>
                </c:pt>
                <c:pt idx="12">
                  <c:v>26.604820312499999</c:v>
                </c:pt>
                <c:pt idx="13">
                  <c:v>26.604820312499999</c:v>
                </c:pt>
                <c:pt idx="14">
                  <c:v>26.604820312499999</c:v>
                </c:pt>
                <c:pt idx="15">
                  <c:v>26.604820312499999</c:v>
                </c:pt>
                <c:pt idx="16">
                  <c:v>26.604820312499999</c:v>
                </c:pt>
                <c:pt idx="17">
                  <c:v>23.871899414062501</c:v>
                </c:pt>
                <c:pt idx="18">
                  <c:v>23.871899414062501</c:v>
                </c:pt>
                <c:pt idx="19">
                  <c:v>23.871899414062501</c:v>
                </c:pt>
                <c:pt idx="20">
                  <c:v>23.871899414062501</c:v>
                </c:pt>
                <c:pt idx="21">
                  <c:v>23.871899414062501</c:v>
                </c:pt>
                <c:pt idx="22">
                  <c:v>23.871899414062501</c:v>
                </c:pt>
                <c:pt idx="23">
                  <c:v>23.871899414062501</c:v>
                </c:pt>
                <c:pt idx="24">
                  <c:v>23.871899414062501</c:v>
                </c:pt>
                <c:pt idx="25">
                  <c:v>23.8740234375</c:v>
                </c:pt>
                <c:pt idx="26">
                  <c:v>23.8740234375</c:v>
                </c:pt>
                <c:pt idx="27">
                  <c:v>23.8740234375</c:v>
                </c:pt>
              </c:numCache>
            </c:numRef>
          </c:val>
        </c:ser>
        <c:dLbls/>
        <c:marker val="1"/>
        <c:axId val="689477504"/>
        <c:axId val="689479040"/>
      </c:lineChart>
      <c:dateAx>
        <c:axId val="68947750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89479040"/>
        <c:crosses val="autoZero"/>
        <c:auto val="1"/>
        <c:lblOffset val="100"/>
        <c:baseTimeUnit val="days"/>
      </c:dateAx>
      <c:valAx>
        <c:axId val="68947904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8947750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1008773460594501"/>
        </c:manualLayout>
      </c:layout>
      <c:lineChart>
        <c:grouping val="standard"/>
        <c:ser>
          <c:idx val="0"/>
          <c:order val="0"/>
          <c:tx>
            <c:strRef>
              <c:f>'Allocated charts'!$T$2</c:f>
              <c:strCache>
                <c:ptCount val="1"/>
                <c:pt idx="0">
                  <c:v>ZDC T4 VMAX 0377</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charts'!$T$3:$T$29</c:f>
              <c:numCache>
                <c:formatCode>0</c:formatCode>
                <c:ptCount val="27"/>
                <c:pt idx="0">
                  <c:v>16.397525390624999</c:v>
                </c:pt>
                <c:pt idx="1">
                  <c:v>16.397525390624999</c:v>
                </c:pt>
                <c:pt idx="2">
                  <c:v>16.397525390624999</c:v>
                </c:pt>
                <c:pt idx="3">
                  <c:v>16.397525390624999</c:v>
                </c:pt>
                <c:pt idx="4">
                  <c:v>16.397525390624999</c:v>
                </c:pt>
                <c:pt idx="5">
                  <c:v>16.397525390624999</c:v>
                </c:pt>
                <c:pt idx="6">
                  <c:v>16.397525390624999</c:v>
                </c:pt>
                <c:pt idx="7">
                  <c:v>16.397525390624999</c:v>
                </c:pt>
                <c:pt idx="8">
                  <c:v>15.9036240234375</c:v>
                </c:pt>
                <c:pt idx="9">
                  <c:v>15.9036240234375</c:v>
                </c:pt>
                <c:pt idx="10">
                  <c:v>15.9036240234375</c:v>
                </c:pt>
                <c:pt idx="11">
                  <c:v>15.9036240234375</c:v>
                </c:pt>
                <c:pt idx="12">
                  <c:v>12.5450947265625</c:v>
                </c:pt>
                <c:pt idx="13">
                  <c:v>12.5450947265625</c:v>
                </c:pt>
                <c:pt idx="14">
                  <c:v>12.5450947265625</c:v>
                </c:pt>
                <c:pt idx="15">
                  <c:v>12.5450947265625</c:v>
                </c:pt>
                <c:pt idx="16">
                  <c:v>12.5450947265625</c:v>
                </c:pt>
                <c:pt idx="17">
                  <c:v>12.5450947265625</c:v>
                </c:pt>
                <c:pt idx="18">
                  <c:v>12.5450947265625</c:v>
                </c:pt>
                <c:pt idx="19">
                  <c:v>12.5450947265625</c:v>
                </c:pt>
                <c:pt idx="20">
                  <c:v>11.3597314453125</c:v>
                </c:pt>
                <c:pt idx="21">
                  <c:v>11.3597314453125</c:v>
                </c:pt>
                <c:pt idx="22">
                  <c:v>11.3597314453125</c:v>
                </c:pt>
                <c:pt idx="23">
                  <c:v>11.3597314453125</c:v>
                </c:pt>
                <c:pt idx="24">
                  <c:v>11.3597314453125</c:v>
                </c:pt>
                <c:pt idx="25">
                  <c:v>11.3607421875</c:v>
                </c:pt>
                <c:pt idx="26">
                  <c:v>10.372851562499999</c:v>
                </c:pt>
              </c:numCache>
            </c:numRef>
          </c:val>
        </c:ser>
        <c:dLbls/>
        <c:marker val="1"/>
        <c:axId val="689503616"/>
        <c:axId val="707921024"/>
      </c:lineChart>
      <c:dateAx>
        <c:axId val="68950361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07921024"/>
        <c:crosses val="autoZero"/>
        <c:auto val="1"/>
        <c:lblOffset val="100"/>
        <c:baseTimeUnit val="days"/>
      </c:dateAx>
      <c:valAx>
        <c:axId val="707921024"/>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895036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1149672353331264"/>
        </c:manualLayout>
      </c:layout>
      <c:lineChart>
        <c:grouping val="standard"/>
        <c:ser>
          <c:idx val="0"/>
          <c:order val="0"/>
          <c:tx>
            <c:strRef>
              <c:f>'Allocated charts'!$S$2</c:f>
              <c:strCache>
                <c:ptCount val="1"/>
                <c:pt idx="0">
                  <c:v>ZDC T4 VMAX 2262</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charts'!$S$3:$S$29</c:f>
              <c:numCache>
                <c:formatCode>0</c:formatCode>
                <c:ptCount val="27"/>
                <c:pt idx="0">
                  <c:v>35.659678710937499</c:v>
                </c:pt>
                <c:pt idx="1">
                  <c:v>32.136515625000001</c:v>
                </c:pt>
                <c:pt idx="2">
                  <c:v>31.8401748046875</c:v>
                </c:pt>
                <c:pt idx="3">
                  <c:v>31.8401748046875</c:v>
                </c:pt>
                <c:pt idx="4">
                  <c:v>31.8401748046875</c:v>
                </c:pt>
                <c:pt idx="5">
                  <c:v>31.8401748046875</c:v>
                </c:pt>
                <c:pt idx="6">
                  <c:v>31.8401748046875</c:v>
                </c:pt>
                <c:pt idx="7">
                  <c:v>31.8401748046875</c:v>
                </c:pt>
                <c:pt idx="8">
                  <c:v>31.049932617187498</c:v>
                </c:pt>
                <c:pt idx="9">
                  <c:v>31.049932617187498</c:v>
                </c:pt>
                <c:pt idx="10">
                  <c:v>31.049932617187498</c:v>
                </c:pt>
                <c:pt idx="11">
                  <c:v>31.049932617187498</c:v>
                </c:pt>
                <c:pt idx="12">
                  <c:v>24.332874023437498</c:v>
                </c:pt>
                <c:pt idx="13">
                  <c:v>24.332874023437498</c:v>
                </c:pt>
                <c:pt idx="14">
                  <c:v>24.332874023437498</c:v>
                </c:pt>
                <c:pt idx="15">
                  <c:v>24.332874023437498</c:v>
                </c:pt>
                <c:pt idx="16">
                  <c:v>24.332874023437498</c:v>
                </c:pt>
                <c:pt idx="17">
                  <c:v>24.332874023437498</c:v>
                </c:pt>
                <c:pt idx="18">
                  <c:v>24.332874023437498</c:v>
                </c:pt>
                <c:pt idx="19">
                  <c:v>24.332874023437498</c:v>
                </c:pt>
                <c:pt idx="20">
                  <c:v>18.932885742187498</c:v>
                </c:pt>
                <c:pt idx="21">
                  <c:v>17.7475224609375</c:v>
                </c:pt>
                <c:pt idx="22">
                  <c:v>17.7475224609375</c:v>
                </c:pt>
                <c:pt idx="23">
                  <c:v>17.7475224609375</c:v>
                </c:pt>
                <c:pt idx="24">
                  <c:v>17.7475224609375</c:v>
                </c:pt>
                <c:pt idx="25">
                  <c:v>17.749101562499998</c:v>
                </c:pt>
                <c:pt idx="26">
                  <c:v>17.749101562499998</c:v>
                </c:pt>
              </c:numCache>
            </c:numRef>
          </c:val>
        </c:ser>
        <c:dLbls/>
        <c:marker val="1"/>
        <c:axId val="707958272"/>
        <c:axId val="707959808"/>
      </c:lineChart>
      <c:dateAx>
        <c:axId val="70795827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07959808"/>
        <c:crosses val="autoZero"/>
        <c:auto val="1"/>
        <c:lblOffset val="100"/>
        <c:baseTimeUnit val="days"/>
      </c:dateAx>
      <c:valAx>
        <c:axId val="707959808"/>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0795827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58828289894840857"/>
        </c:manualLayout>
      </c:layout>
      <c:lineChart>
        <c:grouping val="standard"/>
        <c:ser>
          <c:idx val="0"/>
          <c:order val="0"/>
          <c:tx>
            <c:strRef>
              <c:f>'Allocated charts'!$J$2</c:f>
              <c:strCache>
                <c:ptCount val="1"/>
                <c:pt idx="0">
                  <c:v>RDC T3 V-MAX 4330</c:v>
                </c:pt>
              </c:strCache>
            </c:strRef>
          </c:tx>
          <c:cat>
            <c:numRef>
              <c:f>'Allocated charts'!$A$3:$A$8</c:f>
              <c:numCache>
                <c:formatCode>[$-409]d\-mmm\-yy;@</c:formatCode>
                <c:ptCount val="6"/>
                <c:pt idx="0">
                  <c:v>41443</c:v>
                </c:pt>
                <c:pt idx="1">
                  <c:v>41437</c:v>
                </c:pt>
                <c:pt idx="2">
                  <c:v>41430</c:v>
                </c:pt>
                <c:pt idx="3">
                  <c:v>41428</c:v>
                </c:pt>
                <c:pt idx="4">
                  <c:v>41423</c:v>
                </c:pt>
                <c:pt idx="5">
                  <c:v>41422</c:v>
                </c:pt>
              </c:numCache>
            </c:numRef>
          </c:cat>
          <c:val>
            <c:numRef>
              <c:f>'Allocated charts'!$J$3:$J$8</c:f>
              <c:numCache>
                <c:formatCode>0</c:formatCode>
                <c:ptCount val="6"/>
                <c:pt idx="0">
                  <c:v>12.084120117187499</c:v>
                </c:pt>
                <c:pt idx="1">
                  <c:v>2.9304814453125001</c:v>
                </c:pt>
                <c:pt idx="2">
                  <c:v>2.9304814453125001</c:v>
                </c:pt>
                <c:pt idx="3">
                  <c:v>0</c:v>
                </c:pt>
                <c:pt idx="4">
                  <c:v>0</c:v>
                </c:pt>
                <c:pt idx="5">
                  <c:v>0</c:v>
                </c:pt>
              </c:numCache>
            </c:numRef>
          </c:val>
        </c:ser>
        <c:dLbls/>
        <c:marker val="1"/>
        <c:axId val="717101696"/>
        <c:axId val="717123968"/>
      </c:lineChart>
      <c:dateAx>
        <c:axId val="71710169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17123968"/>
        <c:crosses val="autoZero"/>
        <c:auto val="1"/>
        <c:lblOffset val="100"/>
        <c:baseTimeUnit val="days"/>
      </c:dateAx>
      <c:valAx>
        <c:axId val="717123968"/>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1710169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1149672353331264"/>
        </c:manualLayout>
      </c:layout>
      <c:lineChart>
        <c:grouping val="standard"/>
        <c:ser>
          <c:idx val="0"/>
          <c:order val="0"/>
          <c:tx>
            <c:strRef>
              <c:f>'Allocated charts'!$Q$2</c:f>
              <c:strCache>
                <c:ptCount val="1"/>
                <c:pt idx="0">
                  <c:v>FDC T3 V-MAX 4652</c:v>
                </c:pt>
              </c:strCache>
            </c:strRef>
          </c:tx>
          <c:cat>
            <c:numRef>
              <c:f>'Allocated charts'!$A$3:$A$43</c:f>
              <c:numCache>
                <c:formatCode>[$-409]d\-mmm\-yy;@</c:formatCode>
                <c:ptCount val="41"/>
                <c:pt idx="0">
                  <c:v>41443</c:v>
                </c:pt>
                <c:pt idx="1">
                  <c:v>41437</c:v>
                </c:pt>
                <c:pt idx="2">
                  <c:v>41430</c:v>
                </c:pt>
                <c:pt idx="3">
                  <c:v>41428</c:v>
                </c:pt>
                <c:pt idx="4">
                  <c:v>41423</c:v>
                </c:pt>
                <c:pt idx="5">
                  <c:v>41422</c:v>
                </c:pt>
                <c:pt idx="6">
                  <c:v>41414</c:v>
                </c:pt>
                <c:pt idx="7">
                  <c:v>41408</c:v>
                </c:pt>
                <c:pt idx="8">
                  <c:v>41401</c:v>
                </c:pt>
                <c:pt idx="9">
                  <c:v>41395</c:v>
                </c:pt>
                <c:pt idx="10">
                  <c:v>41393</c:v>
                </c:pt>
                <c:pt idx="11">
                  <c:v>41390</c:v>
                </c:pt>
                <c:pt idx="12">
                  <c:v>41387</c:v>
                </c:pt>
                <c:pt idx="13">
                  <c:v>41383</c:v>
                </c:pt>
                <c:pt idx="14">
                  <c:v>41379</c:v>
                </c:pt>
                <c:pt idx="15">
                  <c:v>41374</c:v>
                </c:pt>
                <c:pt idx="16">
                  <c:v>41373</c:v>
                </c:pt>
                <c:pt idx="17">
                  <c:v>41361</c:v>
                </c:pt>
                <c:pt idx="18">
                  <c:v>41359</c:v>
                </c:pt>
                <c:pt idx="19">
                  <c:v>41355</c:v>
                </c:pt>
                <c:pt idx="20">
                  <c:v>41353</c:v>
                </c:pt>
                <c:pt idx="21">
                  <c:v>41351</c:v>
                </c:pt>
                <c:pt idx="22">
                  <c:v>41347</c:v>
                </c:pt>
                <c:pt idx="23">
                  <c:v>41345</c:v>
                </c:pt>
                <c:pt idx="24">
                  <c:v>41344</c:v>
                </c:pt>
                <c:pt idx="25">
                  <c:v>41341</c:v>
                </c:pt>
                <c:pt idx="26">
                  <c:v>41340</c:v>
                </c:pt>
                <c:pt idx="27">
                  <c:v>41337</c:v>
                </c:pt>
                <c:pt idx="28">
                  <c:v>41334</c:v>
                </c:pt>
                <c:pt idx="29">
                  <c:v>41330</c:v>
                </c:pt>
                <c:pt idx="30">
                  <c:v>41327</c:v>
                </c:pt>
                <c:pt idx="31">
                  <c:v>41326</c:v>
                </c:pt>
                <c:pt idx="32">
                  <c:v>41323</c:v>
                </c:pt>
                <c:pt idx="33">
                  <c:v>41310</c:v>
                </c:pt>
                <c:pt idx="34">
                  <c:v>41304</c:v>
                </c:pt>
                <c:pt idx="35">
                  <c:v>41297</c:v>
                </c:pt>
                <c:pt idx="36">
                  <c:v>41296</c:v>
                </c:pt>
                <c:pt idx="37">
                  <c:v>41292</c:v>
                </c:pt>
                <c:pt idx="38">
                  <c:v>41289</c:v>
                </c:pt>
                <c:pt idx="39">
                  <c:v>41285</c:v>
                </c:pt>
                <c:pt idx="40">
                  <c:v>41283</c:v>
                </c:pt>
              </c:numCache>
            </c:numRef>
          </c:cat>
          <c:val>
            <c:numRef>
              <c:f>'Allocated charts'!$Q$3:$Q$8</c:f>
              <c:numCache>
                <c:formatCode>0</c:formatCode>
                <c:ptCount val="6"/>
                <c:pt idx="0">
                  <c:v>12.413387695312499</c:v>
                </c:pt>
                <c:pt idx="1">
                  <c:v>5.2682812499999994</c:v>
                </c:pt>
                <c:pt idx="2">
                  <c:v>5.2682812499999994</c:v>
                </c:pt>
                <c:pt idx="3">
                  <c:v>0</c:v>
                </c:pt>
                <c:pt idx="4">
                  <c:v>0</c:v>
                </c:pt>
                <c:pt idx="5">
                  <c:v>0</c:v>
                </c:pt>
              </c:numCache>
            </c:numRef>
          </c:val>
        </c:ser>
        <c:dLbls/>
        <c:marker val="1"/>
        <c:axId val="717148544"/>
        <c:axId val="717150080"/>
      </c:lineChart>
      <c:dateAx>
        <c:axId val="71714854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17150080"/>
        <c:crosses val="autoZero"/>
        <c:auto val="1"/>
        <c:lblOffset val="100"/>
        <c:baseTimeUnit val="days"/>
      </c:dateAx>
      <c:valAx>
        <c:axId val="71715008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1714854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24"/>
          <c:y val="0.18584098385082962"/>
          <c:w val="0.75908709652645456"/>
          <c:h val="0.61782913522709426"/>
        </c:manualLayout>
      </c:layout>
      <c:lineChart>
        <c:grouping val="standard"/>
        <c:ser>
          <c:idx val="0"/>
          <c:order val="0"/>
          <c:tx>
            <c:strRef>
              <c:f>'Allocated charts'!$K$2</c:f>
              <c:strCache>
                <c:ptCount val="1"/>
                <c:pt idx="0">
                  <c:v>RDC T4 V-MAX 0347</c:v>
                </c:pt>
              </c:strCache>
            </c:strRef>
          </c:tx>
          <c:cat>
            <c:numRef>
              <c:f>'Allocated charts'!$A$3</c:f>
              <c:numCache>
                <c:formatCode>[$-409]d\-mmm\-yy;@</c:formatCode>
                <c:ptCount val="1"/>
                <c:pt idx="0">
                  <c:v>41443</c:v>
                </c:pt>
              </c:numCache>
            </c:numRef>
          </c:cat>
          <c:val>
            <c:numRef>
              <c:f>'Allocated charts'!$K$3</c:f>
              <c:numCache>
                <c:formatCode>0</c:formatCode>
                <c:ptCount val="1"/>
                <c:pt idx="0">
                  <c:v>2.8646279296874999</c:v>
                </c:pt>
              </c:numCache>
            </c:numRef>
          </c:val>
        </c:ser>
        <c:dLbls/>
        <c:marker val="1"/>
        <c:axId val="735606272"/>
        <c:axId val="735607808"/>
      </c:lineChart>
      <c:dateAx>
        <c:axId val="73560627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35607808"/>
        <c:crosses val="autoZero"/>
        <c:auto val="1"/>
        <c:lblOffset val="100"/>
        <c:baseTimeUnit val="days"/>
      </c:dateAx>
      <c:valAx>
        <c:axId val="735607808"/>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3560627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7813233100132653"/>
          <c:y val="0.1858409002757225"/>
          <c:w val="0.75908709652645456"/>
          <c:h val="0.61008773460594501"/>
        </c:manualLayout>
      </c:layout>
      <c:lineChart>
        <c:grouping val="standard"/>
        <c:ser>
          <c:idx val="0"/>
          <c:order val="0"/>
          <c:tx>
            <c:strRef>
              <c:f>'Allocated charts'!$R$2</c:f>
              <c:strCache>
                <c:ptCount val="1"/>
                <c:pt idx="0">
                  <c:v>FDC T4 V-MAX 0349</c:v>
                </c:pt>
              </c:strCache>
            </c:strRef>
          </c:tx>
          <c:cat>
            <c:numRef>
              <c:f>'Allocated charts'!$A$3</c:f>
              <c:numCache>
                <c:formatCode>[$-409]d\-mmm\-yy;@</c:formatCode>
                <c:ptCount val="1"/>
                <c:pt idx="0">
                  <c:v>41443</c:v>
                </c:pt>
              </c:numCache>
            </c:numRef>
          </c:cat>
          <c:val>
            <c:numRef>
              <c:f>'Allocated charts'!$R$3</c:f>
              <c:numCache>
                <c:formatCode>0</c:formatCode>
                <c:ptCount val="1"/>
                <c:pt idx="0">
                  <c:v>6.5853515624999996</c:v>
                </c:pt>
              </c:numCache>
            </c:numRef>
          </c:val>
        </c:ser>
        <c:dLbls/>
        <c:marker val="1"/>
        <c:axId val="735627904"/>
        <c:axId val="735629696"/>
      </c:lineChart>
      <c:dateAx>
        <c:axId val="73562790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35629696"/>
        <c:crosses val="autoZero"/>
        <c:auto val="1"/>
        <c:lblOffset val="100"/>
        <c:baseTimeUnit val="days"/>
      </c:dateAx>
      <c:valAx>
        <c:axId val="735629696"/>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3562790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19" Type="http://schemas.openxmlformats.org/officeDocument/2006/relationships/chart" Target="../charts/chart38.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6.xml"/><Relationship Id="rId3" Type="http://schemas.openxmlformats.org/officeDocument/2006/relationships/chart" Target="../charts/chart41.xml"/><Relationship Id="rId7" Type="http://schemas.openxmlformats.org/officeDocument/2006/relationships/chart" Target="../charts/chart45.xml"/><Relationship Id="rId2" Type="http://schemas.openxmlformats.org/officeDocument/2006/relationships/chart" Target="../charts/chart40.xml"/><Relationship Id="rId1" Type="http://schemas.openxmlformats.org/officeDocument/2006/relationships/chart" Target="../charts/chart39.xml"/><Relationship Id="rId6" Type="http://schemas.openxmlformats.org/officeDocument/2006/relationships/chart" Target="../charts/chart44.xml"/><Relationship Id="rId11" Type="http://schemas.openxmlformats.org/officeDocument/2006/relationships/chart" Target="../charts/chart49.xml"/><Relationship Id="rId5" Type="http://schemas.openxmlformats.org/officeDocument/2006/relationships/chart" Target="../charts/chart43.xml"/><Relationship Id="rId10" Type="http://schemas.openxmlformats.org/officeDocument/2006/relationships/chart" Target="../charts/chart48.xml"/><Relationship Id="rId4" Type="http://schemas.openxmlformats.org/officeDocument/2006/relationships/chart" Target="../charts/chart42.xml"/><Relationship Id="rId9" Type="http://schemas.openxmlformats.org/officeDocument/2006/relationships/chart" Target="../charts/chart47.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57.xml"/><Relationship Id="rId13" Type="http://schemas.openxmlformats.org/officeDocument/2006/relationships/chart" Target="../charts/chart62.xml"/><Relationship Id="rId18" Type="http://schemas.openxmlformats.org/officeDocument/2006/relationships/chart" Target="../charts/chart67.xml"/><Relationship Id="rId3" Type="http://schemas.openxmlformats.org/officeDocument/2006/relationships/chart" Target="../charts/chart52.xml"/><Relationship Id="rId7" Type="http://schemas.openxmlformats.org/officeDocument/2006/relationships/chart" Target="../charts/chart56.xml"/><Relationship Id="rId12" Type="http://schemas.openxmlformats.org/officeDocument/2006/relationships/chart" Target="../charts/chart61.xml"/><Relationship Id="rId17" Type="http://schemas.openxmlformats.org/officeDocument/2006/relationships/chart" Target="../charts/chart66.xml"/><Relationship Id="rId2" Type="http://schemas.openxmlformats.org/officeDocument/2006/relationships/chart" Target="../charts/chart51.xml"/><Relationship Id="rId16" Type="http://schemas.openxmlformats.org/officeDocument/2006/relationships/chart" Target="../charts/chart65.xml"/><Relationship Id="rId1" Type="http://schemas.openxmlformats.org/officeDocument/2006/relationships/chart" Target="../charts/chart50.xml"/><Relationship Id="rId6" Type="http://schemas.openxmlformats.org/officeDocument/2006/relationships/chart" Target="../charts/chart55.xml"/><Relationship Id="rId11" Type="http://schemas.openxmlformats.org/officeDocument/2006/relationships/chart" Target="../charts/chart60.xml"/><Relationship Id="rId5" Type="http://schemas.openxmlformats.org/officeDocument/2006/relationships/chart" Target="../charts/chart54.xml"/><Relationship Id="rId15" Type="http://schemas.openxmlformats.org/officeDocument/2006/relationships/chart" Target="../charts/chart64.xml"/><Relationship Id="rId10" Type="http://schemas.openxmlformats.org/officeDocument/2006/relationships/chart" Target="../charts/chart59.xml"/><Relationship Id="rId19" Type="http://schemas.openxmlformats.org/officeDocument/2006/relationships/chart" Target="../charts/chart68.xml"/><Relationship Id="rId4" Type="http://schemas.openxmlformats.org/officeDocument/2006/relationships/chart" Target="../charts/chart53.xml"/><Relationship Id="rId9" Type="http://schemas.openxmlformats.org/officeDocument/2006/relationships/chart" Target="../charts/chart58.xml"/><Relationship Id="rId14" Type="http://schemas.openxmlformats.org/officeDocument/2006/relationships/chart" Target="../charts/chart63.xml"/></Relationships>
</file>

<file path=xl/drawings/drawing1.xml><?xml version="1.0" encoding="utf-8"?>
<xdr:wsDr xmlns:xdr="http://schemas.openxmlformats.org/drawingml/2006/spreadsheetDrawing" xmlns:a="http://schemas.openxmlformats.org/drawingml/2006/main">
  <xdr:twoCellAnchor>
    <xdr:from>
      <xdr:col>41</xdr:col>
      <xdr:colOff>482433</xdr:colOff>
      <xdr:row>63</xdr:row>
      <xdr:rowOff>136072</xdr:rowOff>
    </xdr:from>
    <xdr:to>
      <xdr:col>47</xdr:col>
      <xdr:colOff>374814</xdr:colOff>
      <xdr:row>79</xdr:row>
      <xdr:rowOff>23504</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493695</xdr:colOff>
      <xdr:row>63</xdr:row>
      <xdr:rowOff>156249</xdr:rowOff>
    </xdr:from>
    <xdr:to>
      <xdr:col>34</xdr:col>
      <xdr:colOff>450272</xdr:colOff>
      <xdr:row>79</xdr:row>
      <xdr:rowOff>51954</xdr:rowOff>
    </xdr:to>
    <xdr:graphicFrame macro="">
      <xdr:nvGraphicFramePr>
        <xdr:cNvPr id="3174748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xdr:col>
      <xdr:colOff>472201</xdr:colOff>
      <xdr:row>63</xdr:row>
      <xdr:rowOff>155229</xdr:rowOff>
    </xdr:from>
    <xdr:to>
      <xdr:col>40</xdr:col>
      <xdr:colOff>386971</xdr:colOff>
      <xdr:row>79</xdr:row>
      <xdr:rowOff>65092</xdr:rowOff>
    </xdr:to>
    <xdr:graphicFrame macro="">
      <xdr:nvGraphicFramePr>
        <xdr:cNvPr id="3174748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34</xdr:col>
      <xdr:colOff>468772</xdr:colOff>
      <xdr:row>79</xdr:row>
      <xdr:rowOff>88018</xdr:rowOff>
    </xdr:from>
    <xdr:to>
      <xdr:col>40</xdr:col>
      <xdr:colOff>397720</xdr:colOff>
      <xdr:row>94</xdr:row>
      <xdr:rowOff>177363</xdr:rowOff>
    </xdr:to>
    <xdr:graphicFrame macro="">
      <xdr:nvGraphicFramePr>
        <xdr:cNvPr id="31747491"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499241</xdr:colOff>
      <xdr:row>94</xdr:row>
      <xdr:rowOff>191141</xdr:rowOff>
    </xdr:from>
    <xdr:to>
      <xdr:col>34</xdr:col>
      <xdr:colOff>456459</xdr:colOff>
      <xdr:row>110</xdr:row>
      <xdr:rowOff>145370</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47</xdr:col>
      <xdr:colOff>391067</xdr:colOff>
      <xdr:row>63</xdr:row>
      <xdr:rowOff>146350</xdr:rowOff>
    </xdr:from>
    <xdr:to>
      <xdr:col>53</xdr:col>
      <xdr:colOff>242626</xdr:colOff>
      <xdr:row>79</xdr:row>
      <xdr:rowOff>23887</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41</xdr:col>
      <xdr:colOff>479749</xdr:colOff>
      <xdr:row>79</xdr:row>
      <xdr:rowOff>48169</xdr:rowOff>
    </xdr:from>
    <xdr:to>
      <xdr:col>47</xdr:col>
      <xdr:colOff>374431</xdr:colOff>
      <xdr:row>94</xdr:row>
      <xdr:rowOff>172797</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47</xdr:col>
      <xdr:colOff>402646</xdr:colOff>
      <xdr:row>79</xdr:row>
      <xdr:rowOff>54663</xdr:rowOff>
    </xdr:from>
    <xdr:to>
      <xdr:col>53</xdr:col>
      <xdr:colOff>266513</xdr:colOff>
      <xdr:row>94</xdr:row>
      <xdr:rowOff>162902</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28</xdr:col>
      <xdr:colOff>496895</xdr:colOff>
      <xdr:row>79</xdr:row>
      <xdr:rowOff>75700</xdr:rowOff>
    </xdr:from>
    <xdr:to>
      <xdr:col>34</xdr:col>
      <xdr:colOff>446178</xdr:colOff>
      <xdr:row>94</xdr:row>
      <xdr:rowOff>171645</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28</xdr:col>
      <xdr:colOff>542836</xdr:colOff>
      <xdr:row>110</xdr:row>
      <xdr:rowOff>174972</xdr:rowOff>
    </xdr:from>
    <xdr:to>
      <xdr:col>34</xdr:col>
      <xdr:colOff>484773</xdr:colOff>
      <xdr:row>126</xdr:row>
      <xdr:rowOff>116450</xdr:rowOff>
    </xdr:to>
    <xdr:graphicFrame macro="">
      <xdr:nvGraphicFramePr>
        <xdr:cNvPr id="15"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41</xdr:col>
      <xdr:colOff>460724</xdr:colOff>
      <xdr:row>110</xdr:row>
      <xdr:rowOff>143482</xdr:rowOff>
    </xdr:from>
    <xdr:to>
      <xdr:col>47</xdr:col>
      <xdr:colOff>318468</xdr:colOff>
      <xdr:row>126</xdr:row>
      <xdr:rowOff>80566</xdr:rowOff>
    </xdr:to>
    <xdr:graphicFrame macro="">
      <xdr:nvGraphicFramePr>
        <xdr:cNvPr id="1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54</xdr:col>
      <xdr:colOff>110799</xdr:colOff>
      <xdr:row>79</xdr:row>
      <xdr:rowOff>43926</xdr:rowOff>
    </xdr:from>
    <xdr:to>
      <xdr:col>59</xdr:col>
      <xdr:colOff>525818</xdr:colOff>
      <xdr:row>94</xdr:row>
      <xdr:rowOff>168555</xdr:rowOff>
    </xdr:to>
    <xdr:graphicFrame macro="">
      <xdr:nvGraphicFramePr>
        <xdr:cNvPr id="1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54</xdr:col>
      <xdr:colOff>102671</xdr:colOff>
      <xdr:row>63</xdr:row>
      <xdr:rowOff>121227</xdr:rowOff>
    </xdr:from>
    <xdr:to>
      <xdr:col>59</xdr:col>
      <xdr:colOff>522575</xdr:colOff>
      <xdr:row>79</xdr:row>
      <xdr:rowOff>21648</xdr:rowOff>
    </xdr:to>
    <xdr:graphicFrame macro="">
      <xdr:nvGraphicFramePr>
        <xdr:cNvPr id="1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21</xdr:col>
      <xdr:colOff>606486</xdr:colOff>
      <xdr:row>63</xdr:row>
      <xdr:rowOff>13190</xdr:rowOff>
    </xdr:from>
    <xdr:to>
      <xdr:col>27</xdr:col>
      <xdr:colOff>528675</xdr:colOff>
      <xdr:row>78</xdr:row>
      <xdr:rowOff>59121</xdr:rowOff>
    </xdr:to>
    <xdr:graphicFrame macro="">
      <xdr:nvGraphicFramePr>
        <xdr:cNvPr id="3174748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17</xdr:col>
      <xdr:colOff>86820</xdr:colOff>
      <xdr:row>63</xdr:row>
      <xdr:rowOff>13138</xdr:rowOff>
    </xdr:from>
    <xdr:to>
      <xdr:col>21</xdr:col>
      <xdr:colOff>584488</xdr:colOff>
      <xdr:row>78</xdr:row>
      <xdr:rowOff>51955</xdr:rowOff>
    </xdr:to>
    <xdr:graphicFrame macro="">
      <xdr:nvGraphicFramePr>
        <xdr:cNvPr id="3174748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34</xdr:col>
      <xdr:colOff>519546</xdr:colOff>
      <xdr:row>110</xdr:row>
      <xdr:rowOff>207817</xdr:rowOff>
    </xdr:from>
    <xdr:to>
      <xdr:col>40</xdr:col>
      <xdr:colOff>476763</xdr:colOff>
      <xdr:row>126</xdr:row>
      <xdr:rowOff>162047</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41</xdr:col>
      <xdr:colOff>467591</xdr:colOff>
      <xdr:row>95</xdr:row>
      <xdr:rowOff>0</xdr:rowOff>
    </xdr:from>
    <xdr:to>
      <xdr:col>47</xdr:col>
      <xdr:colOff>362273</xdr:colOff>
      <xdr:row>110</xdr:row>
      <xdr:rowOff>124628</xdr:rowOff>
    </xdr:to>
    <xdr:graphicFrame macro="">
      <xdr:nvGraphicFramePr>
        <xdr:cNvPr id="2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34</xdr:col>
      <xdr:colOff>467592</xdr:colOff>
      <xdr:row>95</xdr:row>
      <xdr:rowOff>17319</xdr:rowOff>
    </xdr:from>
    <xdr:to>
      <xdr:col>40</xdr:col>
      <xdr:colOff>409528</xdr:colOff>
      <xdr:row>110</xdr:row>
      <xdr:rowOff>166615</xdr:rowOff>
    </xdr:to>
    <xdr:graphicFrame macro="">
      <xdr:nvGraphicFramePr>
        <xdr:cNvPr id="22"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47</xdr:col>
      <xdr:colOff>390897</xdr:colOff>
      <xdr:row>94</xdr:row>
      <xdr:rowOff>197923</xdr:rowOff>
    </xdr:from>
    <xdr:to>
      <xdr:col>53</xdr:col>
      <xdr:colOff>255444</xdr:colOff>
      <xdr:row>110</xdr:row>
      <xdr:rowOff>111874</xdr:rowOff>
    </xdr:to>
    <xdr:graphicFrame macro="">
      <xdr:nvGraphicFramePr>
        <xdr:cNvPr id="2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157967</xdr:colOff>
      <xdr:row>54</xdr:row>
      <xdr:rowOff>57175</xdr:rowOff>
    </xdr:from>
    <xdr:to>
      <xdr:col>27</xdr:col>
      <xdr:colOff>385191</xdr:colOff>
      <xdr:row>67</xdr:row>
      <xdr:rowOff>86590</xdr:rowOff>
    </xdr:to>
    <xdr:graphicFrame macro="">
      <xdr:nvGraphicFramePr>
        <xdr:cNvPr id="3175567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744683</xdr:colOff>
      <xdr:row>54</xdr:row>
      <xdr:rowOff>52303</xdr:rowOff>
    </xdr:from>
    <xdr:to>
      <xdr:col>22</xdr:col>
      <xdr:colOff>90780</xdr:colOff>
      <xdr:row>67</xdr:row>
      <xdr:rowOff>69275</xdr:rowOff>
    </xdr:to>
    <xdr:graphicFrame macro="">
      <xdr:nvGraphicFramePr>
        <xdr:cNvPr id="31755679"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xdr:col>
      <xdr:colOff>554182</xdr:colOff>
      <xdr:row>54</xdr:row>
      <xdr:rowOff>20318</xdr:rowOff>
    </xdr:from>
    <xdr:to>
      <xdr:col>40</xdr:col>
      <xdr:colOff>499644</xdr:colOff>
      <xdr:row>67</xdr:row>
      <xdr:rowOff>34635</xdr:rowOff>
    </xdr:to>
    <xdr:graphicFrame macro="">
      <xdr:nvGraphicFramePr>
        <xdr:cNvPr id="3175568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86592</xdr:colOff>
      <xdr:row>54</xdr:row>
      <xdr:rowOff>21995</xdr:rowOff>
    </xdr:from>
    <xdr:to>
      <xdr:col>34</xdr:col>
      <xdr:colOff>482324</xdr:colOff>
      <xdr:row>67</xdr:row>
      <xdr:rowOff>51955</xdr:rowOff>
    </xdr:to>
    <xdr:graphicFrame macro="">
      <xdr:nvGraphicFramePr>
        <xdr:cNvPr id="31755681"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47</xdr:col>
      <xdr:colOff>334031</xdr:colOff>
      <xdr:row>53</xdr:row>
      <xdr:rowOff>214464</xdr:rowOff>
    </xdr:from>
    <xdr:to>
      <xdr:col>53</xdr:col>
      <xdr:colOff>236699</xdr:colOff>
      <xdr:row>67</xdr:row>
      <xdr:rowOff>0</xdr:rowOff>
    </xdr:to>
    <xdr:graphicFrame macro="">
      <xdr:nvGraphicFramePr>
        <xdr:cNvPr id="31755682"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41</xdr:col>
      <xdr:colOff>415510</xdr:colOff>
      <xdr:row>53</xdr:row>
      <xdr:rowOff>207970</xdr:rowOff>
    </xdr:from>
    <xdr:to>
      <xdr:col>47</xdr:col>
      <xdr:colOff>270176</xdr:colOff>
      <xdr:row>67</xdr:row>
      <xdr:rowOff>0</xdr:rowOff>
    </xdr:to>
    <xdr:graphicFrame macro="">
      <xdr:nvGraphicFramePr>
        <xdr:cNvPr id="31755683"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34</xdr:col>
      <xdr:colOff>580157</xdr:colOff>
      <xdr:row>67</xdr:row>
      <xdr:rowOff>93084</xdr:rowOff>
    </xdr:from>
    <xdr:to>
      <xdr:col>40</xdr:col>
      <xdr:colOff>491120</xdr:colOff>
      <xdr:row>80</xdr:row>
      <xdr:rowOff>173181</xdr:rowOff>
    </xdr:to>
    <xdr:graphicFrame macro="">
      <xdr:nvGraphicFramePr>
        <xdr:cNvPr id="21"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86591</xdr:colOff>
      <xdr:row>67</xdr:row>
      <xdr:rowOff>119063</xdr:rowOff>
    </xdr:from>
    <xdr:to>
      <xdr:col>34</xdr:col>
      <xdr:colOff>506837</xdr:colOff>
      <xdr:row>80</xdr:row>
      <xdr:rowOff>173182</xdr:rowOff>
    </xdr:to>
    <xdr:graphicFrame macro="">
      <xdr:nvGraphicFramePr>
        <xdr:cNvPr id="22"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29</xdr:col>
      <xdr:colOff>86592</xdr:colOff>
      <xdr:row>81</xdr:row>
      <xdr:rowOff>2163</xdr:rowOff>
    </xdr:from>
    <xdr:to>
      <xdr:col>34</xdr:col>
      <xdr:colOff>519264</xdr:colOff>
      <xdr:row>94</xdr:row>
      <xdr:rowOff>17317</xdr:rowOff>
    </xdr:to>
    <xdr:graphicFrame macro="">
      <xdr:nvGraphicFramePr>
        <xdr:cNvPr id="23"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41</xdr:col>
      <xdr:colOff>396153</xdr:colOff>
      <xdr:row>67</xdr:row>
      <xdr:rowOff>51954</xdr:rowOff>
    </xdr:from>
    <xdr:to>
      <xdr:col>47</xdr:col>
      <xdr:colOff>294689</xdr:colOff>
      <xdr:row>80</xdr:row>
      <xdr:rowOff>190500</xdr:rowOff>
    </xdr:to>
    <xdr:graphicFrame macro="">
      <xdr:nvGraphicFramePr>
        <xdr:cNvPr id="2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337705</xdr:colOff>
      <xdr:row>67</xdr:row>
      <xdr:rowOff>51956</xdr:rowOff>
    </xdr:from>
    <xdr:to>
      <xdr:col>53</xdr:col>
      <xdr:colOff>236242</xdr:colOff>
      <xdr:row>80</xdr:row>
      <xdr:rowOff>207819</xdr:rowOff>
    </xdr:to>
    <xdr:graphicFrame macro="">
      <xdr:nvGraphicFramePr>
        <xdr:cNvPr id="25"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29</xdr:col>
      <xdr:colOff>69272</xdr:colOff>
      <xdr:row>94</xdr:row>
      <xdr:rowOff>64943</xdr:rowOff>
    </xdr:from>
    <xdr:to>
      <xdr:col>34</xdr:col>
      <xdr:colOff>589835</xdr:colOff>
      <xdr:row>107</xdr:row>
      <xdr:rowOff>71436</xdr:rowOff>
    </xdr:to>
    <xdr:graphicFrame macro="">
      <xdr:nvGraphicFramePr>
        <xdr:cNvPr id="13"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41</xdr:col>
      <xdr:colOff>415636</xdr:colOff>
      <xdr:row>81</xdr:row>
      <xdr:rowOff>23811</xdr:rowOff>
    </xdr:from>
    <xdr:to>
      <xdr:col>47</xdr:col>
      <xdr:colOff>304648</xdr:colOff>
      <xdr:row>94</xdr:row>
      <xdr:rowOff>162357</xdr:rowOff>
    </xdr:to>
    <xdr:graphicFrame macro="">
      <xdr:nvGraphicFramePr>
        <xdr:cNvPr id="1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54</xdr:col>
      <xdr:colOff>97414</xdr:colOff>
      <xdr:row>66</xdr:row>
      <xdr:rowOff>238557</xdr:rowOff>
    </xdr:from>
    <xdr:to>
      <xdr:col>59</xdr:col>
      <xdr:colOff>592562</xdr:colOff>
      <xdr:row>80</xdr:row>
      <xdr:rowOff>110403</xdr:rowOff>
    </xdr:to>
    <xdr:graphicFrame macro="">
      <xdr:nvGraphicFramePr>
        <xdr:cNvPr id="15"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54</xdr:col>
      <xdr:colOff>90921</xdr:colOff>
      <xdr:row>53</xdr:row>
      <xdr:rowOff>196996</xdr:rowOff>
    </xdr:from>
    <xdr:to>
      <xdr:col>59</xdr:col>
      <xdr:colOff>586069</xdr:colOff>
      <xdr:row>66</xdr:row>
      <xdr:rowOff>196995</xdr:rowOff>
    </xdr:to>
    <xdr:graphicFrame macro="">
      <xdr:nvGraphicFramePr>
        <xdr:cNvPr id="16"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35</xdr:col>
      <xdr:colOff>34636</xdr:colOff>
      <xdr:row>94</xdr:row>
      <xdr:rowOff>88755</xdr:rowOff>
    </xdr:from>
    <xdr:to>
      <xdr:col>40</xdr:col>
      <xdr:colOff>467308</xdr:colOff>
      <xdr:row>106</xdr:row>
      <xdr:rowOff>155864</xdr:rowOff>
    </xdr:to>
    <xdr:graphicFrame macro="">
      <xdr:nvGraphicFramePr>
        <xdr:cNvPr id="17"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41</xdr:col>
      <xdr:colOff>445943</xdr:colOff>
      <xdr:row>95</xdr:row>
      <xdr:rowOff>-1</xdr:rowOff>
    </xdr:from>
    <xdr:to>
      <xdr:col>47</xdr:col>
      <xdr:colOff>344479</xdr:colOff>
      <xdr:row>108</xdr:row>
      <xdr:rowOff>138545</xdr:rowOff>
    </xdr:to>
    <xdr:graphicFrame macro="">
      <xdr:nvGraphicFramePr>
        <xdr:cNvPr id="18"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34</xdr:col>
      <xdr:colOff>571500</xdr:colOff>
      <xdr:row>81</xdr:row>
      <xdr:rowOff>6803</xdr:rowOff>
    </xdr:from>
    <xdr:to>
      <xdr:col>40</xdr:col>
      <xdr:colOff>466134</xdr:colOff>
      <xdr:row>94</xdr:row>
      <xdr:rowOff>20100</xdr:rowOff>
    </xdr:to>
    <xdr:graphicFrame macro="">
      <xdr:nvGraphicFramePr>
        <xdr:cNvPr id="19"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47</xdr:col>
      <xdr:colOff>333375</xdr:colOff>
      <xdr:row>81</xdr:row>
      <xdr:rowOff>27214</xdr:rowOff>
    </xdr:from>
    <xdr:to>
      <xdr:col>53</xdr:col>
      <xdr:colOff>216201</xdr:colOff>
      <xdr:row>94</xdr:row>
      <xdr:rowOff>158956</xdr:rowOff>
    </xdr:to>
    <xdr:graphicFrame macro="">
      <xdr:nvGraphicFramePr>
        <xdr:cNvPr id="2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54</xdr:col>
      <xdr:colOff>266700</xdr:colOff>
      <xdr:row>53</xdr:row>
      <xdr:rowOff>152400</xdr:rowOff>
    </xdr:from>
    <xdr:to>
      <xdr:col>62</xdr:col>
      <xdr:colOff>114300</xdr:colOff>
      <xdr:row>69</xdr:row>
      <xdr:rowOff>142875</xdr:rowOff>
    </xdr:to>
    <xdr:graphicFrame macro="">
      <xdr:nvGraphicFramePr>
        <xdr:cNvPr id="3177042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54</xdr:col>
      <xdr:colOff>276225</xdr:colOff>
      <xdr:row>70</xdr:row>
      <xdr:rowOff>180975</xdr:rowOff>
    </xdr:from>
    <xdr:to>
      <xdr:col>62</xdr:col>
      <xdr:colOff>123825</xdr:colOff>
      <xdr:row>85</xdr:row>
      <xdr:rowOff>171450</xdr:rowOff>
    </xdr:to>
    <xdr:graphicFrame macro="">
      <xdr:nvGraphicFramePr>
        <xdr:cNvPr id="31770429"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54</xdr:col>
      <xdr:colOff>276225</xdr:colOff>
      <xdr:row>86</xdr:row>
      <xdr:rowOff>161925</xdr:rowOff>
    </xdr:from>
    <xdr:to>
      <xdr:col>62</xdr:col>
      <xdr:colOff>114300</xdr:colOff>
      <xdr:row>101</xdr:row>
      <xdr:rowOff>152400</xdr:rowOff>
    </xdr:to>
    <xdr:graphicFrame macro="">
      <xdr:nvGraphicFramePr>
        <xdr:cNvPr id="31770430"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54</xdr:col>
      <xdr:colOff>276225</xdr:colOff>
      <xdr:row>102</xdr:row>
      <xdr:rowOff>152400</xdr:rowOff>
    </xdr:from>
    <xdr:to>
      <xdr:col>62</xdr:col>
      <xdr:colOff>123825</xdr:colOff>
      <xdr:row>117</xdr:row>
      <xdr:rowOff>152400</xdr:rowOff>
    </xdr:to>
    <xdr:graphicFrame macro="">
      <xdr:nvGraphicFramePr>
        <xdr:cNvPr id="3177043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54</xdr:col>
      <xdr:colOff>276225</xdr:colOff>
      <xdr:row>118</xdr:row>
      <xdr:rowOff>152400</xdr:rowOff>
    </xdr:from>
    <xdr:to>
      <xdr:col>62</xdr:col>
      <xdr:colOff>123825</xdr:colOff>
      <xdr:row>133</xdr:row>
      <xdr:rowOff>142875</xdr:rowOff>
    </xdr:to>
    <xdr:graphicFrame macro="">
      <xdr:nvGraphicFramePr>
        <xdr:cNvPr id="3177043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68</xdr:col>
      <xdr:colOff>428625</xdr:colOff>
      <xdr:row>53</xdr:row>
      <xdr:rowOff>152400</xdr:rowOff>
    </xdr:from>
    <xdr:to>
      <xdr:col>76</xdr:col>
      <xdr:colOff>123825</xdr:colOff>
      <xdr:row>69</xdr:row>
      <xdr:rowOff>142875</xdr:rowOff>
    </xdr:to>
    <xdr:graphicFrame macro="">
      <xdr:nvGraphicFramePr>
        <xdr:cNvPr id="3177043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68</xdr:col>
      <xdr:colOff>438150</xdr:colOff>
      <xdr:row>70</xdr:row>
      <xdr:rowOff>152400</xdr:rowOff>
    </xdr:from>
    <xdr:to>
      <xdr:col>76</xdr:col>
      <xdr:colOff>133350</xdr:colOff>
      <xdr:row>85</xdr:row>
      <xdr:rowOff>142875</xdr:rowOff>
    </xdr:to>
    <xdr:graphicFrame macro="">
      <xdr:nvGraphicFramePr>
        <xdr:cNvPr id="3177043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68</xdr:col>
      <xdr:colOff>419100</xdr:colOff>
      <xdr:row>86</xdr:row>
      <xdr:rowOff>152400</xdr:rowOff>
    </xdr:from>
    <xdr:to>
      <xdr:col>76</xdr:col>
      <xdr:colOff>114300</xdr:colOff>
      <xdr:row>101</xdr:row>
      <xdr:rowOff>142875</xdr:rowOff>
    </xdr:to>
    <xdr:graphicFrame macro="">
      <xdr:nvGraphicFramePr>
        <xdr:cNvPr id="3177043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68</xdr:col>
      <xdr:colOff>438150</xdr:colOff>
      <xdr:row>102</xdr:row>
      <xdr:rowOff>152400</xdr:rowOff>
    </xdr:from>
    <xdr:to>
      <xdr:col>76</xdr:col>
      <xdr:colOff>133350</xdr:colOff>
      <xdr:row>117</xdr:row>
      <xdr:rowOff>152400</xdr:rowOff>
    </xdr:to>
    <xdr:graphicFrame macro="">
      <xdr:nvGraphicFramePr>
        <xdr:cNvPr id="3177043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68</xdr:col>
      <xdr:colOff>438150</xdr:colOff>
      <xdr:row>118</xdr:row>
      <xdr:rowOff>152400</xdr:rowOff>
    </xdr:from>
    <xdr:to>
      <xdr:col>76</xdr:col>
      <xdr:colOff>133350</xdr:colOff>
      <xdr:row>133</xdr:row>
      <xdr:rowOff>142875</xdr:rowOff>
    </xdr:to>
    <xdr:graphicFrame macro="">
      <xdr:nvGraphicFramePr>
        <xdr:cNvPr id="31770437"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54</xdr:col>
      <xdr:colOff>266700</xdr:colOff>
      <xdr:row>134</xdr:row>
      <xdr:rowOff>161925</xdr:rowOff>
    </xdr:from>
    <xdr:to>
      <xdr:col>62</xdr:col>
      <xdr:colOff>114300</xdr:colOff>
      <xdr:row>149</xdr:row>
      <xdr:rowOff>152400</xdr:rowOff>
    </xdr:to>
    <xdr:graphicFrame macro="">
      <xdr:nvGraphicFramePr>
        <xdr:cNvPr id="31770438"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0.35833</cdr:x>
      <cdr:y>0.22499</cdr:y>
    </cdr:from>
    <cdr:to>
      <cdr:x>0.68333</cdr:x>
      <cdr:y>0.22499</cdr:y>
    </cdr:to>
    <cdr:sp macro="" textlink="">
      <cdr:nvSpPr>
        <cdr:cNvPr id="6" name="Straight Connector 5"/>
        <cdr:cNvSpPr/>
      </cdr:nvSpPr>
      <cdr:spPr>
        <a:xfrm xmlns:a="http://schemas.openxmlformats.org/drawingml/2006/main">
          <a:off x="1638285" y="676273"/>
          <a:ext cx="1485900" cy="0"/>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5.xml><?xml version="1.0" encoding="utf-8"?>
<c:userShapes xmlns:c="http://schemas.openxmlformats.org/drawingml/2006/chart">
  <cdr:relSizeAnchor xmlns:cdr="http://schemas.openxmlformats.org/drawingml/2006/chartDrawing">
    <cdr:from>
      <cdr:x>0.39768</cdr:x>
      <cdr:y>0.21884</cdr:y>
    </cdr:from>
    <cdr:to>
      <cdr:x>0.70625</cdr:x>
      <cdr:y>0.21884</cdr:y>
    </cdr:to>
    <cdr:sp macro="" textlink="">
      <cdr:nvSpPr>
        <cdr:cNvPr id="2" name="Straight Connector 1"/>
        <cdr:cNvSpPr/>
      </cdr:nvSpPr>
      <cdr:spPr>
        <a:xfrm xmlns:a="http://schemas.openxmlformats.org/drawingml/2006/main">
          <a:off x="1819275" y="619124"/>
          <a:ext cx="1409700" cy="1"/>
        </a:xfrm>
        <a:prstGeom xmlns:a="http://schemas.openxmlformats.org/drawingml/2006/main" prst="line">
          <a:avLst/>
        </a:prstGeom>
        <a:noFill xmlns:a="http://schemas.openxmlformats.org/drawingml/2006/main"/>
        <a:ln xmlns:a="http://schemas.openxmlformats.org/drawingml/2006/main" w="25400" cap="flat" cmpd="sng" algn="ctr">
          <a:solidFill>
            <a:srgbClr val="C0504D"/>
          </a:solidFill>
          <a:prstDash val="solid"/>
        </a:ln>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6.xml><?xml version="1.0" encoding="utf-8"?>
<c:userShapes xmlns:c="http://schemas.openxmlformats.org/drawingml/2006/chart">
  <cdr:relSizeAnchor xmlns:cdr="http://schemas.openxmlformats.org/drawingml/2006/chartDrawing">
    <cdr:from>
      <cdr:x>0.42083</cdr:x>
      <cdr:y>0.3032</cdr:y>
    </cdr:from>
    <cdr:to>
      <cdr:x>0.7</cdr:x>
      <cdr:y>0.3032</cdr:y>
    </cdr:to>
    <cdr:sp macro="" textlink="">
      <cdr:nvSpPr>
        <cdr:cNvPr id="4" name="Straight Connector 3"/>
        <cdr:cNvSpPr/>
      </cdr:nvSpPr>
      <cdr:spPr>
        <a:xfrm xmlns:a="http://schemas.openxmlformats.org/drawingml/2006/main">
          <a:off x="1924050" y="847725"/>
          <a:ext cx="1276350" cy="0"/>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7.xml><?xml version="1.0" encoding="utf-8"?>
<c:userShapes xmlns:c="http://schemas.openxmlformats.org/drawingml/2006/chart">
  <cdr:relSizeAnchor xmlns:cdr="http://schemas.openxmlformats.org/drawingml/2006/chartDrawing">
    <cdr:from>
      <cdr:x>0.41458</cdr:x>
      <cdr:y>0.2498</cdr:y>
    </cdr:from>
    <cdr:to>
      <cdr:x>0.70208</cdr:x>
      <cdr:y>0.2498</cdr:y>
    </cdr:to>
    <cdr:sp macro="" textlink="">
      <cdr:nvSpPr>
        <cdr:cNvPr id="5" name="Straight Connector 4"/>
        <cdr:cNvSpPr/>
      </cdr:nvSpPr>
      <cdr:spPr>
        <a:xfrm xmlns:a="http://schemas.openxmlformats.org/drawingml/2006/main">
          <a:off x="1895475" y="704850"/>
          <a:ext cx="1314450" cy="0"/>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8.xml><?xml version="1.0" encoding="utf-8"?>
<c:userShapes xmlns:c="http://schemas.openxmlformats.org/drawingml/2006/chart">
  <cdr:relSizeAnchor xmlns:cdr="http://schemas.openxmlformats.org/drawingml/2006/chartDrawing">
    <cdr:from>
      <cdr:x>0.4125</cdr:x>
      <cdr:y>0.25038</cdr:y>
    </cdr:from>
    <cdr:to>
      <cdr:x>0.70625</cdr:x>
      <cdr:y>0.25038</cdr:y>
    </cdr:to>
    <cdr:sp macro="" textlink="">
      <cdr:nvSpPr>
        <cdr:cNvPr id="7" name="Straight Connector 6"/>
        <cdr:cNvSpPr/>
      </cdr:nvSpPr>
      <cdr:spPr>
        <a:xfrm xmlns:a="http://schemas.openxmlformats.org/drawingml/2006/main" flipV="1">
          <a:off x="1885950" y="704849"/>
          <a:ext cx="1343025" cy="1"/>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9.xml><?xml version="1.0" encoding="utf-8"?>
<c:userShapes xmlns:c="http://schemas.openxmlformats.org/drawingml/2006/chart">
  <cdr:relSizeAnchor xmlns:cdr="http://schemas.openxmlformats.org/drawingml/2006/chartDrawing">
    <cdr:from>
      <cdr:x>0.4125</cdr:x>
      <cdr:y>0.25208</cdr:y>
    </cdr:from>
    <cdr:to>
      <cdr:x>0.70625</cdr:x>
      <cdr:y>0.25208</cdr:y>
    </cdr:to>
    <cdr:sp macro="" textlink="">
      <cdr:nvSpPr>
        <cdr:cNvPr id="7" name="Straight Connector 6"/>
        <cdr:cNvSpPr/>
      </cdr:nvSpPr>
      <cdr:spPr>
        <a:xfrm xmlns:a="http://schemas.openxmlformats.org/drawingml/2006/main" flipV="1">
          <a:off x="1885950" y="704849"/>
          <a:ext cx="1343025" cy="1"/>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10.xml><?xml version="1.0" encoding="utf-8"?>
<xdr:wsDr xmlns:xdr="http://schemas.openxmlformats.org/drawingml/2006/spreadsheetDrawing" xmlns:a="http://schemas.openxmlformats.org/drawingml/2006/main">
  <xdr:twoCellAnchor>
    <xdr:from>
      <xdr:col>19</xdr:col>
      <xdr:colOff>344006</xdr:colOff>
      <xdr:row>52</xdr:row>
      <xdr:rowOff>155972</xdr:rowOff>
    </xdr:from>
    <xdr:to>
      <xdr:col>24</xdr:col>
      <xdr:colOff>504741</xdr:colOff>
      <xdr:row>68</xdr:row>
      <xdr:rowOff>68036</xdr:rowOff>
    </xdr:to>
    <xdr:graphicFrame macro="">
      <xdr:nvGraphicFramePr>
        <xdr:cNvPr id="3177923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95250</xdr:colOff>
      <xdr:row>52</xdr:row>
      <xdr:rowOff>151038</xdr:rowOff>
    </xdr:from>
    <xdr:to>
      <xdr:col>19</xdr:col>
      <xdr:colOff>315686</xdr:colOff>
      <xdr:row>68</xdr:row>
      <xdr:rowOff>72118</xdr:rowOff>
    </xdr:to>
    <xdr:graphicFrame macro="">
      <xdr:nvGraphicFramePr>
        <xdr:cNvPr id="317792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32</xdr:col>
      <xdr:colOff>149848</xdr:colOff>
      <xdr:row>53</xdr:row>
      <xdr:rowOff>10037</xdr:rowOff>
    </xdr:from>
    <xdr:to>
      <xdr:col>38</xdr:col>
      <xdr:colOff>224263</xdr:colOff>
      <xdr:row>68</xdr:row>
      <xdr:rowOff>117703</xdr:rowOff>
    </xdr:to>
    <xdr:graphicFrame macro="">
      <xdr:nvGraphicFramePr>
        <xdr:cNvPr id="3177923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78550</xdr:colOff>
      <xdr:row>52</xdr:row>
      <xdr:rowOff>179294</xdr:rowOff>
    </xdr:from>
    <xdr:to>
      <xdr:col>32</xdr:col>
      <xdr:colOff>127024</xdr:colOff>
      <xdr:row>68</xdr:row>
      <xdr:rowOff>100853</xdr:rowOff>
    </xdr:to>
    <xdr:graphicFrame macro="">
      <xdr:nvGraphicFramePr>
        <xdr:cNvPr id="31779233"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44</xdr:col>
      <xdr:colOff>382106</xdr:colOff>
      <xdr:row>53</xdr:row>
      <xdr:rowOff>22113</xdr:rowOff>
    </xdr:from>
    <xdr:to>
      <xdr:col>50</xdr:col>
      <xdr:colOff>317047</xdr:colOff>
      <xdr:row>68</xdr:row>
      <xdr:rowOff>133351</xdr:rowOff>
    </xdr:to>
    <xdr:graphicFrame macro="">
      <xdr:nvGraphicFramePr>
        <xdr:cNvPr id="3177923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38</xdr:col>
      <xdr:colOff>457033</xdr:colOff>
      <xdr:row>53</xdr:row>
      <xdr:rowOff>21348</xdr:rowOff>
    </xdr:from>
    <xdr:to>
      <xdr:col>44</xdr:col>
      <xdr:colOff>331420</xdr:colOff>
      <xdr:row>68</xdr:row>
      <xdr:rowOff>130630</xdr:rowOff>
    </xdr:to>
    <xdr:graphicFrame macro="">
      <xdr:nvGraphicFramePr>
        <xdr:cNvPr id="3177923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32</xdr:col>
      <xdr:colOff>161247</xdr:colOff>
      <xdr:row>68</xdr:row>
      <xdr:rowOff>153760</xdr:rowOff>
    </xdr:from>
    <xdr:to>
      <xdr:col>38</xdr:col>
      <xdr:colOff>228601</xdr:colOff>
      <xdr:row>84</xdr:row>
      <xdr:rowOff>47625</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26</xdr:col>
      <xdr:colOff>61293</xdr:colOff>
      <xdr:row>84</xdr:row>
      <xdr:rowOff>92592</xdr:rowOff>
    </xdr:from>
    <xdr:to>
      <xdr:col>32</xdr:col>
      <xdr:colOff>114300</xdr:colOff>
      <xdr:row>99</xdr:row>
      <xdr:rowOff>179677</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44</xdr:col>
      <xdr:colOff>385516</xdr:colOff>
      <xdr:row>68</xdr:row>
      <xdr:rowOff>181346</xdr:rowOff>
    </xdr:from>
    <xdr:to>
      <xdr:col>50</xdr:col>
      <xdr:colOff>328180</xdr:colOff>
      <xdr:row>84</xdr:row>
      <xdr:rowOff>133350</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38</xdr:col>
      <xdr:colOff>457202</xdr:colOff>
      <xdr:row>68</xdr:row>
      <xdr:rowOff>172812</xdr:rowOff>
    </xdr:from>
    <xdr:to>
      <xdr:col>44</xdr:col>
      <xdr:colOff>329911</xdr:colOff>
      <xdr:row>84</xdr:row>
      <xdr:rowOff>129268</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26</xdr:col>
      <xdr:colOff>78441</xdr:colOff>
      <xdr:row>68</xdr:row>
      <xdr:rowOff>140834</xdr:rowOff>
    </xdr:from>
    <xdr:to>
      <xdr:col>32</xdr:col>
      <xdr:colOff>123264</xdr:colOff>
      <xdr:row>84</xdr:row>
      <xdr:rowOff>51026</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26</xdr:col>
      <xdr:colOff>39460</xdr:colOff>
      <xdr:row>100</xdr:row>
      <xdr:rowOff>23132</xdr:rowOff>
    </xdr:from>
    <xdr:to>
      <xdr:col>32</xdr:col>
      <xdr:colOff>106136</xdr:colOff>
      <xdr:row>115</xdr:row>
      <xdr:rowOff>99332</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38</xdr:col>
      <xdr:colOff>449655</xdr:colOff>
      <xdr:row>84</xdr:row>
      <xdr:rowOff>159141</xdr:rowOff>
    </xdr:from>
    <xdr:to>
      <xdr:col>44</xdr:col>
      <xdr:colOff>340178</xdr:colOff>
      <xdr:row>100</xdr:row>
      <xdr:rowOff>148255</xdr:rowOff>
    </xdr:to>
    <xdr:graphicFrame macro="">
      <xdr:nvGraphicFramePr>
        <xdr:cNvPr id="1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54</xdr:col>
      <xdr:colOff>259773</xdr:colOff>
      <xdr:row>68</xdr:row>
      <xdr:rowOff>156604</xdr:rowOff>
    </xdr:from>
    <xdr:to>
      <xdr:col>60</xdr:col>
      <xdr:colOff>264596</xdr:colOff>
      <xdr:row>84</xdr:row>
      <xdr:rowOff>145718</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54</xdr:col>
      <xdr:colOff>284267</xdr:colOff>
      <xdr:row>52</xdr:row>
      <xdr:rowOff>138546</xdr:rowOff>
    </xdr:from>
    <xdr:to>
      <xdr:col>60</xdr:col>
      <xdr:colOff>237382</xdr:colOff>
      <xdr:row>68</xdr:row>
      <xdr:rowOff>95002</xdr:rowOff>
    </xdr:to>
    <xdr:graphicFrame macro="">
      <xdr:nvGraphicFramePr>
        <xdr:cNvPr id="1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32</xdr:col>
      <xdr:colOff>170708</xdr:colOff>
      <xdr:row>100</xdr:row>
      <xdr:rowOff>8658</xdr:rowOff>
    </xdr:from>
    <xdr:to>
      <xdr:col>38</xdr:col>
      <xdr:colOff>223715</xdr:colOff>
      <xdr:row>115</xdr:row>
      <xdr:rowOff>95743</xdr:rowOff>
    </xdr:to>
    <xdr:graphicFrame macro="">
      <xdr:nvGraphicFramePr>
        <xdr:cNvPr id="1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38</xdr:col>
      <xdr:colOff>450271</xdr:colOff>
      <xdr:row>101</xdr:row>
      <xdr:rowOff>1</xdr:rowOff>
    </xdr:from>
    <xdr:to>
      <xdr:col>44</xdr:col>
      <xdr:colOff>322980</xdr:colOff>
      <xdr:row>116</xdr:row>
      <xdr:rowOff>146957</xdr:rowOff>
    </xdr:to>
    <xdr:graphicFrame macro="">
      <xdr:nvGraphicFramePr>
        <xdr:cNvPr id="1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32</xdr:col>
      <xdr:colOff>156883</xdr:colOff>
      <xdr:row>84</xdr:row>
      <xdr:rowOff>99252</xdr:rowOff>
    </xdr:from>
    <xdr:to>
      <xdr:col>38</xdr:col>
      <xdr:colOff>223558</xdr:colOff>
      <xdr:row>99</xdr:row>
      <xdr:rowOff>175452</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44</xdr:col>
      <xdr:colOff>367393</xdr:colOff>
      <xdr:row>84</xdr:row>
      <xdr:rowOff>176892</xdr:rowOff>
    </xdr:from>
    <xdr:to>
      <xdr:col>50</xdr:col>
      <xdr:colOff>343889</xdr:colOff>
      <xdr:row>100</xdr:row>
      <xdr:rowOff>166006</xdr:rowOff>
    </xdr:to>
    <xdr:graphicFrame macro="">
      <xdr:nvGraphicFramePr>
        <xdr:cNvPr id="2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1:AG504"/>
  <sheetViews>
    <sheetView tabSelected="1" zoomScaleNormal="100" workbookViewId="0">
      <selection activeCell="H8" sqref="H8"/>
    </sheetView>
  </sheetViews>
  <sheetFormatPr defaultRowHeight="15"/>
  <cols>
    <col min="2" max="2" width="18.42578125" customWidth="1"/>
    <col min="3" max="8" width="9.140625" style="58" customWidth="1"/>
    <col min="9" max="9" width="10" style="11" customWidth="1"/>
    <col min="10" max="10" width="9" style="64" customWidth="1"/>
    <col min="11" max="11" width="9.42578125" style="64" customWidth="1"/>
    <col min="12" max="12" width="8.5703125" style="58" customWidth="1"/>
    <col min="13" max="13" width="9.140625" style="58" customWidth="1"/>
    <col min="14" max="14" width="9.140625" customWidth="1"/>
    <col min="15" max="15" width="8.5703125" bestFit="1" customWidth="1"/>
    <col min="16" max="16" width="8.5703125" style="271" customWidth="1"/>
    <col min="17" max="17" width="7.85546875" style="271" customWidth="1"/>
    <col min="18" max="18" width="9" style="12" customWidth="1"/>
    <col min="19" max="19" width="7.140625" style="73" customWidth="1"/>
    <col min="20" max="20" width="8.42578125" style="73" customWidth="1"/>
    <col min="21" max="21" width="7.140625" style="73" customWidth="1"/>
    <col min="22" max="22" width="8.42578125" style="73" customWidth="1"/>
    <col min="23" max="23" width="6.42578125" style="73" customWidth="1"/>
    <col min="24" max="26" width="9" style="73" bestFit="1" customWidth="1"/>
    <col min="27" max="27" width="17.85546875" style="58" customWidth="1"/>
    <col min="28" max="28" width="12" style="58" customWidth="1"/>
    <col min="29" max="30" width="8.85546875" customWidth="1"/>
    <col min="31" max="31" width="9.42578125" customWidth="1"/>
    <col min="32" max="32" width="8.85546875" customWidth="1"/>
  </cols>
  <sheetData>
    <row r="1" spans="1:33" s="271" customFormat="1" ht="15.75" thickBot="1">
      <c r="A1" s="406">
        <v>41443</v>
      </c>
      <c r="B1" s="406"/>
      <c r="C1" s="406"/>
      <c r="D1" s="280"/>
      <c r="E1" s="280"/>
      <c r="F1" s="280"/>
      <c r="G1" s="280"/>
      <c r="H1" s="280"/>
      <c r="I1" s="11"/>
      <c r="J1" s="285"/>
      <c r="K1" s="285"/>
      <c r="L1" s="280"/>
      <c r="M1" s="280"/>
      <c r="N1" s="13"/>
      <c r="R1" s="12"/>
      <c r="S1" s="73"/>
      <c r="T1" s="73"/>
      <c r="U1" s="73"/>
      <c r="V1" s="73"/>
      <c r="W1" s="73"/>
      <c r="X1" s="73"/>
      <c r="Y1" s="73"/>
      <c r="Z1" s="73"/>
      <c r="AA1" s="407"/>
      <c r="AB1" s="408"/>
    </row>
    <row r="2" spans="1:33" s="271" customFormat="1">
      <c r="A2" s="409" t="s">
        <v>1</v>
      </c>
      <c r="B2" s="410"/>
      <c r="C2" s="301" t="s">
        <v>12</v>
      </c>
      <c r="D2" s="270" t="s">
        <v>12</v>
      </c>
      <c r="E2" s="301" t="s">
        <v>13</v>
      </c>
      <c r="F2" s="281" t="s">
        <v>13</v>
      </c>
      <c r="G2" s="281" t="s">
        <v>13</v>
      </c>
      <c r="H2" s="281" t="s">
        <v>13</v>
      </c>
      <c r="I2" s="281" t="s">
        <v>13</v>
      </c>
      <c r="J2" s="290" t="s">
        <v>13</v>
      </c>
      <c r="K2" s="290" t="s">
        <v>13</v>
      </c>
      <c r="L2" s="270" t="s">
        <v>13</v>
      </c>
      <c r="M2" s="301" t="s">
        <v>2</v>
      </c>
      <c r="N2" s="281" t="s">
        <v>2</v>
      </c>
      <c r="O2" s="290" t="s">
        <v>2</v>
      </c>
      <c r="P2" s="281" t="s">
        <v>2</v>
      </c>
      <c r="Q2" s="290" t="s">
        <v>2</v>
      </c>
      <c r="R2" s="290" t="s">
        <v>2</v>
      </c>
      <c r="S2" s="270" t="s">
        <v>2</v>
      </c>
      <c r="T2" s="332" t="s">
        <v>190</v>
      </c>
      <c r="U2" s="331" t="s">
        <v>190</v>
      </c>
      <c r="V2" s="12"/>
      <c r="W2" s="73"/>
      <c r="X2" s="73"/>
      <c r="Y2" s="73"/>
      <c r="Z2" s="73"/>
      <c r="AA2" s="409" t="s">
        <v>1</v>
      </c>
      <c r="AB2" s="411"/>
      <c r="AC2" s="325" t="s">
        <v>12</v>
      </c>
      <c r="AD2" s="404" t="s">
        <v>13</v>
      </c>
      <c r="AE2" s="405"/>
      <c r="AF2" s="404" t="s">
        <v>2</v>
      </c>
      <c r="AG2" s="405"/>
    </row>
    <row r="3" spans="1:33" s="271" customFormat="1" ht="15.75" thickBot="1">
      <c r="A3" s="412" t="s">
        <v>0</v>
      </c>
      <c r="B3" s="413"/>
      <c r="C3" s="302" t="s">
        <v>99</v>
      </c>
      <c r="D3" s="295" t="s">
        <v>100</v>
      </c>
      <c r="E3" s="302" t="s">
        <v>101</v>
      </c>
      <c r="F3" s="310" t="s">
        <v>102</v>
      </c>
      <c r="G3" s="310" t="s">
        <v>97</v>
      </c>
      <c r="H3" s="310" t="s">
        <v>104</v>
      </c>
      <c r="I3" s="310" t="s">
        <v>103</v>
      </c>
      <c r="J3" s="383" t="s">
        <v>185</v>
      </c>
      <c r="K3" s="383" t="s">
        <v>207</v>
      </c>
      <c r="L3" s="318" t="s">
        <v>214</v>
      </c>
      <c r="M3" s="302" t="s">
        <v>105</v>
      </c>
      <c r="N3" s="310" t="s">
        <v>107</v>
      </c>
      <c r="O3" s="316" t="s">
        <v>98</v>
      </c>
      <c r="P3" s="317" t="s">
        <v>106</v>
      </c>
      <c r="Q3" s="316" t="s">
        <v>186</v>
      </c>
      <c r="R3" s="316" t="s">
        <v>206</v>
      </c>
      <c r="S3" s="295" t="s">
        <v>215</v>
      </c>
      <c r="T3" s="321" t="s">
        <v>189</v>
      </c>
      <c r="U3" s="295" t="s">
        <v>191</v>
      </c>
      <c r="V3" s="12"/>
      <c r="W3" s="12"/>
      <c r="X3" s="12"/>
      <c r="Y3" s="12"/>
      <c r="Z3" s="12"/>
      <c r="AA3" s="412" t="s">
        <v>0</v>
      </c>
      <c r="AB3" s="414"/>
      <c r="AC3" s="321" t="s">
        <v>99</v>
      </c>
      <c r="AD3" s="302" t="s">
        <v>104</v>
      </c>
      <c r="AE3" s="295" t="s">
        <v>214</v>
      </c>
      <c r="AF3" s="398" t="s">
        <v>107</v>
      </c>
      <c r="AG3" s="394" t="s">
        <v>215</v>
      </c>
    </row>
    <row r="4" spans="1:33" s="271" customFormat="1" ht="15" customHeight="1">
      <c r="A4" s="415" t="s">
        <v>9</v>
      </c>
      <c r="B4" s="21" t="s">
        <v>4</v>
      </c>
      <c r="C4" s="303">
        <v>143393</v>
      </c>
      <c r="D4" s="269">
        <v>150516.70000000001</v>
      </c>
      <c r="E4" s="303">
        <v>150516.70000000001</v>
      </c>
      <c r="F4" s="287">
        <v>181997.8</v>
      </c>
      <c r="G4" s="287">
        <v>165452.5</v>
      </c>
      <c r="H4" s="287">
        <v>132132.9</v>
      </c>
      <c r="I4" s="373">
        <v>170968.6</v>
      </c>
      <c r="J4" s="227">
        <v>165453.5</v>
      </c>
      <c r="K4" s="227">
        <v>92411.6</v>
      </c>
      <c r="L4" s="269">
        <v>132070</v>
      </c>
      <c r="M4" s="303">
        <v>193029.1</v>
      </c>
      <c r="N4" s="287">
        <v>132132.9</v>
      </c>
      <c r="O4" s="287">
        <v>82726.600000000006</v>
      </c>
      <c r="P4" s="287">
        <v>275755</v>
      </c>
      <c r="Q4" s="227">
        <v>82726.600000000006</v>
      </c>
      <c r="R4" s="227">
        <v>188981.6</v>
      </c>
      <c r="S4" s="269">
        <v>132070</v>
      </c>
      <c r="T4" s="322">
        <v>55151</v>
      </c>
      <c r="U4" s="269">
        <v>33090.5</v>
      </c>
      <c r="V4" s="73"/>
      <c r="W4" s="73"/>
      <c r="X4" s="73"/>
      <c r="Y4" s="73"/>
      <c r="Z4" s="73"/>
      <c r="AA4" s="390" t="s">
        <v>202</v>
      </c>
      <c r="AB4" s="2" t="s">
        <v>4</v>
      </c>
      <c r="AC4" s="322">
        <v>143392.20000000001</v>
      </c>
      <c r="AD4" s="303">
        <v>132132</v>
      </c>
      <c r="AE4" s="269">
        <v>83196.100000000006</v>
      </c>
      <c r="AF4" s="399">
        <v>132132.20000000001</v>
      </c>
      <c r="AG4" s="395">
        <v>83196.100000000006</v>
      </c>
    </row>
    <row r="5" spans="1:33" s="271" customFormat="1">
      <c r="A5" s="416"/>
      <c r="B5" s="297" t="s">
        <v>5</v>
      </c>
      <c r="C5" s="304">
        <v>41869</v>
      </c>
      <c r="D5" s="268">
        <v>78586.399999999994</v>
      </c>
      <c r="E5" s="304">
        <v>80068.899999999994</v>
      </c>
      <c r="F5" s="311">
        <v>143499.70000000001</v>
      </c>
      <c r="G5" s="311">
        <v>104937</v>
      </c>
      <c r="H5" s="311">
        <v>57215.5</v>
      </c>
      <c r="I5" s="311">
        <v>87798.6</v>
      </c>
      <c r="J5" s="379">
        <v>16938.8</v>
      </c>
      <c r="K5" s="379">
        <v>831.1</v>
      </c>
      <c r="L5" s="268">
        <v>4.7</v>
      </c>
      <c r="M5" s="304">
        <v>161583.1</v>
      </c>
      <c r="N5" s="311">
        <v>57900.9</v>
      </c>
      <c r="O5" s="311">
        <v>53826.7</v>
      </c>
      <c r="P5" s="311">
        <v>159806.20000000001</v>
      </c>
      <c r="Q5" s="379">
        <v>8703.2999999999993</v>
      </c>
      <c r="R5" s="379">
        <v>1940.8</v>
      </c>
      <c r="S5" s="268">
        <v>4.7</v>
      </c>
      <c r="T5" s="323">
        <v>8546.7000000000007</v>
      </c>
      <c r="U5" s="268">
        <v>4963.7</v>
      </c>
      <c r="V5" s="73"/>
      <c r="W5" s="73"/>
      <c r="X5" s="73"/>
      <c r="Y5" s="73"/>
      <c r="Z5" s="73"/>
      <c r="AA5" s="391"/>
      <c r="AB5" s="346" t="s">
        <v>5</v>
      </c>
      <c r="AC5" s="323">
        <v>41869</v>
      </c>
      <c r="AD5" s="304">
        <v>57215.5</v>
      </c>
      <c r="AE5" s="268">
        <v>4.7</v>
      </c>
      <c r="AF5" s="400">
        <v>57900.9</v>
      </c>
      <c r="AG5" s="396">
        <v>4.7</v>
      </c>
    </row>
    <row r="6" spans="1:33" s="271" customFormat="1" ht="15.75" thickBot="1">
      <c r="A6" s="417"/>
      <c r="B6" s="298" t="s">
        <v>3</v>
      </c>
      <c r="C6" s="309">
        <f t="shared" ref="C6:L6" si="0">C5/C4</f>
        <v>0.29198775393498988</v>
      </c>
      <c r="D6" s="347">
        <f t="shared" si="0"/>
        <v>0.52211083554183679</v>
      </c>
      <c r="E6" s="309">
        <f t="shared" si="0"/>
        <v>0.53196024095665129</v>
      </c>
      <c r="F6" s="376">
        <f t="shared" si="0"/>
        <v>0.78846942105893603</v>
      </c>
      <c r="G6" s="282">
        <f t="shared" si="0"/>
        <v>0.63424245629410259</v>
      </c>
      <c r="H6" s="282">
        <f t="shared" si="0"/>
        <v>0.43301479041177482</v>
      </c>
      <c r="I6" s="282">
        <f t="shared" si="0"/>
        <v>0.51353640376069054</v>
      </c>
      <c r="J6" s="319">
        <f t="shared" si="0"/>
        <v>0.10237800953137891</v>
      </c>
      <c r="K6" s="319">
        <f t="shared" si="0"/>
        <v>8.9934596955360581E-3</v>
      </c>
      <c r="L6" s="296">
        <f t="shared" si="0"/>
        <v>3.5587188612099643E-5</v>
      </c>
      <c r="M6" s="377">
        <f>M5/M4</f>
        <v>0.83709192033739988</v>
      </c>
      <c r="N6" s="282">
        <f>N5/N4</f>
        <v>0.43820199208524147</v>
      </c>
      <c r="O6" s="319">
        <f>O5/O4</f>
        <v>0.65065770864510319</v>
      </c>
      <c r="P6" s="282">
        <f>P5/P4</f>
        <v>0.57952240213232764</v>
      </c>
      <c r="Q6" s="319">
        <f>Q5/Q4</f>
        <v>0.10520558079263501</v>
      </c>
      <c r="R6" s="319">
        <f t="shared" ref="R6:S6" si="1">R5/R4</f>
        <v>1.0269782878333128E-2</v>
      </c>
      <c r="S6" s="296">
        <f t="shared" si="1"/>
        <v>3.5587188612099643E-5</v>
      </c>
      <c r="T6" s="324">
        <f>T5/T4</f>
        <v>0.15496908487606753</v>
      </c>
      <c r="U6" s="296">
        <f>U5/U4</f>
        <v>0.15000377751922755</v>
      </c>
      <c r="V6" s="73"/>
      <c r="W6" s="73"/>
      <c r="X6" s="73"/>
      <c r="Y6" s="73"/>
      <c r="Z6" s="73"/>
      <c r="AA6" s="392"/>
      <c r="AB6" s="351" t="s">
        <v>3</v>
      </c>
      <c r="AC6" s="397">
        <f>AC5/AC4</f>
        <v>0.29198938296504273</v>
      </c>
      <c r="AD6" s="309">
        <f>AD5/AD4</f>
        <v>0.43301773983592168</v>
      </c>
      <c r="AE6" s="296">
        <f>AE5/AE4</f>
        <v>5.6493032726293656E-5</v>
      </c>
      <c r="AF6" s="401">
        <f>AF5/AF4</f>
        <v>0.43820431355869344</v>
      </c>
      <c r="AG6" s="347">
        <f>AG5/AG4</f>
        <v>5.6493032726293656E-5</v>
      </c>
    </row>
    <row r="7" spans="1:33" s="271" customFormat="1" ht="15" customHeight="1">
      <c r="A7" s="418" t="s">
        <v>6</v>
      </c>
      <c r="B7" s="21" t="s">
        <v>7</v>
      </c>
      <c r="C7" s="301">
        <v>5870</v>
      </c>
      <c r="D7" s="270">
        <v>3333</v>
      </c>
      <c r="E7" s="301">
        <v>3330</v>
      </c>
      <c r="F7" s="281">
        <v>9457</v>
      </c>
      <c r="G7" s="362">
        <v>8428</v>
      </c>
      <c r="H7" s="281">
        <v>15703</v>
      </c>
      <c r="I7" s="281">
        <v>7403</v>
      </c>
      <c r="J7" s="290">
        <v>9599</v>
      </c>
      <c r="K7" s="290">
        <v>4073</v>
      </c>
      <c r="L7" s="270">
        <v>6399</v>
      </c>
      <c r="M7" s="301">
        <v>9289</v>
      </c>
      <c r="N7" s="281">
        <v>12295</v>
      </c>
      <c r="O7" s="362">
        <v>4354</v>
      </c>
      <c r="P7" s="281">
        <v>10027</v>
      </c>
      <c r="Q7" s="290">
        <v>4799</v>
      </c>
      <c r="R7" s="290">
        <v>7192</v>
      </c>
      <c r="S7" s="270">
        <v>6399</v>
      </c>
      <c r="T7" s="325">
        <v>2000</v>
      </c>
      <c r="U7" s="270">
        <v>1250</v>
      </c>
      <c r="V7" s="363" t="s">
        <v>205</v>
      </c>
      <c r="W7" s="130"/>
      <c r="X7" s="73"/>
      <c r="Y7" s="73"/>
      <c r="Z7" s="73"/>
      <c r="AA7" s="390" t="s">
        <v>198</v>
      </c>
      <c r="AB7" s="21" t="s">
        <v>4</v>
      </c>
      <c r="AC7" s="322">
        <v>9191.7999999999993</v>
      </c>
      <c r="AD7" s="303">
        <v>13787.7</v>
      </c>
      <c r="AE7" s="269">
        <v>8804.7999999999993</v>
      </c>
      <c r="AF7" s="399">
        <v>13787.7</v>
      </c>
      <c r="AG7" s="395">
        <v>8804.7999999999993</v>
      </c>
    </row>
    <row r="8" spans="1:33" s="271" customFormat="1">
      <c r="A8" s="419"/>
      <c r="B8" s="299" t="s">
        <v>11</v>
      </c>
      <c r="C8" s="306">
        <f t="shared" ref="C8:L8" si="2">C7*33.717</f>
        <v>197918.78999999998</v>
      </c>
      <c r="D8" s="267">
        <f t="shared" si="2"/>
        <v>112378.761</v>
      </c>
      <c r="E8" s="306">
        <f t="shared" si="2"/>
        <v>112277.61</v>
      </c>
      <c r="F8" s="359">
        <f t="shared" si="2"/>
        <v>318861.66899999999</v>
      </c>
      <c r="G8" s="312">
        <f t="shared" si="2"/>
        <v>284166.87599999999</v>
      </c>
      <c r="H8" s="358">
        <f t="shared" si="2"/>
        <v>529458.05099999998</v>
      </c>
      <c r="I8" s="358">
        <f t="shared" si="2"/>
        <v>249606.951</v>
      </c>
      <c r="J8" s="359">
        <f t="shared" si="2"/>
        <v>323649.48300000001</v>
      </c>
      <c r="K8" s="380">
        <f t="shared" si="2"/>
        <v>137329.34099999999</v>
      </c>
      <c r="L8" s="267">
        <f t="shared" si="2"/>
        <v>215755.08299999998</v>
      </c>
      <c r="M8" s="326">
        <f>M7*33.717</f>
        <v>313197.21299999999</v>
      </c>
      <c r="N8" s="312">
        <f>N7*33.717</f>
        <v>414550.51499999996</v>
      </c>
      <c r="O8" s="312">
        <f>O7*33.717</f>
        <v>146803.818</v>
      </c>
      <c r="P8" s="358">
        <f>P7*33.717</f>
        <v>338080.359</v>
      </c>
      <c r="Q8" s="359">
        <f>Q7*33.717</f>
        <v>161807.883</v>
      </c>
      <c r="R8" s="380">
        <f t="shared" ref="R8:S8" si="3">R7*33.717</f>
        <v>242492.66399999999</v>
      </c>
      <c r="S8" s="267">
        <f t="shared" si="3"/>
        <v>215755.08299999998</v>
      </c>
      <c r="T8" s="306">
        <f>T7*33.717</f>
        <v>67434</v>
      </c>
      <c r="U8" s="358">
        <f>U7*33.717</f>
        <v>42146.25</v>
      </c>
      <c r="V8" s="73"/>
      <c r="W8" s="73"/>
      <c r="X8" s="73"/>
      <c r="Y8" s="73"/>
      <c r="Z8" s="73"/>
      <c r="AA8" s="391"/>
      <c r="AB8" s="297" t="s">
        <v>5</v>
      </c>
      <c r="AC8" s="323">
        <v>8495.5</v>
      </c>
      <c r="AD8" s="304">
        <v>13649.5</v>
      </c>
      <c r="AE8" s="268">
        <v>0</v>
      </c>
      <c r="AF8" s="400">
        <v>13644</v>
      </c>
      <c r="AG8" s="396">
        <v>0</v>
      </c>
    </row>
    <row r="9" spans="1:33" s="271" customFormat="1" ht="15.75" thickBot="1">
      <c r="A9" s="419"/>
      <c r="B9" s="299" t="s">
        <v>79</v>
      </c>
      <c r="C9" s="306">
        <v>164000</v>
      </c>
      <c r="D9" s="267">
        <v>109880</v>
      </c>
      <c r="E9" s="306">
        <v>109880</v>
      </c>
      <c r="F9" s="312">
        <v>328000</v>
      </c>
      <c r="G9" s="312">
        <v>330905</v>
      </c>
      <c r="H9" s="312">
        <v>264264</v>
      </c>
      <c r="I9" s="312">
        <v>242663.6</v>
      </c>
      <c r="J9" s="380">
        <v>328000</v>
      </c>
      <c r="K9" s="380">
        <v>328000</v>
      </c>
      <c r="L9" s="267">
        <v>328000</v>
      </c>
      <c r="M9" s="306">
        <v>328000</v>
      </c>
      <c r="N9" s="312">
        <v>264264.40000000002</v>
      </c>
      <c r="O9" s="312">
        <v>328000</v>
      </c>
      <c r="P9" s="312">
        <v>352965.4</v>
      </c>
      <c r="Q9" s="380">
        <v>328000</v>
      </c>
      <c r="R9" s="380">
        <v>328000</v>
      </c>
      <c r="S9" s="267">
        <v>328000</v>
      </c>
      <c r="T9" s="326">
        <f>2*T4</f>
        <v>110302</v>
      </c>
      <c r="U9" s="267">
        <f>2*U4</f>
        <v>66181</v>
      </c>
      <c r="V9" s="73"/>
      <c r="W9" s="73"/>
      <c r="X9" s="73"/>
      <c r="Y9" s="73"/>
      <c r="Z9" s="73"/>
      <c r="AA9" s="392"/>
      <c r="AB9" s="348" t="s">
        <v>3</v>
      </c>
      <c r="AC9" s="397">
        <f>AC8/AC7</f>
        <v>0.92424769903609749</v>
      </c>
      <c r="AD9" s="305">
        <f>AD8/AD7</f>
        <v>0.98997657332259903</v>
      </c>
      <c r="AE9" s="403">
        <f>AE8/AE7</f>
        <v>0</v>
      </c>
      <c r="AF9" s="402">
        <f>AF8/AF7</f>
        <v>0.9895776670510672</v>
      </c>
      <c r="AG9" s="352">
        <f>AG8/AG7</f>
        <v>0</v>
      </c>
    </row>
    <row r="10" spans="1:33" s="271" customFormat="1" ht="15" customHeight="1">
      <c r="A10" s="419"/>
      <c r="B10" s="297" t="s">
        <v>8</v>
      </c>
      <c r="C10" s="307">
        <f>SUM(C7-464)</f>
        <v>5406</v>
      </c>
      <c r="D10" s="266">
        <f>SUM(D7-632)</f>
        <v>2701</v>
      </c>
      <c r="E10" s="307">
        <f>SUM(E7-598)</f>
        <v>2732</v>
      </c>
      <c r="F10" s="313">
        <f>SUM(F7-1243)</f>
        <v>8214</v>
      </c>
      <c r="G10" s="313">
        <f>SUM(G7-4550)</f>
        <v>3878</v>
      </c>
      <c r="H10" s="313">
        <f>SUM(H7-2046)</f>
        <v>13657</v>
      </c>
      <c r="I10" s="313">
        <f>SUM(I7-(3249-2000))</f>
        <v>6154</v>
      </c>
      <c r="J10" s="320">
        <f>SUM(J7-9172)</f>
        <v>427</v>
      </c>
      <c r="K10" s="320">
        <f>SUM(K7-3706)</f>
        <v>367</v>
      </c>
      <c r="L10" s="266">
        <f>SUM(L7-6312)</f>
        <v>87</v>
      </c>
      <c r="M10" s="307">
        <f>SUM(M7-936)</f>
        <v>8353</v>
      </c>
      <c r="N10" s="313">
        <f>SUM(N7-1164)</f>
        <v>11131</v>
      </c>
      <c r="O10" s="320">
        <f>SUM(O7-329)</f>
        <v>4025</v>
      </c>
      <c r="P10" s="313">
        <f>SUM(P7-(5201-2614))</f>
        <v>7440</v>
      </c>
      <c r="Q10" s="320">
        <f>SUM(Q7-3930)</f>
        <v>869</v>
      </c>
      <c r="R10" s="320">
        <f>SUM(R7-6815)</f>
        <v>377</v>
      </c>
      <c r="S10" s="266">
        <f>SUM(S7-6199)</f>
        <v>200</v>
      </c>
      <c r="T10" s="327">
        <f>SUM(T7-917)</f>
        <v>1083</v>
      </c>
      <c r="U10" s="266">
        <f>SUM(U7-752)</f>
        <v>498</v>
      </c>
      <c r="V10" s="12" t="s">
        <v>183</v>
      </c>
      <c r="W10" s="73"/>
      <c r="X10" s="73"/>
      <c r="Y10" s="73"/>
      <c r="Z10" s="73"/>
      <c r="AA10" s="390" t="s">
        <v>199</v>
      </c>
      <c r="AB10" s="21" t="s">
        <v>4</v>
      </c>
      <c r="AC10" s="322">
        <v>97433.600000000006</v>
      </c>
      <c r="AD10" s="303">
        <v>243584.4</v>
      </c>
      <c r="AE10" s="269">
        <v>132070.29999999999</v>
      </c>
      <c r="AF10" s="399">
        <v>292299.3</v>
      </c>
      <c r="AG10" s="395">
        <v>132070.39999999999</v>
      </c>
    </row>
    <row r="11" spans="1:33" s="271" customFormat="1">
      <c r="A11" s="419"/>
      <c r="B11" s="300" t="s">
        <v>77</v>
      </c>
      <c r="C11" s="306">
        <f>(C10*33.717)</f>
        <v>182274.10199999998</v>
      </c>
      <c r="D11" s="342">
        <f>(D10*33.717)</f>
        <v>91069.616999999998</v>
      </c>
      <c r="E11" s="306">
        <f>(E10*33.717)</f>
        <v>92114.843999999997</v>
      </c>
      <c r="F11" s="342">
        <f>(F10*33.717)</f>
        <v>276951.43799999997</v>
      </c>
      <c r="G11" s="284">
        <f>(G10*33.717)*2</f>
        <v>261509.052</v>
      </c>
      <c r="H11" s="284">
        <f>(H10*33.717)</f>
        <v>460473.06899999996</v>
      </c>
      <c r="I11" s="284">
        <f>(I10*33.717)-(2000*33.717)</f>
        <v>140060.41800000001</v>
      </c>
      <c r="J11" s="381">
        <f>J10*33.717</f>
        <v>14397.159</v>
      </c>
      <c r="K11" s="381">
        <f>K10*33.717</f>
        <v>12374.138999999999</v>
      </c>
      <c r="L11" s="265">
        <f>L10*33.717</f>
        <v>2933.3789999999999</v>
      </c>
      <c r="M11" s="308">
        <f>M10*33.717</f>
        <v>281638.10099999997</v>
      </c>
      <c r="N11" s="284">
        <f>N10*33.717</f>
        <v>375303.92699999997</v>
      </c>
      <c r="O11" s="284">
        <f>(O10*33.717)</f>
        <v>135710.92499999999</v>
      </c>
      <c r="P11" s="284">
        <f t="shared" ref="P11:U11" si="4">P10*33.717</f>
        <v>250854.47999999998</v>
      </c>
      <c r="Q11" s="381">
        <f t="shared" si="4"/>
        <v>29300.073</v>
      </c>
      <c r="R11" s="381">
        <f t="shared" si="4"/>
        <v>12711.308999999999</v>
      </c>
      <c r="S11" s="265">
        <f t="shared" si="4"/>
        <v>6743.4</v>
      </c>
      <c r="T11" s="328">
        <f t="shared" si="4"/>
        <v>36515.510999999999</v>
      </c>
      <c r="U11" s="329">
        <f t="shared" si="4"/>
        <v>16791.065999999999</v>
      </c>
      <c r="V11" s="66">
        <f>344240-H11</f>
        <v>-116233.06899999996</v>
      </c>
      <c r="W11" s="73" t="s">
        <v>184</v>
      </c>
      <c r="X11" s="73"/>
      <c r="Y11" s="73"/>
      <c r="Z11" s="73"/>
      <c r="AA11" s="391"/>
      <c r="AB11" s="297" t="s">
        <v>5</v>
      </c>
      <c r="AC11" s="323">
        <v>38973.199999999997</v>
      </c>
      <c r="AD11" s="304">
        <v>95835.1</v>
      </c>
      <c r="AE11" s="268">
        <v>0.1</v>
      </c>
      <c r="AF11" s="400">
        <v>90386.6</v>
      </c>
      <c r="AG11" s="396">
        <v>0</v>
      </c>
    </row>
    <row r="12" spans="1:33" s="271" customFormat="1" ht="15.75" thickBot="1">
      <c r="A12" s="420"/>
      <c r="B12" s="298" t="s">
        <v>10</v>
      </c>
      <c r="C12" s="309">
        <f>C11/C4</f>
        <v>1.2711506279943929</v>
      </c>
      <c r="D12" s="296">
        <f t="shared" ref="D12:U12" si="5">D11/D4</f>
        <v>0.60504659615843281</v>
      </c>
      <c r="E12" s="314">
        <f t="shared" si="5"/>
        <v>0.61199085549975507</v>
      </c>
      <c r="F12" s="286">
        <f t="shared" si="5"/>
        <v>1.5217295923357315</v>
      </c>
      <c r="G12" s="286">
        <f t="shared" si="5"/>
        <v>1.5805687553829648</v>
      </c>
      <c r="H12" s="286">
        <f t="shared" si="5"/>
        <v>3.4849236564095691</v>
      </c>
      <c r="I12" s="286">
        <f t="shared" si="5"/>
        <v>0.81921720128725395</v>
      </c>
      <c r="J12" s="382">
        <f t="shared" si="5"/>
        <v>8.7016345982405929E-2</v>
      </c>
      <c r="K12" s="382">
        <f t="shared" si="5"/>
        <v>0.13390244298334839</v>
      </c>
      <c r="L12" s="315">
        <f t="shared" si="5"/>
        <v>2.2210789732717496E-2</v>
      </c>
      <c r="M12" s="314">
        <f t="shared" si="5"/>
        <v>1.4590447813308975</v>
      </c>
      <c r="N12" s="286">
        <f t="shared" si="5"/>
        <v>2.8403518502961789</v>
      </c>
      <c r="O12" s="286">
        <f t="shared" si="5"/>
        <v>1.6404750708961806</v>
      </c>
      <c r="P12" s="264">
        <f t="shared" si="5"/>
        <v>0.90970056753277362</v>
      </c>
      <c r="Q12" s="382">
        <f t="shared" si="5"/>
        <v>0.35417958673510092</v>
      </c>
      <c r="R12" s="382">
        <f t="shared" si="5"/>
        <v>6.7262151447548324E-2</v>
      </c>
      <c r="S12" s="315">
        <f t="shared" si="5"/>
        <v>5.1059286741879303E-2</v>
      </c>
      <c r="T12" s="309">
        <f t="shared" si="5"/>
        <v>0.66210061467607118</v>
      </c>
      <c r="U12" s="296">
        <f t="shared" si="5"/>
        <v>0.50742859733156043</v>
      </c>
      <c r="V12" s="130"/>
      <c r="W12" s="73"/>
      <c r="X12" s="73"/>
      <c r="Y12" s="73"/>
      <c r="Z12" s="73"/>
      <c r="AA12" s="392"/>
      <c r="AB12" s="298" t="s">
        <v>3</v>
      </c>
      <c r="AC12" s="324">
        <f>AC11/AC10</f>
        <v>0.39999753678402516</v>
      </c>
      <c r="AD12" s="309">
        <f>AD11/AD10</f>
        <v>0.39343693602710195</v>
      </c>
      <c r="AE12" s="296">
        <f>AE11/AE10</f>
        <v>7.5717250585483648E-7</v>
      </c>
      <c r="AF12" s="401">
        <f>AF11/AF10</f>
        <v>0.30922619383624939</v>
      </c>
      <c r="AG12" s="347">
        <f>AG11/AG10</f>
        <v>0</v>
      </c>
    </row>
    <row r="13" spans="1:33" s="271" customFormat="1" ht="15.75" thickBot="1">
      <c r="A13" s="406">
        <v>41437</v>
      </c>
      <c r="B13" s="406"/>
      <c r="C13" s="406"/>
      <c r="D13" s="280"/>
      <c r="E13" s="280"/>
      <c r="F13" s="280"/>
      <c r="G13" s="280"/>
      <c r="H13" s="280"/>
      <c r="I13" s="11"/>
      <c r="J13" s="285"/>
      <c r="K13" s="285"/>
      <c r="L13" s="280"/>
      <c r="M13" s="280"/>
      <c r="N13" s="13"/>
      <c r="R13" s="12"/>
      <c r="S13" s="73"/>
      <c r="T13" s="73"/>
      <c r="U13" s="73"/>
      <c r="V13" s="73"/>
      <c r="W13" s="73"/>
      <c r="X13" s="73"/>
      <c r="Y13" s="73"/>
      <c r="Z13" s="73"/>
      <c r="AA13" s="407"/>
      <c r="AB13" s="408"/>
    </row>
    <row r="14" spans="1:33" s="271" customFormat="1">
      <c r="A14" s="409" t="s">
        <v>1</v>
      </c>
      <c r="B14" s="410"/>
      <c r="C14" s="301" t="s">
        <v>12</v>
      </c>
      <c r="D14" s="270" t="s">
        <v>12</v>
      </c>
      <c r="E14" s="301" t="s">
        <v>13</v>
      </c>
      <c r="F14" s="281" t="s">
        <v>13</v>
      </c>
      <c r="G14" s="281" t="s">
        <v>13</v>
      </c>
      <c r="H14" s="281" t="s">
        <v>13</v>
      </c>
      <c r="I14" s="281" t="s">
        <v>13</v>
      </c>
      <c r="J14" s="290" t="s">
        <v>13</v>
      </c>
      <c r="K14" s="290" t="s">
        <v>13</v>
      </c>
      <c r="L14" s="270" t="s">
        <v>13</v>
      </c>
      <c r="M14" s="301" t="s">
        <v>2</v>
      </c>
      <c r="N14" s="281" t="s">
        <v>2</v>
      </c>
      <c r="O14" s="290" t="s">
        <v>2</v>
      </c>
      <c r="P14" s="281" t="s">
        <v>2</v>
      </c>
      <c r="Q14" s="290" t="s">
        <v>2</v>
      </c>
      <c r="R14" s="290" t="s">
        <v>2</v>
      </c>
      <c r="S14" s="270" t="s">
        <v>2</v>
      </c>
      <c r="T14" s="332" t="s">
        <v>190</v>
      </c>
      <c r="U14" s="331" t="s">
        <v>190</v>
      </c>
      <c r="V14" s="12"/>
      <c r="W14" s="73"/>
      <c r="X14" s="73"/>
      <c r="Y14" s="73"/>
      <c r="Z14" s="73"/>
      <c r="AA14" s="409" t="s">
        <v>1</v>
      </c>
      <c r="AB14" s="411"/>
      <c r="AC14" s="301" t="s">
        <v>12</v>
      </c>
      <c r="AD14" s="281" t="s">
        <v>13</v>
      </c>
      <c r="AE14" s="270" t="s">
        <v>2</v>
      </c>
    </row>
    <row r="15" spans="1:33" s="271" customFormat="1" ht="15.75" thickBot="1">
      <c r="A15" s="412" t="s">
        <v>0</v>
      </c>
      <c r="B15" s="413"/>
      <c r="C15" s="302" t="s">
        <v>99</v>
      </c>
      <c r="D15" s="295" t="s">
        <v>100</v>
      </c>
      <c r="E15" s="302" t="s">
        <v>101</v>
      </c>
      <c r="F15" s="310" t="s">
        <v>102</v>
      </c>
      <c r="G15" s="310" t="s">
        <v>97</v>
      </c>
      <c r="H15" s="310" t="s">
        <v>104</v>
      </c>
      <c r="I15" s="310" t="s">
        <v>103</v>
      </c>
      <c r="J15" s="383" t="s">
        <v>185</v>
      </c>
      <c r="K15" s="383" t="s">
        <v>207</v>
      </c>
      <c r="L15" s="318" t="s">
        <v>214</v>
      </c>
      <c r="M15" s="302" t="s">
        <v>105</v>
      </c>
      <c r="N15" s="310" t="s">
        <v>107</v>
      </c>
      <c r="O15" s="316" t="s">
        <v>98</v>
      </c>
      <c r="P15" s="317" t="s">
        <v>106</v>
      </c>
      <c r="Q15" s="316" t="s">
        <v>186</v>
      </c>
      <c r="R15" s="316" t="s">
        <v>206</v>
      </c>
      <c r="S15" s="295" t="s">
        <v>215</v>
      </c>
      <c r="T15" s="321" t="s">
        <v>189</v>
      </c>
      <c r="U15" s="295" t="s">
        <v>191</v>
      </c>
      <c r="V15" s="12"/>
      <c r="W15" s="12"/>
      <c r="X15" s="12"/>
      <c r="Y15" s="12"/>
      <c r="Z15" s="12"/>
      <c r="AA15" s="412" t="s">
        <v>0</v>
      </c>
      <c r="AB15" s="414"/>
      <c r="AC15" s="302" t="s">
        <v>99</v>
      </c>
      <c r="AD15" s="310" t="s">
        <v>104</v>
      </c>
      <c r="AE15" s="295" t="s">
        <v>107</v>
      </c>
    </row>
    <row r="16" spans="1:33" s="271" customFormat="1" ht="15" customHeight="1">
      <c r="A16" s="415" t="s">
        <v>9</v>
      </c>
      <c r="B16" s="21" t="s">
        <v>4</v>
      </c>
      <c r="C16" s="303">
        <v>143393</v>
      </c>
      <c r="D16" s="269">
        <v>150516.70000000001</v>
      </c>
      <c r="E16" s="303">
        <v>150516.70000000001</v>
      </c>
      <c r="F16" s="287">
        <v>181997.8</v>
      </c>
      <c r="G16" s="287">
        <v>165452.5</v>
      </c>
      <c r="H16" s="287">
        <v>132132.9</v>
      </c>
      <c r="I16" s="373">
        <v>170968.6</v>
      </c>
      <c r="J16" s="227">
        <v>165453.5</v>
      </c>
      <c r="K16" s="227">
        <v>92411.6</v>
      </c>
      <c r="L16" s="269">
        <v>132070</v>
      </c>
      <c r="M16" s="303">
        <v>193029.1</v>
      </c>
      <c r="N16" s="287">
        <v>132132.9</v>
      </c>
      <c r="O16" s="287">
        <v>82726.600000000006</v>
      </c>
      <c r="P16" s="287">
        <v>275755</v>
      </c>
      <c r="Q16" s="227">
        <v>82726.600000000006</v>
      </c>
      <c r="R16" s="227">
        <v>188981.6</v>
      </c>
      <c r="S16" s="269">
        <v>132070</v>
      </c>
      <c r="T16" s="322">
        <v>55151</v>
      </c>
      <c r="U16" s="269">
        <v>33090.5</v>
      </c>
      <c r="V16" s="73"/>
      <c r="W16" s="73"/>
      <c r="X16" s="73"/>
      <c r="Y16" s="73"/>
      <c r="Z16" s="73"/>
      <c r="AA16" s="386" t="s">
        <v>202</v>
      </c>
      <c r="AB16" s="2" t="s">
        <v>4</v>
      </c>
      <c r="AC16" s="303">
        <v>143392.20000000001</v>
      </c>
      <c r="AD16" s="287">
        <v>132132</v>
      </c>
      <c r="AE16" s="269">
        <v>132132.20000000001</v>
      </c>
    </row>
    <row r="17" spans="1:31" s="271" customFormat="1">
      <c r="A17" s="416"/>
      <c r="B17" s="297" t="s">
        <v>5</v>
      </c>
      <c r="C17" s="304">
        <v>41671.5</v>
      </c>
      <c r="D17" s="268">
        <v>78563.7</v>
      </c>
      <c r="E17" s="304">
        <v>80046.600000000006</v>
      </c>
      <c r="F17" s="311">
        <v>161154.20000000001</v>
      </c>
      <c r="G17" s="311">
        <v>103958.2</v>
      </c>
      <c r="H17" s="311">
        <v>55020.1</v>
      </c>
      <c r="I17" s="311">
        <v>87561.9</v>
      </c>
      <c r="J17" s="379">
        <v>16517.900000000001</v>
      </c>
      <c r="K17" s="379">
        <v>2.7</v>
      </c>
      <c r="L17" s="268">
        <v>4.7</v>
      </c>
      <c r="M17" s="304">
        <v>161405.79999999999</v>
      </c>
      <c r="N17" s="311">
        <v>56132.5</v>
      </c>
      <c r="O17" s="311">
        <v>53380.2</v>
      </c>
      <c r="P17" s="311">
        <v>160058.20000000001</v>
      </c>
      <c r="Q17" s="379">
        <v>8492.9</v>
      </c>
      <c r="R17" s="379">
        <v>5.4</v>
      </c>
      <c r="S17" s="268">
        <v>4.7</v>
      </c>
      <c r="T17" s="323">
        <v>8183.4</v>
      </c>
      <c r="U17" s="268">
        <v>4698.2</v>
      </c>
      <c r="V17" s="73"/>
      <c r="W17" s="73"/>
      <c r="X17" s="73"/>
      <c r="Y17" s="73"/>
      <c r="Z17" s="73"/>
      <c r="AA17" s="387"/>
      <c r="AB17" s="346" t="s">
        <v>5</v>
      </c>
      <c r="AC17" s="304">
        <v>41815.599999999999</v>
      </c>
      <c r="AD17" s="311">
        <v>55035.3</v>
      </c>
      <c r="AE17" s="268">
        <v>55997</v>
      </c>
    </row>
    <row r="18" spans="1:31" s="271" customFormat="1" ht="15.75" thickBot="1">
      <c r="A18" s="417"/>
      <c r="B18" s="298" t="s">
        <v>3</v>
      </c>
      <c r="C18" s="309">
        <f t="shared" ref="C18:K18" si="6">C17/C16</f>
        <v>0.29061042031340439</v>
      </c>
      <c r="D18" s="347">
        <f t="shared" si="6"/>
        <v>0.52196002171187639</v>
      </c>
      <c r="E18" s="309">
        <f t="shared" si="6"/>
        <v>0.53181208463911311</v>
      </c>
      <c r="F18" s="376">
        <f t="shared" si="6"/>
        <v>0.88547334088653828</v>
      </c>
      <c r="G18" s="282">
        <f t="shared" si="6"/>
        <v>0.62832655898218526</v>
      </c>
      <c r="H18" s="282">
        <f t="shared" si="6"/>
        <v>0.41639970060446718</v>
      </c>
      <c r="I18" s="282">
        <f t="shared" si="6"/>
        <v>0.51215193901102307</v>
      </c>
      <c r="J18" s="319">
        <f t="shared" si="6"/>
        <v>9.9834092358275894E-2</v>
      </c>
      <c r="K18" s="319">
        <f t="shared" si="6"/>
        <v>2.9217111271745105E-5</v>
      </c>
      <c r="L18" s="296">
        <f t="shared" ref="L18" si="7">L17/L16</f>
        <v>3.5587188612099643E-5</v>
      </c>
      <c r="M18" s="377">
        <f>M17/M16</f>
        <v>0.83617340597868395</v>
      </c>
      <c r="N18" s="282">
        <f>N17/N16</f>
        <v>0.42481849713432462</v>
      </c>
      <c r="O18" s="319">
        <f>O17/O16</f>
        <v>0.64526041200774586</v>
      </c>
      <c r="P18" s="282">
        <f>P17/P16</f>
        <v>0.58043625682217914</v>
      </c>
      <c r="Q18" s="319">
        <f>Q17/Q16</f>
        <v>0.1026622634074167</v>
      </c>
      <c r="R18" s="319">
        <f t="shared" ref="R18:S18" si="8">R17/R16</f>
        <v>2.8574210399319299E-5</v>
      </c>
      <c r="S18" s="296">
        <f t="shared" si="8"/>
        <v>3.5587188612099643E-5</v>
      </c>
      <c r="T18" s="324">
        <f>T17/T16</f>
        <v>0.14838171565338795</v>
      </c>
      <c r="U18" s="296">
        <f>U17/U16</f>
        <v>0.14198032667986279</v>
      </c>
      <c r="V18" s="73"/>
      <c r="W18" s="73"/>
      <c r="X18" s="73"/>
      <c r="Y18" s="73"/>
      <c r="Z18" s="73"/>
      <c r="AA18" s="388"/>
      <c r="AB18" s="351" t="s">
        <v>3</v>
      </c>
      <c r="AC18" s="305">
        <f>AC17/AC16</f>
        <v>0.29161697777145473</v>
      </c>
      <c r="AD18" s="282">
        <f>AD17/AD16</f>
        <v>0.41651757333575518</v>
      </c>
      <c r="AE18" s="296">
        <f>AE17/AE16</f>
        <v>0.42379525959607117</v>
      </c>
    </row>
    <row r="19" spans="1:31" s="271" customFormat="1" ht="15" customHeight="1">
      <c r="A19" s="418" t="s">
        <v>6</v>
      </c>
      <c r="B19" s="21" t="s">
        <v>7</v>
      </c>
      <c r="C19" s="301">
        <v>5870</v>
      </c>
      <c r="D19" s="270">
        <v>3333</v>
      </c>
      <c r="E19" s="301">
        <v>3330</v>
      </c>
      <c r="F19" s="281">
        <v>9457</v>
      </c>
      <c r="G19" s="362">
        <v>8428</v>
      </c>
      <c r="H19" s="281">
        <v>15703</v>
      </c>
      <c r="I19" s="281">
        <v>7403</v>
      </c>
      <c r="J19" s="290">
        <v>9599</v>
      </c>
      <c r="K19" s="290">
        <v>3593</v>
      </c>
      <c r="L19" s="270">
        <v>6399</v>
      </c>
      <c r="M19" s="301">
        <v>9289</v>
      </c>
      <c r="N19" s="281">
        <v>12295</v>
      </c>
      <c r="O19" s="362">
        <v>4354</v>
      </c>
      <c r="P19" s="281">
        <v>10027</v>
      </c>
      <c r="Q19" s="290">
        <v>4799</v>
      </c>
      <c r="R19" s="290">
        <v>7192</v>
      </c>
      <c r="S19" s="270">
        <v>6399</v>
      </c>
      <c r="T19" s="325">
        <v>2000</v>
      </c>
      <c r="U19" s="270">
        <v>1250</v>
      </c>
      <c r="V19" s="363" t="s">
        <v>205</v>
      </c>
      <c r="W19" s="130"/>
      <c r="X19" s="73"/>
      <c r="Y19" s="73"/>
      <c r="Z19" s="73"/>
      <c r="AA19" s="386" t="s">
        <v>198</v>
      </c>
      <c r="AB19" s="21" t="s">
        <v>4</v>
      </c>
      <c r="AC19" s="303">
        <v>9191.7999999999993</v>
      </c>
      <c r="AD19" s="287">
        <v>13787.7</v>
      </c>
      <c r="AE19" s="269">
        <v>13787.7</v>
      </c>
    </row>
    <row r="20" spans="1:31" s="271" customFormat="1">
      <c r="A20" s="419"/>
      <c r="B20" s="299" t="s">
        <v>11</v>
      </c>
      <c r="C20" s="306">
        <f t="shared" ref="C20:K20" si="9">C19*33.717</f>
        <v>197918.78999999998</v>
      </c>
      <c r="D20" s="267">
        <f t="shared" si="9"/>
        <v>112378.761</v>
      </c>
      <c r="E20" s="306">
        <f t="shared" si="9"/>
        <v>112277.61</v>
      </c>
      <c r="F20" s="359">
        <f t="shared" si="9"/>
        <v>318861.66899999999</v>
      </c>
      <c r="G20" s="312">
        <f t="shared" si="9"/>
        <v>284166.87599999999</v>
      </c>
      <c r="H20" s="358">
        <f t="shared" si="9"/>
        <v>529458.05099999998</v>
      </c>
      <c r="I20" s="358">
        <f t="shared" si="9"/>
        <v>249606.951</v>
      </c>
      <c r="J20" s="359">
        <f t="shared" si="9"/>
        <v>323649.48300000001</v>
      </c>
      <c r="K20" s="380">
        <f t="shared" si="9"/>
        <v>121145.181</v>
      </c>
      <c r="L20" s="267">
        <f t="shared" ref="L20" si="10">L19*33.717</f>
        <v>215755.08299999998</v>
      </c>
      <c r="M20" s="326">
        <f>M19*33.717</f>
        <v>313197.21299999999</v>
      </c>
      <c r="N20" s="312">
        <f>N19*33.717</f>
        <v>414550.51499999996</v>
      </c>
      <c r="O20" s="312">
        <f>O19*33.717</f>
        <v>146803.818</v>
      </c>
      <c r="P20" s="358">
        <f>P19*33.717</f>
        <v>338080.359</v>
      </c>
      <c r="Q20" s="359">
        <f>Q19*33.717</f>
        <v>161807.883</v>
      </c>
      <c r="R20" s="380">
        <f t="shared" ref="R20:S20" si="11">R19*33.717</f>
        <v>242492.66399999999</v>
      </c>
      <c r="S20" s="267">
        <f t="shared" si="11"/>
        <v>215755.08299999998</v>
      </c>
      <c r="T20" s="306">
        <f>T19*33.717</f>
        <v>67434</v>
      </c>
      <c r="U20" s="358">
        <f>U19*33.717</f>
        <v>42146.25</v>
      </c>
      <c r="V20" s="73"/>
      <c r="W20" s="73"/>
      <c r="X20" s="73"/>
      <c r="Y20" s="73"/>
      <c r="Z20" s="73"/>
      <c r="AA20" s="387"/>
      <c r="AB20" s="297" t="s">
        <v>5</v>
      </c>
      <c r="AC20" s="304">
        <v>8299.9</v>
      </c>
      <c r="AD20" s="311">
        <v>13646</v>
      </c>
      <c r="AE20" s="268">
        <v>13645.8</v>
      </c>
    </row>
    <row r="21" spans="1:31" s="271" customFormat="1" ht="15.75" thickBot="1">
      <c r="A21" s="419"/>
      <c r="B21" s="299" t="s">
        <v>79</v>
      </c>
      <c r="C21" s="306">
        <v>164000</v>
      </c>
      <c r="D21" s="267">
        <v>109880</v>
      </c>
      <c r="E21" s="306">
        <v>109880</v>
      </c>
      <c r="F21" s="312">
        <v>328000</v>
      </c>
      <c r="G21" s="312">
        <v>330905</v>
      </c>
      <c r="H21" s="312">
        <v>264264</v>
      </c>
      <c r="I21" s="312">
        <v>242663.6</v>
      </c>
      <c r="J21" s="380">
        <v>328000</v>
      </c>
      <c r="K21" s="380">
        <v>328000</v>
      </c>
      <c r="L21" s="267">
        <v>328000</v>
      </c>
      <c r="M21" s="306">
        <v>328000</v>
      </c>
      <c r="N21" s="312">
        <v>264264.40000000002</v>
      </c>
      <c r="O21" s="312">
        <v>328000</v>
      </c>
      <c r="P21" s="312">
        <v>352965.4</v>
      </c>
      <c r="Q21" s="380">
        <v>328000</v>
      </c>
      <c r="R21" s="380">
        <v>328000</v>
      </c>
      <c r="S21" s="267">
        <v>328000</v>
      </c>
      <c r="T21" s="326">
        <f>2*T16</f>
        <v>110302</v>
      </c>
      <c r="U21" s="267">
        <f>2*U16</f>
        <v>66181</v>
      </c>
      <c r="V21" s="73"/>
      <c r="W21" s="73"/>
      <c r="X21" s="73"/>
      <c r="Y21" s="73"/>
      <c r="Z21" s="73"/>
      <c r="AA21" s="388"/>
      <c r="AB21" s="348" t="s">
        <v>3</v>
      </c>
      <c r="AC21" s="305">
        <f>AC20/AC19</f>
        <v>0.90296786266019713</v>
      </c>
      <c r="AD21" s="253">
        <f>AD20/AD19</f>
        <v>0.98972272387707882</v>
      </c>
      <c r="AE21" s="352">
        <f>AE20/AE19</f>
        <v>0.98970821819447763</v>
      </c>
    </row>
    <row r="22" spans="1:31" s="271" customFormat="1" ht="15" customHeight="1">
      <c r="A22" s="419"/>
      <c r="B22" s="297" t="s">
        <v>8</v>
      </c>
      <c r="C22" s="307">
        <f>SUM(C19-531)</f>
        <v>5339</v>
      </c>
      <c r="D22" s="266">
        <f>SUM(D19-646)</f>
        <v>2687</v>
      </c>
      <c r="E22" s="307">
        <f>SUM(E19-612)</f>
        <v>2718</v>
      </c>
      <c r="F22" s="313">
        <f>SUM(F19-1211)</f>
        <v>8246</v>
      </c>
      <c r="G22" s="313">
        <f>SUM(G19-4550)</f>
        <v>3878</v>
      </c>
      <c r="H22" s="313">
        <f>SUM(H19-2076)</f>
        <v>13627</v>
      </c>
      <c r="I22" s="313">
        <f>SUM(I19-(3249-2000))</f>
        <v>6154</v>
      </c>
      <c r="J22" s="320">
        <f>SUM(J19-9172)</f>
        <v>427</v>
      </c>
      <c r="K22" s="320">
        <f>SUM(K19-3504)</f>
        <v>89</v>
      </c>
      <c r="L22" s="266">
        <f>SUM(L19-6312)</f>
        <v>87</v>
      </c>
      <c r="M22" s="307">
        <f>SUM(M19-909)</f>
        <v>8380</v>
      </c>
      <c r="N22" s="313">
        <f>SUM(N19-1164)</f>
        <v>11131</v>
      </c>
      <c r="O22" s="320">
        <f>SUM(O19-329)</f>
        <v>4025</v>
      </c>
      <c r="P22" s="313">
        <f>SUM(P19-(5201-2614))</f>
        <v>7440</v>
      </c>
      <c r="Q22" s="320">
        <f>SUM(Q19-3930)</f>
        <v>869</v>
      </c>
      <c r="R22" s="320">
        <f>SUM(R19-7032)</f>
        <v>160</v>
      </c>
      <c r="S22" s="266">
        <f>SUM(S19-6378)</f>
        <v>21</v>
      </c>
      <c r="T22" s="327">
        <f>SUM(T19-1024)</f>
        <v>976</v>
      </c>
      <c r="U22" s="266">
        <f>SUM(U19-752)</f>
        <v>498</v>
      </c>
      <c r="V22" s="12" t="s">
        <v>183</v>
      </c>
      <c r="W22" s="73"/>
      <c r="X22" s="73"/>
      <c r="Y22" s="73"/>
      <c r="Z22" s="73"/>
      <c r="AA22" s="386" t="s">
        <v>199</v>
      </c>
      <c r="AB22" s="21" t="s">
        <v>4</v>
      </c>
      <c r="AC22" s="303">
        <v>97433.600000000006</v>
      </c>
      <c r="AD22" s="287">
        <v>243584.4</v>
      </c>
      <c r="AE22" s="269">
        <v>292299.3</v>
      </c>
    </row>
    <row r="23" spans="1:31" s="271" customFormat="1">
      <c r="A23" s="419"/>
      <c r="B23" s="300" t="s">
        <v>77</v>
      </c>
      <c r="C23" s="306">
        <f>(C22*33.717)</f>
        <v>180015.06299999999</v>
      </c>
      <c r="D23" s="342">
        <f>(D22*33.717)</f>
        <v>90597.578999999998</v>
      </c>
      <c r="E23" s="306">
        <f>(E22*33.717)</f>
        <v>91642.805999999997</v>
      </c>
      <c r="F23" s="342">
        <f>(F22*33.717)</f>
        <v>278030.38199999998</v>
      </c>
      <c r="G23" s="284">
        <f>(G22*33.717)*2</f>
        <v>261509.052</v>
      </c>
      <c r="H23" s="284">
        <f>(H22*33.717)</f>
        <v>459461.55900000001</v>
      </c>
      <c r="I23" s="284">
        <f>(I22*33.717)-(2000*33.717)</f>
        <v>140060.41800000001</v>
      </c>
      <c r="J23" s="381">
        <f>J22*33.717</f>
        <v>14397.159</v>
      </c>
      <c r="K23" s="381">
        <f>K22*33.717</f>
        <v>3000.8130000000001</v>
      </c>
      <c r="L23" s="265">
        <f>L22*33.717</f>
        <v>2933.3789999999999</v>
      </c>
      <c r="M23" s="308">
        <f>M22*33.717</f>
        <v>282548.45999999996</v>
      </c>
      <c r="N23" s="284">
        <f>N22*33.717</f>
        <v>375303.92699999997</v>
      </c>
      <c r="O23" s="284">
        <f>(O22*33.717)</f>
        <v>135710.92499999999</v>
      </c>
      <c r="P23" s="284">
        <f t="shared" ref="P23:U23" si="12">P22*33.717</f>
        <v>250854.47999999998</v>
      </c>
      <c r="Q23" s="381">
        <f t="shared" si="12"/>
        <v>29300.073</v>
      </c>
      <c r="R23" s="381">
        <f t="shared" si="12"/>
        <v>5394.7199999999993</v>
      </c>
      <c r="S23" s="265">
        <f t="shared" si="12"/>
        <v>708.05700000000002</v>
      </c>
      <c r="T23" s="328">
        <f t="shared" si="12"/>
        <v>32907.792000000001</v>
      </c>
      <c r="U23" s="329">
        <f t="shared" si="12"/>
        <v>16791.065999999999</v>
      </c>
      <c r="V23" s="66">
        <f>344240-H23</f>
        <v>-115221.55900000001</v>
      </c>
      <c r="W23" s="73" t="s">
        <v>184</v>
      </c>
      <c r="X23" s="73"/>
      <c r="Y23" s="73"/>
      <c r="Z23" s="73"/>
      <c r="AA23" s="387"/>
      <c r="AB23" s="297" t="s">
        <v>5</v>
      </c>
      <c r="AC23" s="304">
        <v>38973.199999999997</v>
      </c>
      <c r="AD23" s="311">
        <v>96614.9</v>
      </c>
      <c r="AE23" s="268">
        <v>91250.3</v>
      </c>
    </row>
    <row r="24" spans="1:31" s="271" customFormat="1" ht="15.75" thickBot="1">
      <c r="A24" s="420"/>
      <c r="B24" s="298" t="s">
        <v>10</v>
      </c>
      <c r="C24" s="309">
        <f t="shared" ref="C24:K24" si="13">C23/C16</f>
        <v>1.2553964489201006</v>
      </c>
      <c r="D24" s="296">
        <f t="shared" si="13"/>
        <v>0.60191047903654538</v>
      </c>
      <c r="E24" s="314">
        <f t="shared" si="13"/>
        <v>0.60885473837786763</v>
      </c>
      <c r="F24" s="286">
        <f t="shared" si="13"/>
        <v>1.5276579277331923</v>
      </c>
      <c r="G24" s="286">
        <f t="shared" si="13"/>
        <v>1.5805687553829648</v>
      </c>
      <c r="H24" s="286">
        <f t="shared" si="13"/>
        <v>3.4772684093060851</v>
      </c>
      <c r="I24" s="286">
        <f t="shared" si="13"/>
        <v>0.81921720128725395</v>
      </c>
      <c r="J24" s="382">
        <f t="shared" si="13"/>
        <v>8.7016345982405929E-2</v>
      </c>
      <c r="K24" s="382">
        <f t="shared" si="13"/>
        <v>3.2472254565444163E-2</v>
      </c>
      <c r="L24" s="315">
        <f t="shared" ref="L24" si="14">L23/L16</f>
        <v>2.2210789732717496E-2</v>
      </c>
      <c r="M24" s="314">
        <f t="shared" ref="M24:U24" si="15">M23/M16</f>
        <v>1.4637609562496015</v>
      </c>
      <c r="N24" s="286">
        <f t="shared" si="15"/>
        <v>2.8403518502961789</v>
      </c>
      <c r="O24" s="286">
        <f t="shared" si="15"/>
        <v>1.6404750708961806</v>
      </c>
      <c r="P24" s="264">
        <f t="shared" si="15"/>
        <v>0.90970056753277362</v>
      </c>
      <c r="Q24" s="382">
        <f t="shared" si="15"/>
        <v>0.35417958673510092</v>
      </c>
      <c r="R24" s="382">
        <f t="shared" si="15"/>
        <v>2.8546271171373292E-2</v>
      </c>
      <c r="S24" s="315">
        <f t="shared" si="15"/>
        <v>5.3612251078973272E-3</v>
      </c>
      <c r="T24" s="309">
        <f t="shared" si="15"/>
        <v>0.59668531848923867</v>
      </c>
      <c r="U24" s="296">
        <f t="shared" si="15"/>
        <v>0.50742859733156043</v>
      </c>
      <c r="V24" s="130"/>
      <c r="W24" s="73"/>
      <c r="X24" s="73"/>
      <c r="Y24" s="73"/>
      <c r="Z24" s="73"/>
      <c r="AA24" s="388"/>
      <c r="AB24" s="298" t="s">
        <v>3</v>
      </c>
      <c r="AC24" s="309">
        <f>AC23/AC22</f>
        <v>0.39999753678402516</v>
      </c>
      <c r="AD24" s="282">
        <f>AD23/AD22</f>
        <v>0.39663829046523502</v>
      </c>
      <c r="AE24" s="347">
        <f>AE23/AE22</f>
        <v>0.31218104182938516</v>
      </c>
    </row>
    <row r="25" spans="1:31" s="271" customFormat="1" ht="15.75" thickBot="1">
      <c r="A25" s="406">
        <v>41430</v>
      </c>
      <c r="B25" s="406"/>
      <c r="C25" s="406"/>
      <c r="D25" s="280"/>
      <c r="E25" s="280"/>
      <c r="F25" s="280"/>
      <c r="G25" s="280"/>
      <c r="H25" s="280"/>
      <c r="I25" s="11"/>
      <c r="J25" s="285"/>
      <c r="K25" s="285"/>
      <c r="L25" s="280"/>
      <c r="M25" s="280"/>
      <c r="N25" s="13"/>
      <c r="R25" s="12"/>
      <c r="S25" s="73"/>
      <c r="T25" s="73"/>
      <c r="U25" s="73"/>
      <c r="V25" s="73"/>
      <c r="W25" s="73"/>
      <c r="X25" s="73"/>
      <c r="Y25" s="73"/>
      <c r="Z25" s="73"/>
      <c r="AA25" s="407"/>
      <c r="AB25" s="408"/>
    </row>
    <row r="26" spans="1:31" s="271" customFormat="1">
      <c r="A26" s="409" t="s">
        <v>1</v>
      </c>
      <c r="B26" s="410"/>
      <c r="C26" s="301" t="s">
        <v>12</v>
      </c>
      <c r="D26" s="270" t="s">
        <v>12</v>
      </c>
      <c r="E26" s="301" t="s">
        <v>13</v>
      </c>
      <c r="F26" s="281" t="s">
        <v>13</v>
      </c>
      <c r="G26" s="281" t="s">
        <v>13</v>
      </c>
      <c r="H26" s="281" t="s">
        <v>13</v>
      </c>
      <c r="I26" s="281" t="s">
        <v>13</v>
      </c>
      <c r="J26" s="290" t="s">
        <v>13</v>
      </c>
      <c r="K26" s="270" t="s">
        <v>13</v>
      </c>
      <c r="L26" s="301" t="s">
        <v>2</v>
      </c>
      <c r="M26" s="281" t="s">
        <v>2</v>
      </c>
      <c r="N26" s="290" t="s">
        <v>2</v>
      </c>
      <c r="O26" s="281" t="s">
        <v>2</v>
      </c>
      <c r="P26" s="290" t="s">
        <v>2</v>
      </c>
      <c r="Q26" s="270" t="s">
        <v>2</v>
      </c>
      <c r="R26" s="332" t="s">
        <v>190</v>
      </c>
      <c r="S26" s="331" t="s">
        <v>190</v>
      </c>
      <c r="T26" s="12"/>
      <c r="U26" s="73"/>
      <c r="V26" s="73"/>
      <c r="W26" s="73"/>
      <c r="X26" s="73"/>
      <c r="Y26" s="73"/>
      <c r="Z26" s="73"/>
      <c r="AA26" s="409" t="s">
        <v>1</v>
      </c>
      <c r="AB26" s="410"/>
      <c r="AC26" s="301" t="s">
        <v>12</v>
      </c>
      <c r="AD26" s="281" t="s">
        <v>13</v>
      </c>
      <c r="AE26" s="270" t="s">
        <v>2</v>
      </c>
    </row>
    <row r="27" spans="1:31" s="271" customFormat="1" ht="15.75" thickBot="1">
      <c r="A27" s="412" t="s">
        <v>0</v>
      </c>
      <c r="B27" s="413"/>
      <c r="C27" s="302" t="s">
        <v>99</v>
      </c>
      <c r="D27" s="295" t="s">
        <v>100</v>
      </c>
      <c r="E27" s="302" t="s">
        <v>101</v>
      </c>
      <c r="F27" s="310" t="s">
        <v>102</v>
      </c>
      <c r="G27" s="310" t="s">
        <v>97</v>
      </c>
      <c r="H27" s="310" t="s">
        <v>104</v>
      </c>
      <c r="I27" s="310" t="s">
        <v>103</v>
      </c>
      <c r="J27" s="383" t="s">
        <v>185</v>
      </c>
      <c r="K27" s="318" t="s">
        <v>207</v>
      </c>
      <c r="L27" s="302" t="s">
        <v>105</v>
      </c>
      <c r="M27" s="310" t="s">
        <v>107</v>
      </c>
      <c r="N27" s="316" t="s">
        <v>98</v>
      </c>
      <c r="O27" s="317" t="s">
        <v>106</v>
      </c>
      <c r="P27" s="316" t="s">
        <v>186</v>
      </c>
      <c r="Q27" s="295" t="s">
        <v>206</v>
      </c>
      <c r="R27" s="321" t="s">
        <v>189</v>
      </c>
      <c r="S27" s="295" t="s">
        <v>191</v>
      </c>
      <c r="T27" s="12"/>
      <c r="U27" s="12"/>
      <c r="V27" s="12"/>
      <c r="W27" s="12"/>
      <c r="X27" s="12"/>
      <c r="Y27" s="12"/>
      <c r="Z27" s="12"/>
      <c r="AA27" s="412" t="s">
        <v>0</v>
      </c>
      <c r="AB27" s="413"/>
      <c r="AC27" s="302" t="s">
        <v>99</v>
      </c>
      <c r="AD27" s="310" t="s">
        <v>104</v>
      </c>
      <c r="AE27" s="295" t="s">
        <v>107</v>
      </c>
    </row>
    <row r="28" spans="1:31" s="271" customFormat="1" ht="15" customHeight="1">
      <c r="A28" s="415" t="s">
        <v>9</v>
      </c>
      <c r="B28" s="21" t="s">
        <v>4</v>
      </c>
      <c r="C28" s="303">
        <v>143392.20000000001</v>
      </c>
      <c r="D28" s="269">
        <v>150515.79999999999</v>
      </c>
      <c r="E28" s="303">
        <v>150515.79999999999</v>
      </c>
      <c r="F28" s="287">
        <v>181997.8</v>
      </c>
      <c r="G28" s="287">
        <v>165452.5</v>
      </c>
      <c r="H28" s="287">
        <v>132132</v>
      </c>
      <c r="I28" s="373">
        <v>170968.6</v>
      </c>
      <c r="J28" s="227">
        <v>166077.9</v>
      </c>
      <c r="K28" s="269">
        <v>95044.2</v>
      </c>
      <c r="L28" s="303">
        <v>193027</v>
      </c>
      <c r="M28" s="287">
        <v>132132.20000000001</v>
      </c>
      <c r="N28" s="287">
        <v>82726.3</v>
      </c>
      <c r="O28" s="287">
        <v>275755</v>
      </c>
      <c r="P28" s="227">
        <v>83039</v>
      </c>
      <c r="Q28" s="269">
        <v>188981.6</v>
      </c>
      <c r="R28" s="322">
        <v>55151</v>
      </c>
      <c r="S28" s="269">
        <v>33090.5</v>
      </c>
      <c r="T28" s="73"/>
      <c r="U28" s="73"/>
      <c r="V28" s="73"/>
      <c r="W28" s="73"/>
      <c r="X28" s="73"/>
      <c r="Y28" s="73"/>
      <c r="Z28" s="73"/>
      <c r="AA28" s="418" t="s">
        <v>202</v>
      </c>
      <c r="AB28" s="2" t="s">
        <v>4</v>
      </c>
      <c r="AC28" s="303">
        <v>143392.20000000001</v>
      </c>
      <c r="AD28" s="287">
        <v>132132</v>
      </c>
      <c r="AE28" s="269">
        <v>132132.20000000001</v>
      </c>
    </row>
    <row r="29" spans="1:31" s="271" customFormat="1">
      <c r="A29" s="416"/>
      <c r="B29" s="297" t="s">
        <v>5</v>
      </c>
      <c r="C29" s="304">
        <v>41815.599999999999</v>
      </c>
      <c r="D29" s="268">
        <v>78524.100000000006</v>
      </c>
      <c r="E29" s="304">
        <v>80027.3</v>
      </c>
      <c r="F29" s="311">
        <v>160942.6</v>
      </c>
      <c r="G29" s="311">
        <v>103219.7</v>
      </c>
      <c r="H29" s="311">
        <v>52145.5</v>
      </c>
      <c r="I29" s="311">
        <v>87357</v>
      </c>
      <c r="J29" s="379">
        <v>15903.5</v>
      </c>
      <c r="K29" s="268">
        <v>2.7</v>
      </c>
      <c r="L29" s="304">
        <v>160867.5</v>
      </c>
      <c r="M29" s="311">
        <v>60681.2</v>
      </c>
      <c r="N29" s="311">
        <v>52956.3</v>
      </c>
      <c r="O29" s="311">
        <v>159742.29999999999</v>
      </c>
      <c r="P29" s="379">
        <v>8053.7</v>
      </c>
      <c r="Q29" s="268">
        <v>5.4</v>
      </c>
      <c r="R29" s="323">
        <v>8116.8</v>
      </c>
      <c r="S29" s="268">
        <v>4670.6000000000004</v>
      </c>
      <c r="T29" s="73"/>
      <c r="U29" s="73"/>
      <c r="V29" s="73"/>
      <c r="W29" s="73"/>
      <c r="X29" s="73"/>
      <c r="Y29" s="73"/>
      <c r="Z29" s="73"/>
      <c r="AA29" s="419"/>
      <c r="AB29" s="346" t="s">
        <v>5</v>
      </c>
      <c r="AC29" s="304">
        <v>41815.599999999999</v>
      </c>
      <c r="AD29" s="311">
        <v>52145.5</v>
      </c>
      <c r="AE29" s="268">
        <v>60861.2</v>
      </c>
    </row>
    <row r="30" spans="1:31" s="271" customFormat="1" ht="15.75" thickBot="1">
      <c r="A30" s="417"/>
      <c r="B30" s="298" t="s">
        <v>3</v>
      </c>
      <c r="C30" s="309">
        <f t="shared" ref="C30:K30" si="16">C29/C28</f>
        <v>0.29161697777145473</v>
      </c>
      <c r="D30" s="347">
        <f t="shared" si="16"/>
        <v>0.52170004743688048</v>
      </c>
      <c r="E30" s="309">
        <f t="shared" si="16"/>
        <v>0.53168703883579005</v>
      </c>
      <c r="F30" s="376">
        <f t="shared" si="16"/>
        <v>0.88431068946987279</v>
      </c>
      <c r="G30" s="282">
        <f t="shared" si="16"/>
        <v>0.62386304226288514</v>
      </c>
      <c r="H30" s="282">
        <f t="shared" si="16"/>
        <v>0.39464701964701965</v>
      </c>
      <c r="I30" s="282">
        <f t="shared" si="16"/>
        <v>0.51095347332785079</v>
      </c>
      <c r="J30" s="319">
        <f t="shared" si="16"/>
        <v>9.5759279229807218E-2</v>
      </c>
      <c r="K30" s="296">
        <f t="shared" si="16"/>
        <v>2.8407835512319535E-5</v>
      </c>
      <c r="L30" s="377">
        <f>L29/L28</f>
        <v>0.83339377392799974</v>
      </c>
      <c r="M30" s="282">
        <f>M29/M28</f>
        <v>0.45924611865994808</v>
      </c>
      <c r="N30" s="319">
        <f>N29/N28</f>
        <v>0.64013862580581993</v>
      </c>
      <c r="O30" s="282">
        <f>O29/O28</f>
        <v>0.57929067469311524</v>
      </c>
      <c r="P30" s="319">
        <f>P29/P28</f>
        <v>9.6986957935427928E-2</v>
      </c>
      <c r="Q30" s="296">
        <f t="shared" ref="Q30" si="17">Q29/Q28</f>
        <v>2.8574210399319299E-5</v>
      </c>
      <c r="R30" s="324">
        <f>R29/R28</f>
        <v>0.1471741219560842</v>
      </c>
      <c r="S30" s="296">
        <f>S29/S28</f>
        <v>0.14114625043441473</v>
      </c>
      <c r="T30" s="73"/>
      <c r="U30" s="73"/>
      <c r="V30" s="73"/>
      <c r="W30" s="73"/>
      <c r="X30" s="73"/>
      <c r="Y30" s="73"/>
      <c r="Z30" s="73"/>
      <c r="AA30" s="420"/>
      <c r="AB30" s="351" t="s">
        <v>3</v>
      </c>
      <c r="AC30" s="305">
        <f>AC29/AC28</f>
        <v>0.29161697777145473</v>
      </c>
      <c r="AD30" s="282">
        <f>AD29/AD28</f>
        <v>0.39464701964701965</v>
      </c>
      <c r="AE30" s="296">
        <f>AE29/AE28</f>
        <v>0.46060839068750836</v>
      </c>
    </row>
    <row r="31" spans="1:31" s="271" customFormat="1" ht="15" customHeight="1">
      <c r="A31" s="418" t="s">
        <v>6</v>
      </c>
      <c r="B31" s="21" t="s">
        <v>7</v>
      </c>
      <c r="C31" s="301">
        <v>5870</v>
      </c>
      <c r="D31" s="270">
        <v>3333</v>
      </c>
      <c r="E31" s="301">
        <v>3330</v>
      </c>
      <c r="F31" s="281">
        <v>9457</v>
      </c>
      <c r="G31" s="362">
        <v>8428</v>
      </c>
      <c r="H31" s="281">
        <v>15703</v>
      </c>
      <c r="I31" s="281">
        <v>7403</v>
      </c>
      <c r="J31" s="290">
        <v>9599</v>
      </c>
      <c r="K31" s="270">
        <v>3593</v>
      </c>
      <c r="L31" s="301">
        <v>9289</v>
      </c>
      <c r="M31" s="281">
        <v>12295</v>
      </c>
      <c r="N31" s="362">
        <v>4354</v>
      </c>
      <c r="O31" s="281">
        <v>10027</v>
      </c>
      <c r="P31" s="290">
        <v>4799</v>
      </c>
      <c r="Q31" s="270">
        <v>7192</v>
      </c>
      <c r="R31" s="325">
        <v>2000</v>
      </c>
      <c r="S31" s="270">
        <v>1250</v>
      </c>
      <c r="T31" s="363"/>
      <c r="U31" s="130"/>
      <c r="V31" s="73"/>
      <c r="W31" s="73"/>
      <c r="X31" s="73"/>
      <c r="Y31" s="73"/>
      <c r="Z31" s="73"/>
      <c r="AA31" s="418" t="s">
        <v>198</v>
      </c>
      <c r="AB31" s="21" t="s">
        <v>4</v>
      </c>
      <c r="AC31" s="303">
        <v>9191.7999999999993</v>
      </c>
      <c r="AD31" s="287">
        <v>13787.7</v>
      </c>
      <c r="AE31" s="269">
        <v>13787.7</v>
      </c>
    </row>
    <row r="32" spans="1:31" s="271" customFormat="1">
      <c r="A32" s="419"/>
      <c r="B32" s="299" t="s">
        <v>11</v>
      </c>
      <c r="C32" s="306">
        <f t="shared" ref="C32:K32" si="18">C31*33.717</f>
        <v>197918.78999999998</v>
      </c>
      <c r="D32" s="267">
        <f t="shared" si="18"/>
        <v>112378.761</v>
      </c>
      <c r="E32" s="306">
        <f t="shared" si="18"/>
        <v>112277.61</v>
      </c>
      <c r="F32" s="359">
        <f t="shared" si="18"/>
        <v>318861.66899999999</v>
      </c>
      <c r="G32" s="312">
        <f t="shared" si="18"/>
        <v>284166.87599999999</v>
      </c>
      <c r="H32" s="358">
        <f t="shared" si="18"/>
        <v>529458.05099999998</v>
      </c>
      <c r="I32" s="358">
        <f t="shared" si="18"/>
        <v>249606.951</v>
      </c>
      <c r="J32" s="359">
        <f t="shared" si="18"/>
        <v>323649.48300000001</v>
      </c>
      <c r="K32" s="267">
        <f t="shared" si="18"/>
        <v>121145.181</v>
      </c>
      <c r="L32" s="326">
        <f>L31*33.717</f>
        <v>313197.21299999999</v>
      </c>
      <c r="M32" s="312">
        <f>M31*33.717</f>
        <v>414550.51499999996</v>
      </c>
      <c r="N32" s="312">
        <f>N31*33.717</f>
        <v>146803.818</v>
      </c>
      <c r="O32" s="358">
        <f>O31*33.717</f>
        <v>338080.359</v>
      </c>
      <c r="P32" s="359">
        <f>P31*33.717</f>
        <v>161807.883</v>
      </c>
      <c r="Q32" s="267">
        <f t="shared" ref="Q32" si="19">Q31*33.717</f>
        <v>242492.66399999999</v>
      </c>
      <c r="R32" s="306">
        <f>R31*33.717</f>
        <v>67434</v>
      </c>
      <c r="S32" s="358">
        <f>S31*33.717</f>
        <v>42146.25</v>
      </c>
      <c r="T32" s="73"/>
      <c r="U32" s="73"/>
      <c r="V32" s="73"/>
      <c r="W32" s="73"/>
      <c r="X32" s="73"/>
      <c r="Y32" s="73"/>
      <c r="Z32" s="73"/>
      <c r="AA32" s="419"/>
      <c r="AB32" s="297" t="s">
        <v>5</v>
      </c>
      <c r="AC32" s="304">
        <v>8299.9</v>
      </c>
      <c r="AD32" s="311">
        <v>13646.7</v>
      </c>
      <c r="AE32" s="268">
        <v>13649.1</v>
      </c>
    </row>
    <row r="33" spans="1:31" s="271" customFormat="1" ht="15.75" thickBot="1">
      <c r="A33" s="419"/>
      <c r="B33" s="299" t="s">
        <v>79</v>
      </c>
      <c r="C33" s="306">
        <v>164000</v>
      </c>
      <c r="D33" s="267">
        <v>109880</v>
      </c>
      <c r="E33" s="306">
        <v>109880</v>
      </c>
      <c r="F33" s="312">
        <v>328000</v>
      </c>
      <c r="G33" s="312">
        <v>330905</v>
      </c>
      <c r="H33" s="312">
        <v>264264</v>
      </c>
      <c r="I33" s="312">
        <v>242663.6</v>
      </c>
      <c r="J33" s="380">
        <v>328000</v>
      </c>
      <c r="K33" s="267">
        <v>328000</v>
      </c>
      <c r="L33" s="306">
        <v>328000</v>
      </c>
      <c r="M33" s="312">
        <v>264264.40000000002</v>
      </c>
      <c r="N33" s="312">
        <v>328000</v>
      </c>
      <c r="O33" s="312">
        <v>352965.4</v>
      </c>
      <c r="P33" s="380">
        <v>328000</v>
      </c>
      <c r="Q33" s="267">
        <v>328000</v>
      </c>
      <c r="R33" s="326">
        <f>2*R28</f>
        <v>110302</v>
      </c>
      <c r="S33" s="267">
        <f>2*S28</f>
        <v>66181</v>
      </c>
      <c r="T33" s="73"/>
      <c r="U33" s="73"/>
      <c r="V33" s="73"/>
      <c r="W33" s="73"/>
      <c r="X33" s="73"/>
      <c r="Y33" s="73"/>
      <c r="Z33" s="73"/>
      <c r="AA33" s="420"/>
      <c r="AB33" s="348" t="s">
        <v>3</v>
      </c>
      <c r="AC33" s="305">
        <f>AC32/AC31</f>
        <v>0.90296786266019713</v>
      </c>
      <c r="AD33" s="253">
        <f>AD32/AD31</f>
        <v>0.98977349376618295</v>
      </c>
      <c r="AE33" s="352">
        <f>AE32/AE31</f>
        <v>0.98994756195739675</v>
      </c>
    </row>
    <row r="34" spans="1:31" s="271" customFormat="1" ht="15" customHeight="1">
      <c r="A34" s="419"/>
      <c r="B34" s="297" t="s">
        <v>8</v>
      </c>
      <c r="C34" s="307">
        <f>SUM(C31-531)</f>
        <v>5339</v>
      </c>
      <c r="D34" s="266">
        <f>SUM(D31-650)</f>
        <v>2683</v>
      </c>
      <c r="E34" s="307">
        <f>SUM(E31-616)</f>
        <v>2714</v>
      </c>
      <c r="F34" s="313">
        <f>SUM(F31-1211)</f>
        <v>8246</v>
      </c>
      <c r="G34" s="313">
        <f>SUM(G31-4559)</f>
        <v>3869</v>
      </c>
      <c r="H34" s="313">
        <f>SUM(H31-2079)</f>
        <v>13624</v>
      </c>
      <c r="I34" s="313">
        <f>SUM(I31-(3249-2000))</f>
        <v>6154</v>
      </c>
      <c r="J34" s="320">
        <f>SUM(J31-9172)</f>
        <v>427</v>
      </c>
      <c r="K34" s="266">
        <f>SUM(K31-3504)</f>
        <v>89</v>
      </c>
      <c r="L34" s="307">
        <f>SUM(L31-909)</f>
        <v>8380</v>
      </c>
      <c r="M34" s="313">
        <f>SUM(M31-1185)</f>
        <v>11110</v>
      </c>
      <c r="N34" s="320">
        <f>SUM(N31-338)</f>
        <v>4016</v>
      </c>
      <c r="O34" s="313">
        <f>SUM(O31-(5201-2614))</f>
        <v>7440</v>
      </c>
      <c r="P34" s="320">
        <f>SUM(P31-3930)</f>
        <v>869</v>
      </c>
      <c r="Q34" s="266">
        <f>SUM(Q31-7032)</f>
        <v>160</v>
      </c>
      <c r="R34" s="327">
        <f>SUM(R31-1033)</f>
        <v>967</v>
      </c>
      <c r="S34" s="266">
        <f>SUM(S31-752)</f>
        <v>498</v>
      </c>
      <c r="T34" s="12"/>
      <c r="U34" s="73"/>
      <c r="V34" s="73"/>
      <c r="W34" s="73"/>
      <c r="X34" s="73"/>
      <c r="Y34" s="73"/>
      <c r="Z34" s="73"/>
      <c r="AA34" s="418" t="s">
        <v>199</v>
      </c>
      <c r="AB34" s="21" t="s">
        <v>4</v>
      </c>
      <c r="AC34" s="303">
        <v>97433.600000000006</v>
      </c>
      <c r="AD34" s="287">
        <v>243584.4</v>
      </c>
      <c r="AE34" s="269">
        <v>292299.3</v>
      </c>
    </row>
    <row r="35" spans="1:31" s="271" customFormat="1">
      <c r="A35" s="419"/>
      <c r="B35" s="300" t="s">
        <v>77</v>
      </c>
      <c r="C35" s="306">
        <f>(C34*33.717)</f>
        <v>180015.06299999999</v>
      </c>
      <c r="D35" s="342">
        <f>(D34*33.717)</f>
        <v>90462.710999999996</v>
      </c>
      <c r="E35" s="306">
        <f>(E34*33.717)</f>
        <v>91507.937999999995</v>
      </c>
      <c r="F35" s="342">
        <f>(F34*33.717)</f>
        <v>278030.38199999998</v>
      </c>
      <c r="G35" s="284">
        <f>(G34*33.717)*2</f>
        <v>260902.14599999998</v>
      </c>
      <c r="H35" s="284">
        <f>(H34*33.717)</f>
        <v>459360.408</v>
      </c>
      <c r="I35" s="284">
        <f>(I34*33.717)-(2000*33.717)</f>
        <v>140060.41800000001</v>
      </c>
      <c r="J35" s="381">
        <f>J34*33.717</f>
        <v>14397.159</v>
      </c>
      <c r="K35" s="265">
        <f>K34*33.717</f>
        <v>3000.8130000000001</v>
      </c>
      <c r="L35" s="308">
        <f>L34*33.717</f>
        <v>282548.45999999996</v>
      </c>
      <c r="M35" s="284">
        <f>M34*33.717</f>
        <v>374595.87</v>
      </c>
      <c r="N35" s="284">
        <f>(N34*33.717)</f>
        <v>135407.47200000001</v>
      </c>
      <c r="O35" s="284">
        <f>O34*33.717</f>
        <v>250854.47999999998</v>
      </c>
      <c r="P35" s="381">
        <f>P34*33.717</f>
        <v>29300.073</v>
      </c>
      <c r="Q35" s="265">
        <f>Q34*33.717</f>
        <v>5394.7199999999993</v>
      </c>
      <c r="R35" s="328">
        <f>R34*33.717</f>
        <v>32604.339</v>
      </c>
      <c r="S35" s="329">
        <f>S34*33.717</f>
        <v>16791.065999999999</v>
      </c>
      <c r="T35" s="66"/>
      <c r="U35" s="73" t="s">
        <v>184</v>
      </c>
      <c r="V35" s="73"/>
      <c r="W35" s="73"/>
      <c r="X35" s="73"/>
      <c r="Y35" s="73"/>
      <c r="Z35" s="73"/>
      <c r="AA35" s="419"/>
      <c r="AB35" s="297" t="s">
        <v>5</v>
      </c>
      <c r="AC35" s="304">
        <v>38973.199999999997</v>
      </c>
      <c r="AD35" s="311">
        <v>98820.2</v>
      </c>
      <c r="AE35" s="268">
        <v>85901.5</v>
      </c>
    </row>
    <row r="36" spans="1:31" s="271" customFormat="1" ht="15.75" thickBot="1">
      <c r="A36" s="420"/>
      <c r="B36" s="298" t="s">
        <v>10</v>
      </c>
      <c r="C36" s="309">
        <f t="shared" ref="C36:K36" si="20">C35/C28</f>
        <v>1.2554034529074802</v>
      </c>
      <c r="D36" s="296">
        <f t="shared" si="20"/>
        <v>0.60101803930218622</v>
      </c>
      <c r="E36" s="314">
        <f t="shared" si="20"/>
        <v>0.60796234016628159</v>
      </c>
      <c r="F36" s="286">
        <f t="shared" si="20"/>
        <v>1.5276579277331923</v>
      </c>
      <c r="G36" s="286">
        <f t="shared" si="20"/>
        <v>1.5769005968480378</v>
      </c>
      <c r="H36" s="286">
        <f t="shared" si="20"/>
        <v>3.4765265643447463</v>
      </c>
      <c r="I36" s="286">
        <f t="shared" si="20"/>
        <v>0.81921720128725395</v>
      </c>
      <c r="J36" s="382">
        <f t="shared" si="20"/>
        <v>8.6689192240508819E-2</v>
      </c>
      <c r="K36" s="315">
        <f t="shared" si="20"/>
        <v>3.1572815595270413E-2</v>
      </c>
      <c r="L36" s="314">
        <f>L35/L28</f>
        <v>1.4637768809544778</v>
      </c>
      <c r="M36" s="286">
        <f>M35/M28</f>
        <v>2.8350081963366986</v>
      </c>
      <c r="N36" s="286">
        <f>N35/N28</f>
        <v>1.6368128636237811</v>
      </c>
      <c r="O36" s="264">
        <f>O35/O28</f>
        <v>0.90970056753277362</v>
      </c>
      <c r="P36" s="382">
        <f>P35/P28</f>
        <v>0.35284713207047291</v>
      </c>
      <c r="Q36" s="315">
        <f t="shared" ref="Q36" si="21">Q35/Q28</f>
        <v>2.8546271171373292E-2</v>
      </c>
      <c r="R36" s="309">
        <f>R35/R28</f>
        <v>0.59118309731464525</v>
      </c>
      <c r="S36" s="296">
        <f>S35/S28</f>
        <v>0.50742859733156043</v>
      </c>
      <c r="T36" s="130"/>
      <c r="U36" s="73"/>
      <c r="V36" s="73"/>
      <c r="W36" s="73"/>
      <c r="X36" s="73"/>
      <c r="Y36" s="73"/>
      <c r="Z36" s="73"/>
      <c r="AA36" s="420"/>
      <c r="AB36" s="298" t="s">
        <v>3</v>
      </c>
      <c r="AC36" s="309">
        <f>AC35/AC34</f>
        <v>0.39999753678402516</v>
      </c>
      <c r="AD36" s="282">
        <f>AD35/AD34</f>
        <v>0.40569182591331793</v>
      </c>
      <c r="AE36" s="347">
        <f>AE35/AE34</f>
        <v>0.29388199013819055</v>
      </c>
    </row>
    <row r="37" spans="1:31" s="271" customFormat="1" ht="15.75" thickBot="1">
      <c r="A37" s="406">
        <v>41428</v>
      </c>
      <c r="B37" s="406"/>
      <c r="C37" s="406"/>
      <c r="D37" s="280"/>
      <c r="E37" s="280"/>
      <c r="F37" s="280"/>
      <c r="G37" s="280"/>
      <c r="H37" s="280"/>
      <c r="I37" s="11"/>
      <c r="J37" s="285"/>
      <c r="K37" s="285"/>
      <c r="L37" s="280"/>
      <c r="M37" s="280"/>
      <c r="N37" s="13"/>
      <c r="R37" s="12"/>
      <c r="S37" s="73"/>
      <c r="T37" s="73"/>
      <c r="U37" s="73"/>
      <c r="V37" s="73"/>
      <c r="W37" s="73"/>
      <c r="X37" s="73"/>
      <c r="Y37" s="73"/>
      <c r="Z37" s="73"/>
      <c r="AA37" s="407"/>
      <c r="AB37" s="408"/>
    </row>
    <row r="38" spans="1:31" s="271" customFormat="1">
      <c r="A38" s="409" t="s">
        <v>1</v>
      </c>
      <c r="B38" s="410"/>
      <c r="C38" s="301" t="s">
        <v>12</v>
      </c>
      <c r="D38" s="270" t="s">
        <v>12</v>
      </c>
      <c r="E38" s="301" t="s">
        <v>13</v>
      </c>
      <c r="F38" s="281" t="s">
        <v>13</v>
      </c>
      <c r="G38" s="281" t="s">
        <v>13</v>
      </c>
      <c r="H38" s="281" t="s">
        <v>13</v>
      </c>
      <c r="I38" s="281" t="s">
        <v>13</v>
      </c>
      <c r="J38" s="290" t="s">
        <v>13</v>
      </c>
      <c r="K38" s="270" t="s">
        <v>13</v>
      </c>
      <c r="L38" s="301" t="s">
        <v>2</v>
      </c>
      <c r="M38" s="281" t="s">
        <v>2</v>
      </c>
      <c r="N38" s="290" t="s">
        <v>2</v>
      </c>
      <c r="O38" s="281" t="s">
        <v>2</v>
      </c>
      <c r="P38" s="290" t="s">
        <v>2</v>
      </c>
      <c r="Q38" s="270" t="s">
        <v>2</v>
      </c>
      <c r="R38" s="332" t="s">
        <v>190</v>
      </c>
      <c r="S38" s="331" t="s">
        <v>190</v>
      </c>
      <c r="T38" s="12"/>
      <c r="U38" s="73"/>
      <c r="V38" s="73"/>
      <c r="W38" s="73"/>
      <c r="X38" s="73"/>
      <c r="Y38" s="73"/>
      <c r="Z38" s="73"/>
      <c r="AA38" s="409" t="s">
        <v>1</v>
      </c>
      <c r="AB38" s="410"/>
      <c r="AC38" s="301" t="s">
        <v>12</v>
      </c>
      <c r="AD38" s="281" t="s">
        <v>13</v>
      </c>
      <c r="AE38" s="270" t="s">
        <v>2</v>
      </c>
    </row>
    <row r="39" spans="1:31" s="271" customFormat="1" ht="15.75" thickBot="1">
      <c r="A39" s="412" t="s">
        <v>0</v>
      </c>
      <c r="B39" s="413"/>
      <c r="C39" s="302" t="s">
        <v>99</v>
      </c>
      <c r="D39" s="295" t="s">
        <v>100</v>
      </c>
      <c r="E39" s="302" t="s">
        <v>101</v>
      </c>
      <c r="F39" s="310" t="s">
        <v>102</v>
      </c>
      <c r="G39" s="310" t="s">
        <v>97</v>
      </c>
      <c r="H39" s="310" t="s">
        <v>104</v>
      </c>
      <c r="I39" s="310" t="s">
        <v>103</v>
      </c>
      <c r="J39" s="383" t="s">
        <v>185</v>
      </c>
      <c r="K39" s="318" t="s">
        <v>207</v>
      </c>
      <c r="L39" s="302" t="s">
        <v>105</v>
      </c>
      <c r="M39" s="310" t="s">
        <v>107</v>
      </c>
      <c r="N39" s="316" t="s">
        <v>98</v>
      </c>
      <c r="O39" s="317" t="s">
        <v>106</v>
      </c>
      <c r="P39" s="316" t="s">
        <v>186</v>
      </c>
      <c r="Q39" s="295" t="s">
        <v>206</v>
      </c>
      <c r="R39" s="321" t="s">
        <v>189</v>
      </c>
      <c r="S39" s="295" t="s">
        <v>191</v>
      </c>
      <c r="T39" s="12"/>
      <c r="U39" s="12"/>
      <c r="V39" s="12"/>
      <c r="W39" s="12"/>
      <c r="X39" s="12"/>
      <c r="Y39" s="12"/>
      <c r="Z39" s="12"/>
      <c r="AA39" s="412" t="s">
        <v>0</v>
      </c>
      <c r="AB39" s="413"/>
      <c r="AC39" s="302" t="s">
        <v>99</v>
      </c>
      <c r="AD39" s="310" t="s">
        <v>104</v>
      </c>
      <c r="AE39" s="295" t="s">
        <v>107</v>
      </c>
    </row>
    <row r="40" spans="1:31" s="271" customFormat="1" ht="15" customHeight="1">
      <c r="A40" s="415" t="s">
        <v>9</v>
      </c>
      <c r="B40" s="21" t="s">
        <v>4</v>
      </c>
      <c r="C40" s="303">
        <v>143392.20000000001</v>
      </c>
      <c r="D40" s="269">
        <v>150515.79999999999</v>
      </c>
      <c r="E40" s="303">
        <v>150515.79999999999</v>
      </c>
      <c r="F40" s="287">
        <v>181997.8</v>
      </c>
      <c r="G40" s="287">
        <v>165452.5</v>
      </c>
      <c r="H40" s="287">
        <v>132132</v>
      </c>
      <c r="I40" s="373">
        <v>170968.6</v>
      </c>
      <c r="J40" s="227">
        <v>166077.9</v>
      </c>
      <c r="K40" s="269">
        <v>95044.2</v>
      </c>
      <c r="L40" s="303">
        <v>193027</v>
      </c>
      <c r="M40" s="287">
        <v>132132.20000000001</v>
      </c>
      <c r="N40" s="287">
        <v>82726.3</v>
      </c>
      <c r="O40" s="287">
        <v>275755</v>
      </c>
      <c r="P40" s="227">
        <v>83039</v>
      </c>
      <c r="Q40" s="269">
        <v>191818.2</v>
      </c>
      <c r="R40" s="322">
        <v>55151</v>
      </c>
      <c r="S40" s="269">
        <v>33090.5</v>
      </c>
      <c r="T40" s="73"/>
      <c r="U40" s="73"/>
      <c r="V40" s="73"/>
      <c r="W40" s="73"/>
      <c r="X40" s="73"/>
      <c r="Y40" s="73"/>
      <c r="Z40" s="73"/>
      <c r="AA40" s="418" t="s">
        <v>202</v>
      </c>
      <c r="AB40" s="2" t="s">
        <v>4</v>
      </c>
      <c r="AC40" s="303">
        <v>143392.20000000001</v>
      </c>
      <c r="AD40" s="287">
        <v>132132</v>
      </c>
      <c r="AE40" s="269">
        <v>132132.20000000001</v>
      </c>
    </row>
    <row r="41" spans="1:31" s="271" customFormat="1">
      <c r="A41" s="416"/>
      <c r="B41" s="297" t="s">
        <v>5</v>
      </c>
      <c r="C41" s="304">
        <v>41390</v>
      </c>
      <c r="D41" s="268">
        <v>78520</v>
      </c>
      <c r="E41" s="304">
        <v>80023.3</v>
      </c>
      <c r="F41" s="311">
        <v>160905.4</v>
      </c>
      <c r="G41" s="311">
        <v>103032.9</v>
      </c>
      <c r="H41" s="311">
        <v>53612.800000000003</v>
      </c>
      <c r="I41" s="311">
        <v>87082</v>
      </c>
      <c r="J41" s="379">
        <v>15883.8</v>
      </c>
      <c r="K41" s="268">
        <v>2.7</v>
      </c>
      <c r="L41" s="304">
        <v>160821.4</v>
      </c>
      <c r="M41" s="311">
        <v>61608.7</v>
      </c>
      <c r="N41" s="311">
        <v>52880.7</v>
      </c>
      <c r="O41" s="311">
        <v>159452.5</v>
      </c>
      <c r="P41" s="379">
        <v>8043.9</v>
      </c>
      <c r="Q41" s="268">
        <v>5.4</v>
      </c>
      <c r="R41" s="323">
        <v>8039.2</v>
      </c>
      <c r="S41" s="268">
        <v>4660.6000000000004</v>
      </c>
      <c r="T41" s="73"/>
      <c r="U41" s="73"/>
      <c r="V41" s="73"/>
      <c r="W41" s="73"/>
      <c r="X41" s="73"/>
      <c r="Y41" s="73"/>
      <c r="Z41" s="73"/>
      <c r="AA41" s="419"/>
      <c r="AB41" s="346" t="s">
        <v>5</v>
      </c>
      <c r="AC41" s="304">
        <v>41390</v>
      </c>
      <c r="AD41" s="311">
        <v>53612.800000000003</v>
      </c>
      <c r="AE41" s="268">
        <v>61608.7</v>
      </c>
    </row>
    <row r="42" spans="1:31" s="271" customFormat="1" ht="15.75" thickBot="1">
      <c r="A42" s="417"/>
      <c r="B42" s="298" t="s">
        <v>3</v>
      </c>
      <c r="C42" s="309">
        <f t="shared" ref="C42:K42" si="22">C41/C40</f>
        <v>0.28864889443079889</v>
      </c>
      <c r="D42" s="347">
        <f t="shared" si="22"/>
        <v>0.52167280777167579</v>
      </c>
      <c r="E42" s="309">
        <f t="shared" si="22"/>
        <v>0.53166046355266361</v>
      </c>
      <c r="F42" s="376">
        <f t="shared" si="22"/>
        <v>0.88410629139473118</v>
      </c>
      <c r="G42" s="282">
        <f t="shared" si="22"/>
        <v>0.62273401731614808</v>
      </c>
      <c r="H42" s="282">
        <f t="shared" si="22"/>
        <v>0.40575182393364212</v>
      </c>
      <c r="I42" s="282">
        <f t="shared" si="22"/>
        <v>0.5093449908345743</v>
      </c>
      <c r="J42" s="319">
        <f t="shared" si="22"/>
        <v>9.5640660196209121E-2</v>
      </c>
      <c r="K42" s="296">
        <f t="shared" si="22"/>
        <v>2.8407835512319535E-5</v>
      </c>
      <c r="L42" s="377">
        <f>L41/L40</f>
        <v>0.83315494723536088</v>
      </c>
      <c r="M42" s="282">
        <f>M41/M40</f>
        <v>0.46626560369084896</v>
      </c>
      <c r="N42" s="319">
        <f>N41/N40</f>
        <v>0.63922476890662339</v>
      </c>
      <c r="O42" s="282">
        <f>O41/O40</f>
        <v>0.57823974179978599</v>
      </c>
      <c r="P42" s="319">
        <f>P41/P40</f>
        <v>9.6868941099965078E-2</v>
      </c>
      <c r="Q42" s="296">
        <f t="shared" ref="Q42" si="23">Q41/Q40</f>
        <v>2.8151656099369091E-5</v>
      </c>
      <c r="R42" s="324">
        <f>R41/R40</f>
        <v>0.14576707584631285</v>
      </c>
      <c r="S42" s="296">
        <f>S41/S40</f>
        <v>0.14084404889620888</v>
      </c>
      <c r="T42" s="73"/>
      <c r="U42" s="73"/>
      <c r="V42" s="73"/>
      <c r="W42" s="73"/>
      <c r="X42" s="73"/>
      <c r="Y42" s="73"/>
      <c r="Z42" s="73"/>
      <c r="AA42" s="420"/>
      <c r="AB42" s="351" t="s">
        <v>3</v>
      </c>
      <c r="AC42" s="305">
        <f>AC41/AC40</f>
        <v>0.28864889443079889</v>
      </c>
      <c r="AD42" s="282">
        <f>AD41/AD40</f>
        <v>0.40575182393364212</v>
      </c>
      <c r="AE42" s="296">
        <f>AE41/AE40</f>
        <v>0.46626560369084896</v>
      </c>
    </row>
    <row r="43" spans="1:31" s="271" customFormat="1" ht="15" customHeight="1">
      <c r="A43" s="418" t="s">
        <v>6</v>
      </c>
      <c r="B43" s="21" t="s">
        <v>7</v>
      </c>
      <c r="C43" s="301">
        <v>5870</v>
      </c>
      <c r="D43" s="270">
        <v>3333</v>
      </c>
      <c r="E43" s="301">
        <v>3330</v>
      </c>
      <c r="F43" s="281">
        <v>9457</v>
      </c>
      <c r="G43" s="362">
        <v>8428</v>
      </c>
      <c r="H43" s="281">
        <v>15703</v>
      </c>
      <c r="I43" s="281">
        <v>7403</v>
      </c>
      <c r="J43" s="290">
        <v>9599</v>
      </c>
      <c r="K43" s="270">
        <v>3522</v>
      </c>
      <c r="L43" s="301">
        <v>9289</v>
      </c>
      <c r="M43" s="281">
        <v>12295</v>
      </c>
      <c r="N43" s="362">
        <v>4354</v>
      </c>
      <c r="O43" s="281">
        <v>10027</v>
      </c>
      <c r="P43" s="290">
        <v>4799</v>
      </c>
      <c r="Q43" s="270">
        <v>7200</v>
      </c>
      <c r="R43" s="325">
        <v>2000</v>
      </c>
      <c r="S43" s="270">
        <v>1250</v>
      </c>
      <c r="T43" s="363"/>
      <c r="U43" s="130"/>
      <c r="V43" s="73"/>
      <c r="W43" s="73"/>
      <c r="X43" s="73"/>
      <c r="Y43" s="73"/>
      <c r="Z43" s="73"/>
      <c r="AA43" s="418" t="s">
        <v>198</v>
      </c>
      <c r="AB43" s="21" t="s">
        <v>4</v>
      </c>
      <c r="AC43" s="303">
        <v>9191.7999999999993</v>
      </c>
      <c r="AD43" s="287">
        <v>13787.7</v>
      </c>
      <c r="AE43" s="269">
        <v>13787.7</v>
      </c>
    </row>
    <row r="44" spans="1:31" s="271" customFormat="1">
      <c r="A44" s="419"/>
      <c r="B44" s="299" t="s">
        <v>11</v>
      </c>
      <c r="C44" s="306">
        <f t="shared" ref="C44:K44" si="24">C43*33.717</f>
        <v>197918.78999999998</v>
      </c>
      <c r="D44" s="267">
        <f t="shared" si="24"/>
        <v>112378.761</v>
      </c>
      <c r="E44" s="306">
        <f t="shared" si="24"/>
        <v>112277.61</v>
      </c>
      <c r="F44" s="359">
        <f t="shared" si="24"/>
        <v>318861.66899999999</v>
      </c>
      <c r="G44" s="312">
        <f t="shared" si="24"/>
        <v>284166.87599999999</v>
      </c>
      <c r="H44" s="358">
        <f t="shared" si="24"/>
        <v>529458.05099999998</v>
      </c>
      <c r="I44" s="358">
        <f t="shared" si="24"/>
        <v>249606.951</v>
      </c>
      <c r="J44" s="359">
        <f t="shared" si="24"/>
        <v>323649.48300000001</v>
      </c>
      <c r="K44" s="267">
        <f t="shared" si="24"/>
        <v>118751.27399999999</v>
      </c>
      <c r="L44" s="326">
        <f>L43*33.717</f>
        <v>313197.21299999999</v>
      </c>
      <c r="M44" s="312">
        <f>M43*33.717</f>
        <v>414550.51499999996</v>
      </c>
      <c r="N44" s="312">
        <f>N43*33.717</f>
        <v>146803.818</v>
      </c>
      <c r="O44" s="358">
        <f>O43*33.717</f>
        <v>338080.359</v>
      </c>
      <c r="P44" s="359">
        <f>P43*33.717</f>
        <v>161807.883</v>
      </c>
      <c r="Q44" s="267">
        <f t="shared" ref="Q44" si="25">Q43*33.717</f>
        <v>242762.4</v>
      </c>
      <c r="R44" s="306">
        <f>R43*33.717</f>
        <v>67434</v>
      </c>
      <c r="S44" s="358">
        <f>S43*33.717</f>
        <v>42146.25</v>
      </c>
      <c r="T44" s="73"/>
      <c r="U44" s="73"/>
      <c r="V44" s="73"/>
      <c r="W44" s="73"/>
      <c r="X44" s="73"/>
      <c r="Y44" s="73"/>
      <c r="Z44" s="73"/>
      <c r="AA44" s="419"/>
      <c r="AB44" s="297" t="s">
        <v>5</v>
      </c>
      <c r="AC44" s="304">
        <v>8676.2999999999993</v>
      </c>
      <c r="AD44" s="311">
        <v>13648.2</v>
      </c>
      <c r="AE44" s="268">
        <v>13648.4</v>
      </c>
    </row>
    <row r="45" spans="1:31" s="271" customFormat="1" ht="15.75" thickBot="1">
      <c r="A45" s="419"/>
      <c r="B45" s="299" t="s">
        <v>79</v>
      </c>
      <c r="C45" s="306">
        <v>164000</v>
      </c>
      <c r="D45" s="267">
        <v>109880</v>
      </c>
      <c r="E45" s="306">
        <v>109880</v>
      </c>
      <c r="F45" s="312">
        <v>328000</v>
      </c>
      <c r="G45" s="312">
        <v>330905</v>
      </c>
      <c r="H45" s="312">
        <v>264264</v>
      </c>
      <c r="I45" s="312">
        <v>242663.6</v>
      </c>
      <c r="J45" s="380">
        <v>328000</v>
      </c>
      <c r="K45" s="267">
        <v>328000</v>
      </c>
      <c r="L45" s="306">
        <v>328000</v>
      </c>
      <c r="M45" s="312">
        <v>264264.40000000002</v>
      </c>
      <c r="N45" s="312">
        <v>328000</v>
      </c>
      <c r="O45" s="312">
        <v>352965.4</v>
      </c>
      <c r="P45" s="380">
        <v>328000</v>
      </c>
      <c r="Q45" s="267">
        <v>328000</v>
      </c>
      <c r="R45" s="326">
        <f>2*R40</f>
        <v>110302</v>
      </c>
      <c r="S45" s="267">
        <f>2*S40</f>
        <v>66181</v>
      </c>
      <c r="T45" s="73"/>
      <c r="U45" s="73"/>
      <c r="V45" s="73"/>
      <c r="W45" s="73"/>
      <c r="X45" s="73"/>
      <c r="Y45" s="73"/>
      <c r="Z45" s="73"/>
      <c r="AA45" s="420"/>
      <c r="AB45" s="348" t="s">
        <v>3</v>
      </c>
      <c r="AC45" s="305">
        <f>AC44/AC43</f>
        <v>0.94391740464326901</v>
      </c>
      <c r="AD45" s="253">
        <f>AD44/AD43</f>
        <v>0.98988228638569165</v>
      </c>
      <c r="AE45" s="352">
        <f>AE44/AE43</f>
        <v>0.98989679206829273</v>
      </c>
    </row>
    <row r="46" spans="1:31" s="271" customFormat="1" ht="15" customHeight="1">
      <c r="A46" s="419"/>
      <c r="B46" s="297" t="s">
        <v>8</v>
      </c>
      <c r="C46" s="307">
        <f>SUM(C43-531)</f>
        <v>5339</v>
      </c>
      <c r="D46" s="266">
        <f>SUM(D43-650)</f>
        <v>2683</v>
      </c>
      <c r="E46" s="307">
        <f>SUM(E43-616)</f>
        <v>2714</v>
      </c>
      <c r="F46" s="313">
        <f>SUM(F43-1211)</f>
        <v>8246</v>
      </c>
      <c r="G46" s="313">
        <f>SUM(G43-4580)</f>
        <v>3848</v>
      </c>
      <c r="H46" s="313">
        <f>SUM(H43-2081)</f>
        <v>13622</v>
      </c>
      <c r="I46" s="313">
        <f>SUM(I43-(3272-2000))</f>
        <v>6131</v>
      </c>
      <c r="J46" s="320">
        <f>SUM(J43-9219)</f>
        <v>380</v>
      </c>
      <c r="K46" s="266">
        <f>SUM(K43-3522)</f>
        <v>0</v>
      </c>
      <c r="L46" s="307">
        <f>SUM(L43-909)</f>
        <v>8380</v>
      </c>
      <c r="M46" s="313">
        <f>SUM(M43-1185)</f>
        <v>11110</v>
      </c>
      <c r="N46" s="320">
        <f>SUM(N43-359)</f>
        <v>3995</v>
      </c>
      <c r="O46" s="313">
        <f>SUM(O43-(5224-2614))</f>
        <v>7417</v>
      </c>
      <c r="P46" s="320">
        <f>SUM(P43-3943)</f>
        <v>856</v>
      </c>
      <c r="Q46" s="266">
        <f>SUM(Q43-7200)</f>
        <v>0</v>
      </c>
      <c r="R46" s="327">
        <f>SUM(R43-1033)</f>
        <v>967</v>
      </c>
      <c r="S46" s="266">
        <f>SUM(S43-752)</f>
        <v>498</v>
      </c>
      <c r="T46" s="12"/>
      <c r="U46" s="73"/>
      <c r="V46" s="73"/>
      <c r="W46" s="73"/>
      <c r="X46" s="73"/>
      <c r="Y46" s="73"/>
      <c r="Z46" s="73"/>
      <c r="AA46" s="418" t="s">
        <v>199</v>
      </c>
      <c r="AB46" s="21" t="s">
        <v>4</v>
      </c>
      <c r="AC46" s="303">
        <v>97433.600000000006</v>
      </c>
      <c r="AD46" s="287">
        <v>243584.4</v>
      </c>
      <c r="AE46" s="269">
        <v>292299.3</v>
      </c>
    </row>
    <row r="47" spans="1:31" s="271" customFormat="1">
      <c r="A47" s="419"/>
      <c r="B47" s="300" t="s">
        <v>77</v>
      </c>
      <c r="C47" s="306">
        <f>(C46*33.717)</f>
        <v>180015.06299999999</v>
      </c>
      <c r="D47" s="342">
        <f>(D46*33.717)</f>
        <v>90462.710999999996</v>
      </c>
      <c r="E47" s="306">
        <f>(E46*33.717)</f>
        <v>91507.937999999995</v>
      </c>
      <c r="F47" s="342">
        <f>(F46*33.717)</f>
        <v>278030.38199999998</v>
      </c>
      <c r="G47" s="284">
        <f>(G46*33.717)*2</f>
        <v>259486.03199999998</v>
      </c>
      <c r="H47" s="284">
        <f>(H46*33.717)</f>
        <v>459292.97399999999</v>
      </c>
      <c r="I47" s="284">
        <f>(I46*33.717)-(2000*33.717)</f>
        <v>139284.927</v>
      </c>
      <c r="J47" s="381">
        <f>J46*33.717</f>
        <v>12812.46</v>
      </c>
      <c r="K47" s="265">
        <f>K46*33.717</f>
        <v>0</v>
      </c>
      <c r="L47" s="308">
        <f>L46*33.717</f>
        <v>282548.45999999996</v>
      </c>
      <c r="M47" s="284">
        <f>M46*33.717</f>
        <v>374595.87</v>
      </c>
      <c r="N47" s="284">
        <f>(N46*33.717)</f>
        <v>134699.41500000001</v>
      </c>
      <c r="O47" s="284">
        <f>O46*33.717</f>
        <v>250078.989</v>
      </c>
      <c r="P47" s="381">
        <f>P46*33.717</f>
        <v>28861.752</v>
      </c>
      <c r="Q47" s="265">
        <f>Q46*33.717</f>
        <v>0</v>
      </c>
      <c r="R47" s="328">
        <f>R46*33.717</f>
        <v>32604.339</v>
      </c>
      <c r="S47" s="329">
        <f>S46*33.717</f>
        <v>16791.065999999999</v>
      </c>
      <c r="T47" s="66"/>
      <c r="U47" s="73" t="s">
        <v>184</v>
      </c>
      <c r="V47" s="73"/>
      <c r="W47" s="73"/>
      <c r="X47" s="73"/>
      <c r="Y47" s="73"/>
      <c r="Z47" s="73"/>
      <c r="AA47" s="419"/>
      <c r="AB47" s="297" t="s">
        <v>5</v>
      </c>
      <c r="AC47" s="304">
        <v>38973.199999999997</v>
      </c>
      <c r="AD47" s="311">
        <v>96777.4</v>
      </c>
      <c r="AE47" s="268">
        <v>84331.1</v>
      </c>
    </row>
    <row r="48" spans="1:31" s="271" customFormat="1" ht="15.75" thickBot="1">
      <c r="A48" s="420"/>
      <c r="B48" s="298" t="s">
        <v>10</v>
      </c>
      <c r="C48" s="309">
        <f t="shared" ref="C48:K48" si="26">C47/C40</f>
        <v>1.2554034529074802</v>
      </c>
      <c r="D48" s="296">
        <f t="shared" si="26"/>
        <v>0.60101803930218622</v>
      </c>
      <c r="E48" s="314">
        <f t="shared" si="26"/>
        <v>0.60796234016628159</v>
      </c>
      <c r="F48" s="286">
        <f t="shared" si="26"/>
        <v>1.5276579277331923</v>
      </c>
      <c r="G48" s="286">
        <f t="shared" si="26"/>
        <v>1.5683415602665416</v>
      </c>
      <c r="H48" s="286">
        <f t="shared" si="26"/>
        <v>3.4760162110616655</v>
      </c>
      <c r="I48" s="286">
        <f t="shared" si="26"/>
        <v>0.81468133329745929</v>
      </c>
      <c r="J48" s="382">
        <f t="shared" si="26"/>
        <v>7.7147290518485595E-2</v>
      </c>
      <c r="K48" s="315">
        <f t="shared" si="26"/>
        <v>0</v>
      </c>
      <c r="L48" s="314">
        <f>L47/L40</f>
        <v>1.4637768809544778</v>
      </c>
      <c r="M48" s="286">
        <f>M47/M40</f>
        <v>2.8350081963366986</v>
      </c>
      <c r="N48" s="286">
        <f>N47/N40</f>
        <v>1.6282538322153899</v>
      </c>
      <c r="O48" s="264">
        <f>O47/O40</f>
        <v>0.90688832115464812</v>
      </c>
      <c r="P48" s="382">
        <f>P47/P40</f>
        <v>0.34756863642384905</v>
      </c>
      <c r="Q48" s="315">
        <f t="shared" ref="Q48" si="27">Q47/Q40</f>
        <v>0</v>
      </c>
      <c r="R48" s="309">
        <f>R47/R40</f>
        <v>0.59118309731464525</v>
      </c>
      <c r="S48" s="296">
        <f>S47/S40</f>
        <v>0.50742859733156043</v>
      </c>
      <c r="T48" s="130"/>
      <c r="U48" s="73"/>
      <c r="V48" s="73"/>
      <c r="W48" s="73"/>
      <c r="X48" s="73"/>
      <c r="Y48" s="73"/>
      <c r="Z48" s="73"/>
      <c r="AA48" s="420"/>
      <c r="AB48" s="298" t="s">
        <v>3</v>
      </c>
      <c r="AC48" s="309">
        <f>AC47/AC46</f>
        <v>0.39999753678402516</v>
      </c>
      <c r="AD48" s="282">
        <f>AD47/AD46</f>
        <v>0.39730541036289679</v>
      </c>
      <c r="AE48" s="347">
        <f>AE47/AE46</f>
        <v>0.28850941483609438</v>
      </c>
    </row>
    <row r="49" spans="1:31" s="271" customFormat="1" ht="15.75" thickBot="1">
      <c r="A49" s="406">
        <v>41423</v>
      </c>
      <c r="B49" s="406"/>
      <c r="C49" s="406"/>
      <c r="D49" s="280"/>
      <c r="E49" s="280"/>
      <c r="F49" s="280"/>
      <c r="G49" s="280"/>
      <c r="H49" s="280"/>
      <c r="I49" s="11"/>
      <c r="J49" s="285"/>
      <c r="K49" s="285"/>
      <c r="L49" s="280"/>
      <c r="M49" s="280"/>
      <c r="N49" s="13"/>
      <c r="R49" s="12"/>
      <c r="S49" s="73"/>
      <c r="T49" s="73"/>
      <c r="U49" s="73"/>
      <c r="V49" s="73"/>
      <c r="W49" s="73"/>
      <c r="X49" s="73"/>
      <c r="Y49" s="73"/>
      <c r="Z49" s="73"/>
      <c r="AA49" s="407"/>
      <c r="AB49" s="408"/>
    </row>
    <row r="50" spans="1:31" s="271" customFormat="1">
      <c r="A50" s="409" t="s">
        <v>1</v>
      </c>
      <c r="B50" s="410"/>
      <c r="C50" s="301" t="s">
        <v>12</v>
      </c>
      <c r="D50" s="270" t="s">
        <v>12</v>
      </c>
      <c r="E50" s="301" t="s">
        <v>13</v>
      </c>
      <c r="F50" s="281" t="s">
        <v>13</v>
      </c>
      <c r="G50" s="281" t="s">
        <v>13</v>
      </c>
      <c r="H50" s="281" t="s">
        <v>13</v>
      </c>
      <c r="I50" s="281" t="s">
        <v>13</v>
      </c>
      <c r="J50" s="290" t="s">
        <v>13</v>
      </c>
      <c r="K50" s="270" t="s">
        <v>13</v>
      </c>
      <c r="L50" s="301" t="s">
        <v>2</v>
      </c>
      <c r="M50" s="281" t="s">
        <v>2</v>
      </c>
      <c r="N50" s="290" t="s">
        <v>2</v>
      </c>
      <c r="O50" s="281" t="s">
        <v>2</v>
      </c>
      <c r="P50" s="290" t="s">
        <v>2</v>
      </c>
      <c r="Q50" s="270" t="s">
        <v>2</v>
      </c>
      <c r="R50" s="332" t="s">
        <v>190</v>
      </c>
      <c r="S50" s="331" t="s">
        <v>190</v>
      </c>
      <c r="T50" s="12"/>
      <c r="U50" s="73"/>
      <c r="V50" s="73"/>
      <c r="W50" s="73"/>
      <c r="X50" s="73"/>
      <c r="Y50" s="73"/>
      <c r="Z50" s="73"/>
      <c r="AA50" s="409" t="s">
        <v>1</v>
      </c>
      <c r="AB50" s="410"/>
      <c r="AC50" s="301" t="s">
        <v>12</v>
      </c>
      <c r="AD50" s="281" t="s">
        <v>13</v>
      </c>
      <c r="AE50" s="270" t="s">
        <v>2</v>
      </c>
    </row>
    <row r="51" spans="1:31" s="271" customFormat="1" ht="15.75" thickBot="1">
      <c r="A51" s="412" t="s">
        <v>0</v>
      </c>
      <c r="B51" s="413"/>
      <c r="C51" s="302" t="s">
        <v>99</v>
      </c>
      <c r="D51" s="295" t="s">
        <v>100</v>
      </c>
      <c r="E51" s="302" t="s">
        <v>101</v>
      </c>
      <c r="F51" s="310" t="s">
        <v>102</v>
      </c>
      <c r="G51" s="310" t="s">
        <v>97</v>
      </c>
      <c r="H51" s="310" t="s">
        <v>104</v>
      </c>
      <c r="I51" s="310" t="s">
        <v>103</v>
      </c>
      <c r="J51" s="383" t="s">
        <v>185</v>
      </c>
      <c r="K51" s="318" t="s">
        <v>207</v>
      </c>
      <c r="L51" s="302" t="s">
        <v>105</v>
      </c>
      <c r="M51" s="310" t="s">
        <v>107</v>
      </c>
      <c r="N51" s="316" t="s">
        <v>98</v>
      </c>
      <c r="O51" s="317" t="s">
        <v>106</v>
      </c>
      <c r="P51" s="316" t="s">
        <v>186</v>
      </c>
      <c r="Q51" s="295" t="s">
        <v>206</v>
      </c>
      <c r="R51" s="321" t="s">
        <v>189</v>
      </c>
      <c r="S51" s="295" t="s">
        <v>191</v>
      </c>
      <c r="T51" s="12"/>
      <c r="U51" s="12"/>
      <c r="V51" s="12"/>
      <c r="W51" s="12"/>
      <c r="X51" s="12"/>
      <c r="Y51" s="12"/>
      <c r="Z51" s="12"/>
      <c r="AA51" s="412" t="s">
        <v>0</v>
      </c>
      <c r="AB51" s="413"/>
      <c r="AC51" s="302" t="s">
        <v>99</v>
      </c>
      <c r="AD51" s="310" t="s">
        <v>104</v>
      </c>
      <c r="AE51" s="295" t="s">
        <v>107</v>
      </c>
    </row>
    <row r="52" spans="1:31" s="271" customFormat="1" ht="15" customHeight="1">
      <c r="A52" s="415" t="s">
        <v>9</v>
      </c>
      <c r="B52" s="21" t="s">
        <v>4</v>
      </c>
      <c r="C52" s="303">
        <v>143392.20000000001</v>
      </c>
      <c r="D52" s="269">
        <v>150515.79999999999</v>
      </c>
      <c r="E52" s="303">
        <v>150515.79999999999</v>
      </c>
      <c r="F52" s="287">
        <v>181997.8</v>
      </c>
      <c r="G52" s="287">
        <v>165452.5</v>
      </c>
      <c r="H52" s="287">
        <v>132132</v>
      </c>
      <c r="I52" s="373">
        <v>170968.6</v>
      </c>
      <c r="J52" s="227">
        <v>166077.9</v>
      </c>
      <c r="K52" s="269">
        <v>95044.2</v>
      </c>
      <c r="L52" s="303">
        <v>193027</v>
      </c>
      <c r="M52" s="287">
        <v>132132.20000000001</v>
      </c>
      <c r="N52" s="287">
        <v>82726.3</v>
      </c>
      <c r="O52" s="287">
        <v>275755</v>
      </c>
      <c r="P52" s="227">
        <v>83039</v>
      </c>
      <c r="Q52" s="269">
        <v>191818.2</v>
      </c>
      <c r="R52" s="322">
        <v>55151</v>
      </c>
      <c r="S52" s="269">
        <v>33090.5</v>
      </c>
      <c r="T52" s="73"/>
      <c r="U52" s="73"/>
      <c r="V52" s="73"/>
      <c r="W52" s="73"/>
      <c r="X52" s="73"/>
      <c r="Y52" s="73"/>
      <c r="Z52" s="73"/>
      <c r="AA52" s="418" t="s">
        <v>202</v>
      </c>
      <c r="AB52" s="2" t="s">
        <v>4</v>
      </c>
      <c r="AC52" s="303">
        <v>143392.20000000001</v>
      </c>
      <c r="AD52" s="287">
        <v>132132</v>
      </c>
      <c r="AE52" s="269">
        <v>132132.20000000001</v>
      </c>
    </row>
    <row r="53" spans="1:31" s="271" customFormat="1">
      <c r="A53" s="416"/>
      <c r="B53" s="297" t="s">
        <v>5</v>
      </c>
      <c r="C53" s="304">
        <v>41700</v>
      </c>
      <c r="D53" s="268">
        <v>78275.899999999994</v>
      </c>
      <c r="E53" s="304">
        <v>79779.3</v>
      </c>
      <c r="F53" s="311">
        <v>160731.29999999999</v>
      </c>
      <c r="G53" s="311">
        <v>102212.1</v>
      </c>
      <c r="H53" s="311">
        <v>54390.5</v>
      </c>
      <c r="I53" s="311">
        <v>86568.9</v>
      </c>
      <c r="J53" s="379">
        <v>15867.7</v>
      </c>
      <c r="K53" s="268">
        <v>2.7</v>
      </c>
      <c r="L53" s="304">
        <v>160717.9</v>
      </c>
      <c r="M53" s="311">
        <v>63216.3</v>
      </c>
      <c r="N53" s="311">
        <v>52488.1</v>
      </c>
      <c r="O53" s="311">
        <v>157564.20000000001</v>
      </c>
      <c r="P53" s="379">
        <v>8035.8</v>
      </c>
      <c r="Q53" s="268">
        <v>5.4</v>
      </c>
      <c r="R53" s="323">
        <v>8022</v>
      </c>
      <c r="S53" s="268">
        <v>4641.8999999999996</v>
      </c>
      <c r="T53" s="73"/>
      <c r="U53" s="73"/>
      <c r="V53" s="73"/>
      <c r="W53" s="73"/>
      <c r="X53" s="73"/>
      <c r="Y53" s="73"/>
      <c r="Z53" s="73"/>
      <c r="AA53" s="419"/>
      <c r="AB53" s="346" t="s">
        <v>5</v>
      </c>
      <c r="AC53" s="304">
        <v>41700</v>
      </c>
      <c r="AD53" s="311">
        <v>54390.5</v>
      </c>
      <c r="AE53" s="268">
        <v>63216.3</v>
      </c>
    </row>
    <row r="54" spans="1:31" s="271" customFormat="1" ht="15.75" thickBot="1">
      <c r="A54" s="417"/>
      <c r="B54" s="298" t="s">
        <v>3</v>
      </c>
      <c r="C54" s="309">
        <f t="shared" ref="C54:K54" si="28">C53/C52</f>
        <v>0.29081079724001724</v>
      </c>
      <c r="D54" s="347">
        <f t="shared" si="28"/>
        <v>0.52005105111888583</v>
      </c>
      <c r="E54" s="309">
        <f t="shared" si="28"/>
        <v>0.53003937128195189</v>
      </c>
      <c r="F54" s="376">
        <f t="shared" si="28"/>
        <v>0.88314968642478098</v>
      </c>
      <c r="G54" s="282">
        <f t="shared" si="28"/>
        <v>0.6177730768649613</v>
      </c>
      <c r="H54" s="282">
        <f t="shared" si="28"/>
        <v>0.41163760481942302</v>
      </c>
      <c r="I54" s="282">
        <f t="shared" si="28"/>
        <v>0.50634385495348266</v>
      </c>
      <c r="J54" s="319">
        <f t="shared" si="28"/>
        <v>9.5543717737278724E-2</v>
      </c>
      <c r="K54" s="296">
        <f t="shared" si="28"/>
        <v>2.8407835512319535E-5</v>
      </c>
      <c r="L54" s="377">
        <f>L53/L52</f>
        <v>0.8326187528169634</v>
      </c>
      <c r="M54" s="282">
        <f>M53/M52</f>
        <v>0.47843220653254842</v>
      </c>
      <c r="N54" s="319">
        <f>N53/N52</f>
        <v>0.63447899881899705</v>
      </c>
      <c r="O54" s="282">
        <f>O53/O52</f>
        <v>0.5713919965186488</v>
      </c>
      <c r="P54" s="319">
        <f>P53/P52</f>
        <v>9.6771396572694762E-2</v>
      </c>
      <c r="Q54" s="296">
        <f t="shared" ref="Q54" si="29">Q53/Q52</f>
        <v>2.8151656099369091E-5</v>
      </c>
      <c r="R54" s="324">
        <f>R53/R52</f>
        <v>0.14545520480136354</v>
      </c>
      <c r="S54" s="296">
        <f>S53/S52</f>
        <v>0.14027893201976396</v>
      </c>
      <c r="T54" s="73"/>
      <c r="U54" s="73"/>
      <c r="V54" s="73"/>
      <c r="W54" s="73"/>
      <c r="X54" s="73"/>
      <c r="Y54" s="73"/>
      <c r="Z54" s="73"/>
      <c r="AA54" s="420"/>
      <c r="AB54" s="351" t="s">
        <v>3</v>
      </c>
      <c r="AC54" s="305">
        <f>AC53/AC52</f>
        <v>0.29081079724001724</v>
      </c>
      <c r="AD54" s="282">
        <f>AD53/AD52</f>
        <v>0.41163760481942302</v>
      </c>
      <c r="AE54" s="296">
        <f>AE53/AE52</f>
        <v>0.47843220653254842</v>
      </c>
    </row>
    <row r="55" spans="1:31" s="271" customFormat="1" ht="15" customHeight="1">
      <c r="A55" s="418" t="s">
        <v>6</v>
      </c>
      <c r="B55" s="21" t="s">
        <v>7</v>
      </c>
      <c r="C55" s="301">
        <v>5870</v>
      </c>
      <c r="D55" s="270">
        <v>3333</v>
      </c>
      <c r="E55" s="301">
        <v>3330</v>
      </c>
      <c r="F55" s="281">
        <v>9457</v>
      </c>
      <c r="G55" s="362">
        <v>8428</v>
      </c>
      <c r="H55" s="281">
        <v>15703</v>
      </c>
      <c r="I55" s="281">
        <v>7403</v>
      </c>
      <c r="J55" s="290">
        <v>9599</v>
      </c>
      <c r="K55" s="270">
        <v>3600</v>
      </c>
      <c r="L55" s="301">
        <v>9289</v>
      </c>
      <c r="M55" s="281">
        <v>12295</v>
      </c>
      <c r="N55" s="362">
        <v>4354</v>
      </c>
      <c r="O55" s="281">
        <v>10027</v>
      </c>
      <c r="P55" s="290">
        <v>4799</v>
      </c>
      <c r="Q55" s="270">
        <v>7200</v>
      </c>
      <c r="R55" s="325">
        <v>2000</v>
      </c>
      <c r="S55" s="270">
        <v>1250</v>
      </c>
      <c r="T55" s="363"/>
      <c r="U55" s="130"/>
      <c r="V55" s="73"/>
      <c r="W55" s="73"/>
      <c r="X55" s="73"/>
      <c r="Y55" s="73"/>
      <c r="Z55" s="73"/>
      <c r="AA55" s="418" t="s">
        <v>198</v>
      </c>
      <c r="AB55" s="21" t="s">
        <v>4</v>
      </c>
      <c r="AC55" s="303">
        <v>9191.7999999999993</v>
      </c>
      <c r="AD55" s="287">
        <v>13787.7</v>
      </c>
      <c r="AE55" s="269">
        <v>13787.7</v>
      </c>
    </row>
    <row r="56" spans="1:31" s="271" customFormat="1">
      <c r="A56" s="419"/>
      <c r="B56" s="299" t="s">
        <v>11</v>
      </c>
      <c r="C56" s="306">
        <f t="shared" ref="C56:K56" si="30">C55*33.717</f>
        <v>197918.78999999998</v>
      </c>
      <c r="D56" s="267">
        <f t="shared" si="30"/>
        <v>112378.761</v>
      </c>
      <c r="E56" s="306">
        <f t="shared" si="30"/>
        <v>112277.61</v>
      </c>
      <c r="F56" s="359">
        <f t="shared" si="30"/>
        <v>318861.66899999999</v>
      </c>
      <c r="G56" s="312">
        <f t="shared" si="30"/>
        <v>284166.87599999999</v>
      </c>
      <c r="H56" s="358">
        <f t="shared" si="30"/>
        <v>529458.05099999998</v>
      </c>
      <c r="I56" s="358">
        <f t="shared" si="30"/>
        <v>249606.951</v>
      </c>
      <c r="J56" s="359">
        <f t="shared" si="30"/>
        <v>323649.48300000001</v>
      </c>
      <c r="K56" s="267">
        <f t="shared" si="30"/>
        <v>121381.2</v>
      </c>
      <c r="L56" s="326">
        <f>L55*33.717</f>
        <v>313197.21299999999</v>
      </c>
      <c r="M56" s="312">
        <f>M55*33.717</f>
        <v>414550.51499999996</v>
      </c>
      <c r="N56" s="312">
        <f>N55*33.717</f>
        <v>146803.818</v>
      </c>
      <c r="O56" s="358">
        <f>O55*33.717</f>
        <v>338080.359</v>
      </c>
      <c r="P56" s="359">
        <f>P55*33.717</f>
        <v>161807.883</v>
      </c>
      <c r="Q56" s="267">
        <f t="shared" ref="Q56" si="31">Q55*33.717</f>
        <v>242762.4</v>
      </c>
      <c r="R56" s="306">
        <f>R55*33.717</f>
        <v>67434</v>
      </c>
      <c r="S56" s="358">
        <f>S55*33.717</f>
        <v>42146.25</v>
      </c>
      <c r="T56" s="73"/>
      <c r="U56" s="73"/>
      <c r="V56" s="73"/>
      <c r="W56" s="73"/>
      <c r="X56" s="73"/>
      <c r="Y56" s="73"/>
      <c r="Z56" s="73"/>
      <c r="AA56" s="419"/>
      <c r="AB56" s="297" t="s">
        <v>5</v>
      </c>
      <c r="AC56" s="304">
        <v>8118.2</v>
      </c>
      <c r="AD56" s="311">
        <v>13637.4</v>
      </c>
      <c r="AE56" s="268">
        <v>13649</v>
      </c>
    </row>
    <row r="57" spans="1:31" s="271" customFormat="1" ht="15.75" thickBot="1">
      <c r="A57" s="419"/>
      <c r="B57" s="299" t="s">
        <v>79</v>
      </c>
      <c r="C57" s="306">
        <v>164000</v>
      </c>
      <c r="D57" s="267">
        <v>109880</v>
      </c>
      <c r="E57" s="306">
        <v>109880</v>
      </c>
      <c r="F57" s="312">
        <v>328000</v>
      </c>
      <c r="G57" s="312">
        <v>330905</v>
      </c>
      <c r="H57" s="312">
        <v>264264</v>
      </c>
      <c r="I57" s="312">
        <v>242663.6</v>
      </c>
      <c r="J57" s="380">
        <v>328000</v>
      </c>
      <c r="K57" s="267">
        <v>328000</v>
      </c>
      <c r="L57" s="306">
        <v>328000</v>
      </c>
      <c r="M57" s="312">
        <v>264264.40000000002</v>
      </c>
      <c r="N57" s="312">
        <v>328000</v>
      </c>
      <c r="O57" s="312">
        <v>352965.4</v>
      </c>
      <c r="P57" s="380">
        <v>328000</v>
      </c>
      <c r="Q57" s="267">
        <v>328000</v>
      </c>
      <c r="R57" s="326">
        <f>2*R52</f>
        <v>110302</v>
      </c>
      <c r="S57" s="267">
        <f>2*S52</f>
        <v>66181</v>
      </c>
      <c r="T57" s="73"/>
      <c r="U57" s="73"/>
      <c r="V57" s="73"/>
      <c r="W57" s="73"/>
      <c r="X57" s="73"/>
      <c r="Y57" s="73"/>
      <c r="Z57" s="73"/>
      <c r="AA57" s="420"/>
      <c r="AB57" s="348" t="s">
        <v>3</v>
      </c>
      <c r="AC57" s="305">
        <f>AC56/AC55</f>
        <v>0.88320024369546779</v>
      </c>
      <c r="AD57" s="253">
        <f>AD56/AD55</f>
        <v>0.98909897952522896</v>
      </c>
      <c r="AE57" s="352">
        <f>AE56/AE55</f>
        <v>0.98994030911609621</v>
      </c>
    </row>
    <row r="58" spans="1:31" s="271" customFormat="1" ht="15" customHeight="1">
      <c r="A58" s="419"/>
      <c r="B58" s="297" t="s">
        <v>8</v>
      </c>
      <c r="C58" s="307">
        <f>SUM(C55-531)</f>
        <v>5339</v>
      </c>
      <c r="D58" s="266">
        <f>SUM(D55-650)</f>
        <v>2683</v>
      </c>
      <c r="E58" s="307">
        <f>SUM(E55-616)</f>
        <v>2714</v>
      </c>
      <c r="F58" s="313">
        <f>SUM(F55-1211)</f>
        <v>8246</v>
      </c>
      <c r="G58" s="313">
        <f>SUM(G55-4580)</f>
        <v>3848</v>
      </c>
      <c r="H58" s="313">
        <f>SUM(H55-2081)</f>
        <v>13622</v>
      </c>
      <c r="I58" s="313">
        <f>SUM(I55-(3272-2000))</f>
        <v>6131</v>
      </c>
      <c r="J58" s="320">
        <f>SUM(J55-9219)</f>
        <v>380</v>
      </c>
      <c r="K58" s="266">
        <f>SUM(K55-3600)</f>
        <v>0</v>
      </c>
      <c r="L58" s="307">
        <f>SUM(L55-909)</f>
        <v>8380</v>
      </c>
      <c r="M58" s="313">
        <f>SUM(M55-1185)</f>
        <v>11110</v>
      </c>
      <c r="N58" s="320">
        <f>SUM(N55-359)</f>
        <v>3995</v>
      </c>
      <c r="O58" s="313">
        <f>SUM(O55-(5224-2614))</f>
        <v>7417</v>
      </c>
      <c r="P58" s="320">
        <f>SUM(P55-3943)</f>
        <v>856</v>
      </c>
      <c r="Q58" s="266">
        <f>SUM(Q55-7200)</f>
        <v>0</v>
      </c>
      <c r="R58" s="327">
        <f>SUM(R55-1033)</f>
        <v>967</v>
      </c>
      <c r="S58" s="266">
        <f>SUM(S55-752)</f>
        <v>498</v>
      </c>
      <c r="T58" s="12"/>
      <c r="U58" s="73"/>
      <c r="V58" s="73"/>
      <c r="W58" s="73"/>
      <c r="X58" s="73"/>
      <c r="Y58" s="73"/>
      <c r="Z58" s="73"/>
      <c r="AA58" s="418" t="s">
        <v>199</v>
      </c>
      <c r="AB58" s="21" t="s">
        <v>4</v>
      </c>
      <c r="AC58" s="303">
        <v>97433.600000000006</v>
      </c>
      <c r="AD58" s="287">
        <v>243584.4</v>
      </c>
      <c r="AE58" s="269">
        <v>292299.3</v>
      </c>
    </row>
    <row r="59" spans="1:31" s="271" customFormat="1">
      <c r="A59" s="419"/>
      <c r="B59" s="300" t="s">
        <v>77</v>
      </c>
      <c r="C59" s="306">
        <f>(C58*33.717)</f>
        <v>180015.06299999999</v>
      </c>
      <c r="D59" s="342">
        <f>(D58*33.717)</f>
        <v>90462.710999999996</v>
      </c>
      <c r="E59" s="306">
        <f>(E58*33.717)</f>
        <v>91507.937999999995</v>
      </c>
      <c r="F59" s="342">
        <f>(F58*33.717)</f>
        <v>278030.38199999998</v>
      </c>
      <c r="G59" s="284">
        <f>(G58*33.717)*2</f>
        <v>259486.03199999998</v>
      </c>
      <c r="H59" s="284">
        <f>(H58*33.717)</f>
        <v>459292.97399999999</v>
      </c>
      <c r="I59" s="284">
        <f>(I58*33.717)-(2000*33.717)</f>
        <v>139284.927</v>
      </c>
      <c r="J59" s="381">
        <f>J58*33.717</f>
        <v>12812.46</v>
      </c>
      <c r="K59" s="265">
        <f>K58*33.717</f>
        <v>0</v>
      </c>
      <c r="L59" s="308">
        <f>L58*33.717</f>
        <v>282548.45999999996</v>
      </c>
      <c r="M59" s="284">
        <f>M58*33.717</f>
        <v>374595.87</v>
      </c>
      <c r="N59" s="284">
        <f>(N58*33.717)</f>
        <v>134699.41500000001</v>
      </c>
      <c r="O59" s="284">
        <f>O58*33.717</f>
        <v>250078.989</v>
      </c>
      <c r="P59" s="381">
        <f>P58*33.717</f>
        <v>28861.752</v>
      </c>
      <c r="Q59" s="265">
        <f>Q58*33.717</f>
        <v>0</v>
      </c>
      <c r="R59" s="328">
        <f>R58*33.717</f>
        <v>32604.339</v>
      </c>
      <c r="S59" s="329">
        <f>S58*33.717</f>
        <v>16791.065999999999</v>
      </c>
      <c r="T59" s="66"/>
      <c r="U59" s="73" t="s">
        <v>184</v>
      </c>
      <c r="V59" s="73"/>
      <c r="W59" s="73"/>
      <c r="X59" s="73"/>
      <c r="Y59" s="73"/>
      <c r="Z59" s="73"/>
      <c r="AA59" s="419"/>
      <c r="AB59" s="297" t="s">
        <v>5</v>
      </c>
      <c r="AC59" s="304">
        <v>38973.199999999997</v>
      </c>
      <c r="AD59" s="311">
        <v>95672.4</v>
      </c>
      <c r="AE59" s="268">
        <v>82255.600000000006</v>
      </c>
    </row>
    <row r="60" spans="1:31" s="271" customFormat="1" ht="15.75" thickBot="1">
      <c r="A60" s="420"/>
      <c r="B60" s="298" t="s">
        <v>10</v>
      </c>
      <c r="C60" s="309">
        <f t="shared" ref="C60:K60" si="32">C59/C52</f>
        <v>1.2554034529074802</v>
      </c>
      <c r="D60" s="296">
        <f t="shared" si="32"/>
        <v>0.60101803930218622</v>
      </c>
      <c r="E60" s="314">
        <f t="shared" si="32"/>
        <v>0.60796234016628159</v>
      </c>
      <c r="F60" s="286">
        <f t="shared" si="32"/>
        <v>1.5276579277331923</v>
      </c>
      <c r="G60" s="286">
        <f t="shared" si="32"/>
        <v>1.5683415602665416</v>
      </c>
      <c r="H60" s="286">
        <f t="shared" si="32"/>
        <v>3.4760162110616655</v>
      </c>
      <c r="I60" s="286">
        <f t="shared" si="32"/>
        <v>0.81468133329745929</v>
      </c>
      <c r="J60" s="382">
        <f t="shared" si="32"/>
        <v>7.7147290518485595E-2</v>
      </c>
      <c r="K60" s="315">
        <f t="shared" si="32"/>
        <v>0</v>
      </c>
      <c r="L60" s="314">
        <f>L59/L52</f>
        <v>1.4637768809544778</v>
      </c>
      <c r="M60" s="286">
        <f>M59/M52</f>
        <v>2.8350081963366986</v>
      </c>
      <c r="N60" s="286">
        <f>N59/N52</f>
        <v>1.6282538322153899</v>
      </c>
      <c r="O60" s="264">
        <f>O59/O52</f>
        <v>0.90688832115464812</v>
      </c>
      <c r="P60" s="382">
        <f>P59/P52</f>
        <v>0.34756863642384905</v>
      </c>
      <c r="Q60" s="315">
        <f t="shared" ref="Q60" si="33">Q59/Q52</f>
        <v>0</v>
      </c>
      <c r="R60" s="309">
        <f>R59/R52</f>
        <v>0.59118309731464525</v>
      </c>
      <c r="S60" s="296">
        <f>S59/S52</f>
        <v>0.50742859733156043</v>
      </c>
      <c r="T60" s="130"/>
      <c r="U60" s="73"/>
      <c r="V60" s="73"/>
      <c r="W60" s="73"/>
      <c r="X60" s="73"/>
      <c r="Y60" s="73"/>
      <c r="Z60" s="73"/>
      <c r="AA60" s="420"/>
      <c r="AB60" s="298" t="s">
        <v>3</v>
      </c>
      <c r="AC60" s="309">
        <f>AC59/AC58</f>
        <v>0.39999753678402516</v>
      </c>
      <c r="AD60" s="282">
        <f>AD59/AD58</f>
        <v>0.39276899505879687</v>
      </c>
      <c r="AE60" s="347">
        <f>AE59/AE58</f>
        <v>0.28140881623732938</v>
      </c>
    </row>
    <row r="61" spans="1:31" s="271" customFormat="1" ht="15.75" thickBot="1">
      <c r="A61" s="406">
        <v>41422</v>
      </c>
      <c r="B61" s="406"/>
      <c r="C61" s="406"/>
      <c r="D61" s="280"/>
      <c r="E61" s="280"/>
      <c r="F61" s="280"/>
      <c r="G61" s="280"/>
      <c r="H61" s="280"/>
      <c r="I61" s="11"/>
      <c r="J61" s="285"/>
      <c r="K61" s="285"/>
      <c r="L61" s="280"/>
      <c r="M61" s="280"/>
      <c r="N61" s="13"/>
      <c r="R61" s="12"/>
      <c r="S61" s="73"/>
      <c r="T61" s="73"/>
      <c r="U61" s="73"/>
      <c r="V61" s="73"/>
      <c r="W61" s="73"/>
      <c r="X61" s="73"/>
      <c r="Y61" s="73"/>
      <c r="Z61" s="73"/>
      <c r="AA61" s="407"/>
      <c r="AB61" s="408"/>
    </row>
    <row r="62" spans="1:31" s="271" customFormat="1">
      <c r="A62" s="409" t="s">
        <v>1</v>
      </c>
      <c r="B62" s="410"/>
      <c r="C62" s="301" t="s">
        <v>12</v>
      </c>
      <c r="D62" s="270" t="s">
        <v>12</v>
      </c>
      <c r="E62" s="301" t="s">
        <v>13</v>
      </c>
      <c r="F62" s="281" t="s">
        <v>13</v>
      </c>
      <c r="G62" s="281" t="s">
        <v>13</v>
      </c>
      <c r="H62" s="281" t="s">
        <v>13</v>
      </c>
      <c r="I62" s="281" t="s">
        <v>13</v>
      </c>
      <c r="J62" s="290" t="s">
        <v>13</v>
      </c>
      <c r="K62" s="270" t="s">
        <v>13</v>
      </c>
      <c r="L62" s="301" t="s">
        <v>2</v>
      </c>
      <c r="M62" s="281" t="s">
        <v>2</v>
      </c>
      <c r="N62" s="290" t="s">
        <v>2</v>
      </c>
      <c r="O62" s="281" t="s">
        <v>2</v>
      </c>
      <c r="P62" s="290" t="s">
        <v>2</v>
      </c>
      <c r="Q62" s="270" t="s">
        <v>2</v>
      </c>
      <c r="R62" s="332" t="s">
        <v>190</v>
      </c>
      <c r="S62" s="331" t="s">
        <v>190</v>
      </c>
      <c r="T62" s="12"/>
      <c r="U62" s="73"/>
      <c r="V62" s="73"/>
      <c r="W62" s="73"/>
      <c r="X62" s="73"/>
      <c r="Y62" s="73"/>
      <c r="Z62" s="73"/>
      <c r="AA62" s="409" t="s">
        <v>1</v>
      </c>
      <c r="AB62" s="410"/>
      <c r="AC62" s="301" t="s">
        <v>12</v>
      </c>
      <c r="AD62" s="281" t="s">
        <v>13</v>
      </c>
      <c r="AE62" s="270" t="s">
        <v>2</v>
      </c>
    </row>
    <row r="63" spans="1:31" s="271" customFormat="1" ht="15.75" thickBot="1">
      <c r="A63" s="412" t="s">
        <v>0</v>
      </c>
      <c r="B63" s="413"/>
      <c r="C63" s="302" t="s">
        <v>99</v>
      </c>
      <c r="D63" s="295" t="s">
        <v>100</v>
      </c>
      <c r="E63" s="302" t="s">
        <v>101</v>
      </c>
      <c r="F63" s="310" t="s">
        <v>102</v>
      </c>
      <c r="G63" s="310" t="s">
        <v>97</v>
      </c>
      <c r="H63" s="310" t="s">
        <v>104</v>
      </c>
      <c r="I63" s="310" t="s">
        <v>103</v>
      </c>
      <c r="J63" s="383" t="s">
        <v>185</v>
      </c>
      <c r="K63" s="318" t="s">
        <v>207</v>
      </c>
      <c r="L63" s="302" t="s">
        <v>105</v>
      </c>
      <c r="M63" s="310" t="s">
        <v>107</v>
      </c>
      <c r="N63" s="316" t="s">
        <v>98</v>
      </c>
      <c r="O63" s="317" t="s">
        <v>106</v>
      </c>
      <c r="P63" s="316" t="s">
        <v>186</v>
      </c>
      <c r="Q63" s="295" t="s">
        <v>206</v>
      </c>
      <c r="R63" s="321" t="s">
        <v>189</v>
      </c>
      <c r="S63" s="295" t="s">
        <v>191</v>
      </c>
      <c r="T63" s="12"/>
      <c r="U63" s="12"/>
      <c r="V63" s="12"/>
      <c r="W63" s="12"/>
      <c r="X63" s="12"/>
      <c r="Y63" s="12"/>
      <c r="Z63" s="12"/>
      <c r="AA63" s="412" t="s">
        <v>0</v>
      </c>
      <c r="AB63" s="413"/>
      <c r="AC63" s="302" t="s">
        <v>99</v>
      </c>
      <c r="AD63" s="310" t="s">
        <v>104</v>
      </c>
      <c r="AE63" s="295" t="s">
        <v>107</v>
      </c>
    </row>
    <row r="64" spans="1:31" s="271" customFormat="1" ht="15" customHeight="1">
      <c r="A64" s="415" t="s">
        <v>9</v>
      </c>
      <c r="B64" s="21" t="s">
        <v>4</v>
      </c>
      <c r="C64" s="303">
        <v>143392.20000000001</v>
      </c>
      <c r="D64" s="269">
        <v>150515.79999999999</v>
      </c>
      <c r="E64" s="303">
        <v>150515.79999999999</v>
      </c>
      <c r="F64" s="287">
        <v>181997.8</v>
      </c>
      <c r="G64" s="287">
        <v>165452.5</v>
      </c>
      <c r="H64" s="287">
        <v>132132</v>
      </c>
      <c r="I64" s="373">
        <v>170968.6</v>
      </c>
      <c r="J64" s="227">
        <v>166077.9</v>
      </c>
      <c r="K64" s="269">
        <v>95044.2</v>
      </c>
      <c r="L64" s="303">
        <v>193027</v>
      </c>
      <c r="M64" s="287">
        <v>132132.20000000001</v>
      </c>
      <c r="N64" s="287">
        <v>82726.3</v>
      </c>
      <c r="O64" s="287">
        <v>275755</v>
      </c>
      <c r="P64" s="227">
        <v>83039</v>
      </c>
      <c r="Q64" s="269">
        <v>191818.2</v>
      </c>
      <c r="R64" s="322">
        <v>55151</v>
      </c>
      <c r="S64" s="269">
        <v>33090.5</v>
      </c>
      <c r="T64" s="73"/>
      <c r="U64" s="73"/>
      <c r="V64" s="73"/>
      <c r="W64" s="73"/>
      <c r="X64" s="73"/>
      <c r="Y64" s="73"/>
      <c r="Z64" s="73"/>
      <c r="AA64" s="418" t="s">
        <v>202</v>
      </c>
      <c r="AB64" s="2" t="s">
        <v>4</v>
      </c>
      <c r="AC64" s="303">
        <v>143392.20000000001</v>
      </c>
      <c r="AD64" s="287">
        <v>132132</v>
      </c>
      <c r="AE64" s="269">
        <v>132132.20000000001</v>
      </c>
    </row>
    <row r="65" spans="1:31" s="271" customFormat="1">
      <c r="A65" s="416"/>
      <c r="B65" s="297" t="s">
        <v>5</v>
      </c>
      <c r="C65" s="304">
        <v>41320.199999999997</v>
      </c>
      <c r="D65" s="268">
        <v>78271.7</v>
      </c>
      <c r="E65" s="304">
        <v>79775.100000000006</v>
      </c>
      <c r="F65" s="311">
        <v>160698.5</v>
      </c>
      <c r="G65" s="311">
        <v>101991.9</v>
      </c>
      <c r="H65" s="311">
        <v>54996.1</v>
      </c>
      <c r="I65" s="311">
        <v>86350.9</v>
      </c>
      <c r="J65" s="379">
        <v>15867.2</v>
      </c>
      <c r="K65" s="268">
        <v>2.7</v>
      </c>
      <c r="L65" s="304">
        <v>160673.70000000001</v>
      </c>
      <c r="M65" s="311">
        <v>63698.1</v>
      </c>
      <c r="N65" s="311">
        <v>52377.9</v>
      </c>
      <c r="O65" s="311">
        <v>157441</v>
      </c>
      <c r="P65" s="379">
        <v>7253.4</v>
      </c>
      <c r="Q65" s="268">
        <v>5.4</v>
      </c>
      <c r="R65" s="323">
        <v>7963.2</v>
      </c>
      <c r="S65" s="268">
        <v>4625.8999999999996</v>
      </c>
      <c r="T65" s="73"/>
      <c r="U65" s="73"/>
      <c r="V65" s="73"/>
      <c r="W65" s="73"/>
      <c r="X65" s="73"/>
      <c r="Y65" s="73"/>
      <c r="Z65" s="73"/>
      <c r="AA65" s="419"/>
      <c r="AB65" s="346" t="s">
        <v>5</v>
      </c>
      <c r="AC65" s="304">
        <v>41302.199999999997</v>
      </c>
      <c r="AD65" s="311">
        <v>54996.1</v>
      </c>
      <c r="AE65" s="268">
        <v>63698.1</v>
      </c>
    </row>
    <row r="66" spans="1:31" s="271" customFormat="1" ht="15.75" thickBot="1">
      <c r="A66" s="417"/>
      <c r="B66" s="298" t="s">
        <v>3</v>
      </c>
      <c r="C66" s="309">
        <f t="shared" ref="C66:J66" si="34">C65/C64</f>
        <v>0.28816211760472321</v>
      </c>
      <c r="D66" s="347">
        <f t="shared" si="34"/>
        <v>0.52002314707160313</v>
      </c>
      <c r="E66" s="309">
        <f t="shared" si="34"/>
        <v>0.53001146723466908</v>
      </c>
      <c r="F66" s="376">
        <f t="shared" si="34"/>
        <v>0.88296946446605407</v>
      </c>
      <c r="G66" s="282">
        <f t="shared" si="34"/>
        <v>0.61644218129070272</v>
      </c>
      <c r="H66" s="282">
        <f t="shared" si="34"/>
        <v>0.41622090031180942</v>
      </c>
      <c r="I66" s="282">
        <f t="shared" si="34"/>
        <v>0.50506876701335801</v>
      </c>
      <c r="J66" s="319">
        <f t="shared" si="34"/>
        <v>9.5540707101908207E-2</v>
      </c>
      <c r="K66" s="296">
        <f t="shared" ref="K66" si="35">K65/K64</f>
        <v>2.8407835512319535E-5</v>
      </c>
      <c r="L66" s="377">
        <f>L65/L64</f>
        <v>0.83238976930688457</v>
      </c>
      <c r="M66" s="282">
        <f>M65/M64</f>
        <v>0.48207855465965144</v>
      </c>
      <c r="N66" s="319">
        <f>N65/N64</f>
        <v>0.63314689524371326</v>
      </c>
      <c r="O66" s="282">
        <f>O65/O64</f>
        <v>0.5709452231147214</v>
      </c>
      <c r="P66" s="319">
        <f>P65/P64</f>
        <v>8.734931779043581E-2</v>
      </c>
      <c r="Q66" s="296">
        <f t="shared" ref="Q66" si="36">Q65/Q64</f>
        <v>2.8151656099369091E-5</v>
      </c>
      <c r="R66" s="324">
        <f>R65/R64</f>
        <v>0.14438904099653677</v>
      </c>
      <c r="S66" s="296">
        <f>S65/S64</f>
        <v>0.13979540955863465</v>
      </c>
      <c r="T66" s="73"/>
      <c r="U66" s="73"/>
      <c r="V66" s="73"/>
      <c r="W66" s="73"/>
      <c r="X66" s="73"/>
      <c r="Y66" s="73"/>
      <c r="Z66" s="73"/>
      <c r="AA66" s="420"/>
      <c r="AB66" s="351" t="s">
        <v>3</v>
      </c>
      <c r="AC66" s="305">
        <f>AC65/AC64</f>
        <v>0.28803658776418795</v>
      </c>
      <c r="AD66" s="282">
        <f>AD65/AD64</f>
        <v>0.41622090031180942</v>
      </c>
      <c r="AE66" s="296">
        <f>AE65/AE64</f>
        <v>0.48207855465965144</v>
      </c>
    </row>
    <row r="67" spans="1:31" s="271" customFormat="1" ht="15" customHeight="1">
      <c r="A67" s="418" t="s">
        <v>6</v>
      </c>
      <c r="B67" s="21" t="s">
        <v>7</v>
      </c>
      <c r="C67" s="301">
        <v>5870</v>
      </c>
      <c r="D67" s="270">
        <v>3333</v>
      </c>
      <c r="E67" s="301">
        <v>3330</v>
      </c>
      <c r="F67" s="281">
        <v>9457</v>
      </c>
      <c r="G67" s="362">
        <v>8428</v>
      </c>
      <c r="H67" s="281">
        <v>15703</v>
      </c>
      <c r="I67" s="281">
        <v>7403</v>
      </c>
      <c r="J67" s="290">
        <v>9599</v>
      </c>
      <c r="K67" s="270">
        <v>3600</v>
      </c>
      <c r="L67" s="301">
        <v>9289</v>
      </c>
      <c r="M67" s="281">
        <v>12295</v>
      </c>
      <c r="N67" s="362">
        <v>4354</v>
      </c>
      <c r="O67" s="281">
        <v>10027</v>
      </c>
      <c r="P67" s="290">
        <v>4799</v>
      </c>
      <c r="Q67" s="270">
        <v>7200</v>
      </c>
      <c r="R67" s="325">
        <v>2000</v>
      </c>
      <c r="S67" s="270">
        <v>1250</v>
      </c>
      <c r="T67" s="363"/>
      <c r="U67" s="130"/>
      <c r="V67" s="73"/>
      <c r="W67" s="73"/>
      <c r="X67" s="73"/>
      <c r="Y67" s="73"/>
      <c r="Z67" s="73"/>
      <c r="AA67" s="418" t="s">
        <v>198</v>
      </c>
      <c r="AB67" s="21" t="s">
        <v>4</v>
      </c>
      <c r="AC67" s="303">
        <v>9191.7999999999993</v>
      </c>
      <c r="AD67" s="287">
        <v>13787.7</v>
      </c>
      <c r="AE67" s="269">
        <v>13787.7</v>
      </c>
    </row>
    <row r="68" spans="1:31" s="271" customFormat="1">
      <c r="A68" s="419"/>
      <c r="B68" s="299" t="s">
        <v>11</v>
      </c>
      <c r="C68" s="306">
        <f t="shared" ref="C68:J68" si="37">C67*33.717</f>
        <v>197918.78999999998</v>
      </c>
      <c r="D68" s="267">
        <f t="shared" si="37"/>
        <v>112378.761</v>
      </c>
      <c r="E68" s="306">
        <f t="shared" si="37"/>
        <v>112277.61</v>
      </c>
      <c r="F68" s="359">
        <f t="shared" si="37"/>
        <v>318861.66899999999</v>
      </c>
      <c r="G68" s="312">
        <f t="shared" si="37"/>
        <v>284166.87599999999</v>
      </c>
      <c r="H68" s="358">
        <f t="shared" si="37"/>
        <v>529458.05099999998</v>
      </c>
      <c r="I68" s="358">
        <f t="shared" si="37"/>
        <v>249606.951</v>
      </c>
      <c r="J68" s="359">
        <f t="shared" si="37"/>
        <v>323649.48300000001</v>
      </c>
      <c r="K68" s="267">
        <f t="shared" ref="K68" si="38">K67*33.717</f>
        <v>121381.2</v>
      </c>
      <c r="L68" s="326">
        <f>L67*33.717</f>
        <v>313197.21299999999</v>
      </c>
      <c r="M68" s="312">
        <f>M67*33.717</f>
        <v>414550.51499999996</v>
      </c>
      <c r="N68" s="312">
        <f>N67*33.717</f>
        <v>146803.818</v>
      </c>
      <c r="O68" s="358">
        <f>O67*33.717</f>
        <v>338080.359</v>
      </c>
      <c r="P68" s="359">
        <f>P67*33.717</f>
        <v>161807.883</v>
      </c>
      <c r="Q68" s="267">
        <f t="shared" ref="Q68" si="39">Q67*33.717</f>
        <v>242762.4</v>
      </c>
      <c r="R68" s="306">
        <f>R67*33.717</f>
        <v>67434</v>
      </c>
      <c r="S68" s="358">
        <f>S67*33.717</f>
        <v>42146.25</v>
      </c>
      <c r="T68" s="73"/>
      <c r="U68" s="73"/>
      <c r="V68" s="73"/>
      <c r="W68" s="73"/>
      <c r="X68" s="73"/>
      <c r="Y68" s="73"/>
      <c r="Z68" s="73"/>
      <c r="AA68" s="419"/>
      <c r="AB68" s="297" t="s">
        <v>5</v>
      </c>
      <c r="AC68" s="304">
        <v>8492.7000000000007</v>
      </c>
      <c r="AD68" s="311">
        <v>13609.7</v>
      </c>
      <c r="AE68" s="268">
        <v>13649.2</v>
      </c>
    </row>
    <row r="69" spans="1:31" s="271" customFormat="1" ht="15.75" thickBot="1">
      <c r="A69" s="419"/>
      <c r="B69" s="299" t="s">
        <v>79</v>
      </c>
      <c r="C69" s="306">
        <v>164000</v>
      </c>
      <c r="D69" s="267">
        <v>109880</v>
      </c>
      <c r="E69" s="306">
        <v>109880</v>
      </c>
      <c r="F69" s="312">
        <v>328000</v>
      </c>
      <c r="G69" s="312">
        <v>330905</v>
      </c>
      <c r="H69" s="312">
        <v>264264</v>
      </c>
      <c r="I69" s="312">
        <v>242663.6</v>
      </c>
      <c r="J69" s="380">
        <v>328000</v>
      </c>
      <c r="K69" s="267">
        <v>328000</v>
      </c>
      <c r="L69" s="306">
        <v>328000</v>
      </c>
      <c r="M69" s="312">
        <v>264264.40000000002</v>
      </c>
      <c r="N69" s="312">
        <v>328000</v>
      </c>
      <c r="O69" s="312">
        <v>352965.4</v>
      </c>
      <c r="P69" s="380">
        <v>328000</v>
      </c>
      <c r="Q69" s="267">
        <v>328000</v>
      </c>
      <c r="R69" s="326">
        <f>2*R64</f>
        <v>110302</v>
      </c>
      <c r="S69" s="267">
        <f>2*S64</f>
        <v>66181</v>
      </c>
      <c r="T69" s="73"/>
      <c r="U69" s="73"/>
      <c r="V69" s="73"/>
      <c r="W69" s="73"/>
      <c r="X69" s="73"/>
      <c r="Y69" s="73"/>
      <c r="Z69" s="73"/>
      <c r="AA69" s="420"/>
      <c r="AB69" s="348" t="s">
        <v>3</v>
      </c>
      <c r="AC69" s="305">
        <f>AC68/AC67</f>
        <v>0.92394307970147316</v>
      </c>
      <c r="AD69" s="253">
        <f>AD68/AD67</f>
        <v>0.98708994248496851</v>
      </c>
      <c r="AE69" s="352">
        <f>AE68/AE67</f>
        <v>0.9899548147986974</v>
      </c>
    </row>
    <row r="70" spans="1:31" s="271" customFormat="1" ht="15" customHeight="1">
      <c r="A70" s="419"/>
      <c r="B70" s="297" t="s">
        <v>8</v>
      </c>
      <c r="C70" s="307">
        <f>SUM(C67-531)</f>
        <v>5339</v>
      </c>
      <c r="D70" s="266">
        <f>SUM(D67-650)</f>
        <v>2683</v>
      </c>
      <c r="E70" s="307">
        <f>SUM(E67-616)</f>
        <v>2714</v>
      </c>
      <c r="F70" s="313">
        <f>SUM(F67-1211)</f>
        <v>8246</v>
      </c>
      <c r="G70" s="313">
        <f>SUM(G67-4580)</f>
        <v>3848</v>
      </c>
      <c r="H70" s="313">
        <f>SUM(H67-2081)</f>
        <v>13622</v>
      </c>
      <c r="I70" s="313">
        <f>SUM(I67-(3272-2000))</f>
        <v>6131</v>
      </c>
      <c r="J70" s="320">
        <f>SUM(J67-9219)</f>
        <v>380</v>
      </c>
      <c r="K70" s="266">
        <f>SUM(K67-3600)</f>
        <v>0</v>
      </c>
      <c r="L70" s="307">
        <f>SUM(L67-909)</f>
        <v>8380</v>
      </c>
      <c r="M70" s="313">
        <f>SUM(M67-1185)</f>
        <v>11110</v>
      </c>
      <c r="N70" s="320">
        <f>SUM(N67-359)</f>
        <v>3995</v>
      </c>
      <c r="O70" s="313">
        <f>SUM(O67-(5224-2614))</f>
        <v>7417</v>
      </c>
      <c r="P70" s="320">
        <f>SUM(P67-3943)</f>
        <v>856</v>
      </c>
      <c r="Q70" s="266">
        <f>SUM(Q67-7200)</f>
        <v>0</v>
      </c>
      <c r="R70" s="327">
        <f>SUM(R67-1033)</f>
        <v>967</v>
      </c>
      <c r="S70" s="266">
        <f>SUM(S67-752)</f>
        <v>498</v>
      </c>
      <c r="T70" s="12"/>
      <c r="U70" s="73"/>
      <c r="V70" s="73"/>
      <c r="W70" s="73"/>
      <c r="X70" s="73"/>
      <c r="Y70" s="73"/>
      <c r="Z70" s="73"/>
      <c r="AA70" s="418" t="s">
        <v>199</v>
      </c>
      <c r="AB70" s="21" t="s">
        <v>4</v>
      </c>
      <c r="AC70" s="303">
        <v>97433.600000000006</v>
      </c>
      <c r="AD70" s="287">
        <v>243584.4</v>
      </c>
      <c r="AE70" s="269">
        <v>292299.3</v>
      </c>
    </row>
    <row r="71" spans="1:31" s="271" customFormat="1">
      <c r="A71" s="419"/>
      <c r="B71" s="300" t="s">
        <v>77</v>
      </c>
      <c r="C71" s="306">
        <f>(C70*33.717)</f>
        <v>180015.06299999999</v>
      </c>
      <c r="D71" s="342">
        <f>(D70*33.717)</f>
        <v>90462.710999999996</v>
      </c>
      <c r="E71" s="306">
        <f>(E70*33.717)</f>
        <v>91507.937999999995</v>
      </c>
      <c r="F71" s="342">
        <f>(F70*33.717)</f>
        <v>278030.38199999998</v>
      </c>
      <c r="G71" s="284">
        <f>(G70*33.717)*2</f>
        <v>259486.03199999998</v>
      </c>
      <c r="H71" s="284">
        <f>(H70*33.717)</f>
        <v>459292.97399999999</v>
      </c>
      <c r="I71" s="284">
        <f>(I70*33.717)-(2000*33.717)</f>
        <v>139284.927</v>
      </c>
      <c r="J71" s="381">
        <f>J70*33.717</f>
        <v>12812.46</v>
      </c>
      <c r="K71" s="265">
        <f>K70*33.717</f>
        <v>0</v>
      </c>
      <c r="L71" s="308">
        <f>L70*33.717</f>
        <v>282548.45999999996</v>
      </c>
      <c r="M71" s="284">
        <f>M70*33.717</f>
        <v>374595.87</v>
      </c>
      <c r="N71" s="284">
        <f>(N70*33.717)</f>
        <v>134699.41500000001</v>
      </c>
      <c r="O71" s="284">
        <f>O70*33.717</f>
        <v>250078.989</v>
      </c>
      <c r="P71" s="381">
        <f>P70*33.717</f>
        <v>28861.752</v>
      </c>
      <c r="Q71" s="265">
        <f>Q70*33.717</f>
        <v>0</v>
      </c>
      <c r="R71" s="328">
        <f>R70*33.717</f>
        <v>32604.339</v>
      </c>
      <c r="S71" s="329">
        <f>S70*33.717</f>
        <v>16791.065999999999</v>
      </c>
      <c r="T71" s="66"/>
      <c r="U71" s="73" t="s">
        <v>184</v>
      </c>
      <c r="V71" s="73"/>
      <c r="W71" s="73"/>
      <c r="X71" s="73"/>
      <c r="Y71" s="73"/>
      <c r="Z71" s="73"/>
      <c r="AA71" s="419"/>
      <c r="AB71" s="297" t="s">
        <v>5</v>
      </c>
      <c r="AC71" s="304">
        <v>38973.199999999997</v>
      </c>
      <c r="AD71" s="311">
        <v>95002.9</v>
      </c>
      <c r="AE71" s="268">
        <v>81481.3</v>
      </c>
    </row>
    <row r="72" spans="1:31" s="271" customFormat="1" ht="15.75" thickBot="1">
      <c r="A72" s="420"/>
      <c r="B72" s="298" t="s">
        <v>10</v>
      </c>
      <c r="C72" s="309">
        <f t="shared" ref="C72:J72" si="40">C71/C64</f>
        <v>1.2554034529074802</v>
      </c>
      <c r="D72" s="296">
        <f t="shared" si="40"/>
        <v>0.60101803930218622</v>
      </c>
      <c r="E72" s="314">
        <f t="shared" si="40"/>
        <v>0.60796234016628159</v>
      </c>
      <c r="F72" s="286">
        <f t="shared" si="40"/>
        <v>1.5276579277331923</v>
      </c>
      <c r="G72" s="286">
        <f t="shared" si="40"/>
        <v>1.5683415602665416</v>
      </c>
      <c r="H72" s="286">
        <f t="shared" si="40"/>
        <v>3.4760162110616655</v>
      </c>
      <c r="I72" s="286">
        <f t="shared" si="40"/>
        <v>0.81468133329745929</v>
      </c>
      <c r="J72" s="382">
        <f t="shared" si="40"/>
        <v>7.7147290518485595E-2</v>
      </c>
      <c r="K72" s="315">
        <f t="shared" ref="K72" si="41">K71/K64</f>
        <v>0</v>
      </c>
      <c r="L72" s="314">
        <f>L71/L64</f>
        <v>1.4637768809544778</v>
      </c>
      <c r="M72" s="286">
        <f>M71/M64</f>
        <v>2.8350081963366986</v>
      </c>
      <c r="N72" s="286">
        <f>N71/N64</f>
        <v>1.6282538322153899</v>
      </c>
      <c r="O72" s="264">
        <f>O71/O64</f>
        <v>0.90688832115464812</v>
      </c>
      <c r="P72" s="382">
        <f>P71/P64</f>
        <v>0.34756863642384905</v>
      </c>
      <c r="Q72" s="315">
        <f t="shared" ref="Q72" si="42">Q71/Q64</f>
        <v>0</v>
      </c>
      <c r="R72" s="309">
        <f>R71/R64</f>
        <v>0.59118309731464525</v>
      </c>
      <c r="S72" s="296">
        <f>S71/S64</f>
        <v>0.50742859733156043</v>
      </c>
      <c r="T72" s="130"/>
      <c r="U72" s="73"/>
      <c r="V72" s="73"/>
      <c r="W72" s="73"/>
      <c r="X72" s="73"/>
      <c r="Y72" s="73"/>
      <c r="Z72" s="73"/>
      <c r="AA72" s="420"/>
      <c r="AB72" s="298" t="s">
        <v>3</v>
      </c>
      <c r="AC72" s="309">
        <f>AC71/AC70</f>
        <v>0.39999753678402516</v>
      </c>
      <c r="AD72" s="282">
        <f>AD71/AD70</f>
        <v>0.39002046108043043</v>
      </c>
      <c r="AE72" s="347">
        <f>AE71/AE70</f>
        <v>0.27875981913059666</v>
      </c>
    </row>
    <row r="73" spans="1:31" s="271" customFormat="1" ht="15.75" thickBot="1">
      <c r="A73" s="406">
        <v>41414</v>
      </c>
      <c r="B73" s="406"/>
      <c r="C73" s="406"/>
      <c r="D73" s="280"/>
      <c r="E73" s="280"/>
      <c r="F73" s="280"/>
      <c r="G73" s="280"/>
      <c r="H73" s="280"/>
      <c r="I73" s="11"/>
      <c r="J73" s="285"/>
      <c r="K73" s="285"/>
      <c r="L73" s="280"/>
      <c r="M73" s="280"/>
      <c r="N73" s="13"/>
      <c r="R73" s="12"/>
      <c r="S73" s="73"/>
      <c r="T73" s="73"/>
      <c r="U73" s="73"/>
      <c r="V73" s="73"/>
      <c r="W73" s="73"/>
      <c r="X73" s="73"/>
      <c r="Y73" s="73"/>
      <c r="Z73" s="73"/>
      <c r="AA73" s="407"/>
      <c r="AB73" s="408"/>
    </row>
    <row r="74" spans="1:31" s="271" customFormat="1">
      <c r="A74" s="409" t="s">
        <v>1</v>
      </c>
      <c r="B74" s="410"/>
      <c r="C74" s="301" t="s">
        <v>12</v>
      </c>
      <c r="D74" s="270" t="s">
        <v>12</v>
      </c>
      <c r="E74" s="301" t="s">
        <v>13</v>
      </c>
      <c r="F74" s="281" t="s">
        <v>13</v>
      </c>
      <c r="G74" s="281" t="s">
        <v>13</v>
      </c>
      <c r="H74" s="281" t="s">
        <v>13</v>
      </c>
      <c r="I74" s="281" t="s">
        <v>13</v>
      </c>
      <c r="J74" s="270" t="s">
        <v>13</v>
      </c>
      <c r="K74" s="301" t="s">
        <v>2</v>
      </c>
      <c r="L74" s="281" t="s">
        <v>2</v>
      </c>
      <c r="M74" s="290" t="s">
        <v>2</v>
      </c>
      <c r="N74" s="281" t="s">
        <v>2</v>
      </c>
      <c r="O74" s="270" t="s">
        <v>2</v>
      </c>
      <c r="P74" s="332" t="s">
        <v>190</v>
      </c>
      <c r="Q74" s="331" t="s">
        <v>190</v>
      </c>
      <c r="R74" s="12"/>
      <c r="S74" s="73"/>
      <c r="T74" s="73"/>
      <c r="U74" s="73"/>
      <c r="V74" s="73"/>
      <c r="W74" s="73"/>
      <c r="X74" s="73"/>
      <c r="Y74" s="73"/>
      <c r="Z74" s="73"/>
      <c r="AA74" s="409" t="s">
        <v>1</v>
      </c>
      <c r="AB74" s="410"/>
      <c r="AC74" s="301" t="s">
        <v>12</v>
      </c>
      <c r="AD74" s="281" t="s">
        <v>13</v>
      </c>
      <c r="AE74" s="270" t="s">
        <v>2</v>
      </c>
    </row>
    <row r="75" spans="1:31" s="271" customFormat="1" ht="15.75" thickBot="1">
      <c r="A75" s="412" t="s">
        <v>0</v>
      </c>
      <c r="B75" s="413"/>
      <c r="C75" s="302" t="s">
        <v>99</v>
      </c>
      <c r="D75" s="295" t="s">
        <v>100</v>
      </c>
      <c r="E75" s="302" t="s">
        <v>101</v>
      </c>
      <c r="F75" s="310" t="s">
        <v>102</v>
      </c>
      <c r="G75" s="310" t="s">
        <v>97</v>
      </c>
      <c r="H75" s="310" t="s">
        <v>104</v>
      </c>
      <c r="I75" s="310" t="s">
        <v>103</v>
      </c>
      <c r="J75" s="318" t="s">
        <v>185</v>
      </c>
      <c r="K75" s="302" t="s">
        <v>105</v>
      </c>
      <c r="L75" s="310" t="s">
        <v>107</v>
      </c>
      <c r="M75" s="316" t="s">
        <v>98</v>
      </c>
      <c r="N75" s="317" t="s">
        <v>106</v>
      </c>
      <c r="O75" s="295" t="s">
        <v>186</v>
      </c>
      <c r="P75" s="321" t="s">
        <v>189</v>
      </c>
      <c r="Q75" s="295" t="s">
        <v>191</v>
      </c>
      <c r="R75" s="12"/>
      <c r="S75" s="12"/>
      <c r="T75" s="12"/>
      <c r="U75" s="12"/>
      <c r="V75" s="12"/>
      <c r="W75" s="12"/>
      <c r="X75" s="12"/>
      <c r="Y75" s="12"/>
      <c r="Z75" s="12"/>
      <c r="AA75" s="412" t="s">
        <v>0</v>
      </c>
      <c r="AB75" s="413"/>
      <c r="AC75" s="302" t="s">
        <v>99</v>
      </c>
      <c r="AD75" s="310" t="s">
        <v>104</v>
      </c>
      <c r="AE75" s="295" t="s">
        <v>107</v>
      </c>
    </row>
    <row r="76" spans="1:31" s="271" customFormat="1" ht="15" customHeight="1">
      <c r="A76" s="415" t="s">
        <v>9</v>
      </c>
      <c r="B76" s="21" t="s">
        <v>4</v>
      </c>
      <c r="C76" s="303">
        <v>143392.20000000001</v>
      </c>
      <c r="D76" s="269">
        <v>150515.79999999999</v>
      </c>
      <c r="E76" s="303">
        <v>150515.79999999999</v>
      </c>
      <c r="F76" s="287">
        <v>181997.8</v>
      </c>
      <c r="G76" s="287">
        <v>165452.5</v>
      </c>
      <c r="H76" s="287">
        <v>132132</v>
      </c>
      <c r="I76" s="373">
        <v>170968.6</v>
      </c>
      <c r="J76" s="269">
        <v>166077.9</v>
      </c>
      <c r="K76" s="303">
        <v>193027</v>
      </c>
      <c r="L76" s="287">
        <v>132132.20000000001</v>
      </c>
      <c r="M76" s="287">
        <v>82726.3</v>
      </c>
      <c r="N76" s="287">
        <v>275755</v>
      </c>
      <c r="O76" s="269">
        <v>83039</v>
      </c>
      <c r="P76" s="322">
        <v>55151</v>
      </c>
      <c r="Q76" s="269">
        <v>33090.5</v>
      </c>
      <c r="R76" s="73"/>
      <c r="S76" s="73"/>
      <c r="T76" s="73"/>
      <c r="U76" s="73"/>
      <c r="V76" s="73"/>
      <c r="W76" s="73"/>
      <c r="X76" s="73"/>
      <c r="Y76" s="73"/>
      <c r="Z76" s="73"/>
      <c r="AA76" s="418" t="s">
        <v>202</v>
      </c>
      <c r="AB76" s="2" t="s">
        <v>4</v>
      </c>
      <c r="AC76" s="303">
        <v>143392.20000000001</v>
      </c>
      <c r="AD76" s="287">
        <v>132132</v>
      </c>
      <c r="AE76" s="269">
        <v>132132.20000000001</v>
      </c>
    </row>
    <row r="77" spans="1:31" s="271" customFormat="1">
      <c r="A77" s="416"/>
      <c r="B77" s="297" t="s">
        <v>5</v>
      </c>
      <c r="C77" s="304">
        <v>40480.199999999997</v>
      </c>
      <c r="D77" s="268">
        <v>78195.600000000006</v>
      </c>
      <c r="E77" s="304">
        <v>79699.600000000006</v>
      </c>
      <c r="F77" s="311">
        <v>159448.1</v>
      </c>
      <c r="G77" s="311">
        <v>100240</v>
      </c>
      <c r="H77" s="311">
        <v>55881.2</v>
      </c>
      <c r="I77" s="311">
        <v>85757.7</v>
      </c>
      <c r="J77" s="268">
        <v>14302.9</v>
      </c>
      <c r="K77" s="304">
        <v>159820</v>
      </c>
      <c r="L77" s="311">
        <v>63928.2</v>
      </c>
      <c r="M77" s="311">
        <v>51501.3</v>
      </c>
      <c r="N77" s="311">
        <v>156601.79999999999</v>
      </c>
      <c r="O77" s="268">
        <v>7253.4</v>
      </c>
      <c r="P77" s="323">
        <v>7383.1</v>
      </c>
      <c r="Q77" s="268">
        <v>4454.3</v>
      </c>
      <c r="R77" s="73"/>
      <c r="S77" s="73"/>
      <c r="T77" s="73"/>
      <c r="U77" s="73"/>
      <c r="V77" s="73"/>
      <c r="W77" s="73"/>
      <c r="X77" s="73"/>
      <c r="Y77" s="73"/>
      <c r="Z77" s="73"/>
      <c r="AA77" s="419"/>
      <c r="AB77" s="346" t="s">
        <v>5</v>
      </c>
      <c r="AC77" s="304">
        <v>43218.8</v>
      </c>
      <c r="AD77" s="311">
        <v>50784</v>
      </c>
      <c r="AE77" s="268">
        <v>65202.6</v>
      </c>
    </row>
    <row r="78" spans="1:31" s="271" customFormat="1" ht="15.75" thickBot="1">
      <c r="A78" s="417"/>
      <c r="B78" s="298" t="s">
        <v>3</v>
      </c>
      <c r="C78" s="309">
        <f t="shared" ref="C78" si="43">C77/C76</f>
        <v>0.28230405837974448</v>
      </c>
      <c r="D78" s="347">
        <f t="shared" ref="D78" si="44">D77/D76</f>
        <v>0.51951755231012298</v>
      </c>
      <c r="E78" s="309">
        <f t="shared" ref="E78" si="45">E77/E76</f>
        <v>0.52950985876565793</v>
      </c>
      <c r="F78" s="376">
        <f t="shared" ref="F78" si="46">F77/F76</f>
        <v>0.87609905174677949</v>
      </c>
      <c r="G78" s="282">
        <f t="shared" ref="G78" si="47">G77/G76</f>
        <v>0.60585364379504691</v>
      </c>
      <c r="H78" s="282">
        <f t="shared" ref="H78" si="48">H77/H76</f>
        <v>0.42291950473768652</v>
      </c>
      <c r="I78" s="282">
        <f t="shared" ref="I78" si="49">I77/I76</f>
        <v>0.50159912404967921</v>
      </c>
      <c r="J78" s="296">
        <f t="shared" ref="J78" si="50">J77/J76</f>
        <v>8.6121633281731044E-2</v>
      </c>
      <c r="K78" s="377">
        <f t="shared" ref="K78" si="51">K77/K76</f>
        <v>0.82796707196402575</v>
      </c>
      <c r="L78" s="282">
        <f t="shared" ref="L78" si="52">L77/L76</f>
        <v>0.48381999240154927</v>
      </c>
      <c r="M78" s="319">
        <f t="shared" ref="M78" si="53">M77/M76</f>
        <v>0.62255050691255387</v>
      </c>
      <c r="N78" s="282">
        <f t="shared" ref="N78" si="54">N77/N76</f>
        <v>0.5679019419412159</v>
      </c>
      <c r="O78" s="296">
        <f t="shared" ref="O78" si="55">O77/O76</f>
        <v>8.734931779043581E-2</v>
      </c>
      <c r="P78" s="324">
        <f t="shared" ref="P78" si="56">P77/P76</f>
        <v>0.13387064604449603</v>
      </c>
      <c r="Q78" s="296">
        <f t="shared" ref="Q78" si="57">Q77/Q76</f>
        <v>0.13460963116302263</v>
      </c>
      <c r="R78" s="73"/>
      <c r="S78" s="73"/>
      <c r="T78" s="73"/>
      <c r="U78" s="73"/>
      <c r="V78" s="73"/>
      <c r="W78" s="73"/>
      <c r="X78" s="73"/>
      <c r="Y78" s="73"/>
      <c r="Z78" s="73"/>
      <c r="AA78" s="420"/>
      <c r="AB78" s="351" t="s">
        <v>3</v>
      </c>
      <c r="AC78" s="305">
        <f>AC77/AC76</f>
        <v>0.30140272622918124</v>
      </c>
      <c r="AD78" s="282">
        <f>AD77/AD76</f>
        <v>0.38434292979747525</v>
      </c>
      <c r="AE78" s="296">
        <f>AE77/AE76</f>
        <v>0.49346487835667607</v>
      </c>
    </row>
    <row r="79" spans="1:31" s="271" customFormat="1" ht="15" customHeight="1">
      <c r="A79" s="418" t="s">
        <v>6</v>
      </c>
      <c r="B79" s="21" t="s">
        <v>7</v>
      </c>
      <c r="C79" s="301">
        <v>5870</v>
      </c>
      <c r="D79" s="270">
        <v>3333</v>
      </c>
      <c r="E79" s="301">
        <v>3330</v>
      </c>
      <c r="F79" s="281">
        <v>9457</v>
      </c>
      <c r="G79" s="362">
        <v>8428</v>
      </c>
      <c r="H79" s="281">
        <v>15703</v>
      </c>
      <c r="I79" s="281">
        <v>7403</v>
      </c>
      <c r="J79" s="270">
        <v>9599</v>
      </c>
      <c r="K79" s="301">
        <v>9289</v>
      </c>
      <c r="L79" s="281">
        <v>12295</v>
      </c>
      <c r="M79" s="362">
        <v>4354</v>
      </c>
      <c r="N79" s="281">
        <v>10027</v>
      </c>
      <c r="O79" s="270">
        <v>4799</v>
      </c>
      <c r="P79" s="325">
        <v>2000</v>
      </c>
      <c r="Q79" s="270">
        <v>1250</v>
      </c>
      <c r="R79" s="363" t="s">
        <v>205</v>
      </c>
      <c r="S79" s="130"/>
      <c r="T79" s="73"/>
      <c r="U79" s="73"/>
      <c r="V79" s="73"/>
      <c r="W79" s="73"/>
      <c r="X79" s="73"/>
      <c r="Y79" s="73"/>
      <c r="Z79" s="73"/>
      <c r="AA79" s="418" t="s">
        <v>198</v>
      </c>
      <c r="AB79" s="21" t="s">
        <v>4</v>
      </c>
      <c r="AC79" s="303">
        <v>9191.7999999999993</v>
      </c>
      <c r="AD79" s="287">
        <v>13787.7</v>
      </c>
      <c r="AE79" s="269">
        <v>13787.7</v>
      </c>
    </row>
    <row r="80" spans="1:31" s="271" customFormat="1">
      <c r="A80" s="419"/>
      <c r="B80" s="299" t="s">
        <v>11</v>
      </c>
      <c r="C80" s="306">
        <f t="shared" ref="C80:Q80" si="58">C79*33.717</f>
        <v>197918.78999999998</v>
      </c>
      <c r="D80" s="267">
        <f t="shared" si="58"/>
        <v>112378.761</v>
      </c>
      <c r="E80" s="306">
        <f t="shared" si="58"/>
        <v>112277.61</v>
      </c>
      <c r="F80" s="359">
        <f t="shared" si="58"/>
        <v>318861.66899999999</v>
      </c>
      <c r="G80" s="312">
        <f t="shared" si="58"/>
        <v>284166.87599999999</v>
      </c>
      <c r="H80" s="358">
        <f t="shared" si="58"/>
        <v>529458.05099999998</v>
      </c>
      <c r="I80" s="358">
        <f t="shared" si="58"/>
        <v>249606.951</v>
      </c>
      <c r="J80" s="358">
        <f t="shared" si="58"/>
        <v>323649.48300000001</v>
      </c>
      <c r="K80" s="326">
        <f t="shared" si="58"/>
        <v>313197.21299999999</v>
      </c>
      <c r="L80" s="312">
        <f t="shared" si="58"/>
        <v>414550.51499999996</v>
      </c>
      <c r="M80" s="312">
        <f t="shared" si="58"/>
        <v>146803.818</v>
      </c>
      <c r="N80" s="358">
        <f t="shared" si="58"/>
        <v>338080.359</v>
      </c>
      <c r="O80" s="358">
        <f t="shared" si="58"/>
        <v>161807.883</v>
      </c>
      <c r="P80" s="306">
        <f t="shared" si="58"/>
        <v>67434</v>
      </c>
      <c r="Q80" s="358">
        <f t="shared" si="58"/>
        <v>42146.25</v>
      </c>
      <c r="R80" s="73"/>
      <c r="S80" s="73"/>
      <c r="T80" s="73"/>
      <c r="U80" s="73"/>
      <c r="V80" s="73"/>
      <c r="W80" s="73"/>
      <c r="X80" s="73"/>
      <c r="Y80" s="73"/>
      <c r="Z80" s="73"/>
      <c r="AA80" s="419"/>
      <c r="AB80" s="297" t="s">
        <v>5</v>
      </c>
      <c r="AC80" s="304">
        <v>8148.7</v>
      </c>
      <c r="AD80" s="311">
        <v>13638.2</v>
      </c>
      <c r="AE80" s="268">
        <v>13648.9</v>
      </c>
    </row>
    <row r="81" spans="1:31" s="271" customFormat="1" ht="15.75" thickBot="1">
      <c r="A81" s="419"/>
      <c r="B81" s="299" t="s">
        <v>79</v>
      </c>
      <c r="C81" s="306">
        <v>164000</v>
      </c>
      <c r="D81" s="267">
        <v>109880</v>
      </c>
      <c r="E81" s="306">
        <v>109880</v>
      </c>
      <c r="F81" s="312">
        <v>328000</v>
      </c>
      <c r="G81" s="312">
        <v>330905</v>
      </c>
      <c r="H81" s="312">
        <v>264264</v>
      </c>
      <c r="I81" s="312">
        <v>242663.6</v>
      </c>
      <c r="J81" s="267">
        <v>328000</v>
      </c>
      <c r="K81" s="306">
        <v>328000</v>
      </c>
      <c r="L81" s="312">
        <v>264264.40000000002</v>
      </c>
      <c r="M81" s="312">
        <v>328000</v>
      </c>
      <c r="N81" s="312">
        <v>352965.4</v>
      </c>
      <c r="O81" s="267">
        <v>328000</v>
      </c>
      <c r="P81" s="326">
        <f>2*P76</f>
        <v>110302</v>
      </c>
      <c r="Q81" s="267">
        <f>2*Q76</f>
        <v>66181</v>
      </c>
      <c r="R81" s="73"/>
      <c r="S81" s="73"/>
      <c r="T81" s="73"/>
      <c r="U81" s="73"/>
      <c r="V81" s="73"/>
      <c r="W81" s="73"/>
      <c r="X81" s="73"/>
      <c r="Y81" s="73"/>
      <c r="Z81" s="73"/>
      <c r="AA81" s="420"/>
      <c r="AB81" s="348" t="s">
        <v>3</v>
      </c>
      <c r="AC81" s="305">
        <f>AC80/AC79</f>
        <v>0.88651841859048286</v>
      </c>
      <c r="AD81" s="253">
        <f>AD80/AD79</f>
        <v>0.98915700225563363</v>
      </c>
      <c r="AE81" s="352">
        <f>AE80/AE79</f>
        <v>0.98993305627479555</v>
      </c>
    </row>
    <row r="82" spans="1:31" s="271" customFormat="1" ht="15" customHeight="1">
      <c r="A82" s="419"/>
      <c r="B82" s="297" t="s">
        <v>8</v>
      </c>
      <c r="C82" s="307">
        <f>SUM(C79-533)</f>
        <v>5337</v>
      </c>
      <c r="D82" s="266">
        <f>SUM(D79-680)</f>
        <v>2653</v>
      </c>
      <c r="E82" s="307">
        <f>SUM(E79-646)</f>
        <v>2684</v>
      </c>
      <c r="F82" s="313">
        <f>SUM(F79-1211)</f>
        <v>8246</v>
      </c>
      <c r="G82" s="313">
        <f>SUM(G79-4603)</f>
        <v>3825</v>
      </c>
      <c r="H82" s="313">
        <f>SUM(H79-2081)</f>
        <v>13622</v>
      </c>
      <c r="I82" s="313">
        <f>SUM(I79-(3272-2000))</f>
        <v>6131</v>
      </c>
      <c r="J82" s="266">
        <f>SUM(J79-9219)</f>
        <v>380</v>
      </c>
      <c r="K82" s="307">
        <f>SUM(K79-909)</f>
        <v>8380</v>
      </c>
      <c r="L82" s="313">
        <f>SUM(L79-1248)</f>
        <v>11047</v>
      </c>
      <c r="M82" s="320">
        <f>SUM(M79-382)</f>
        <v>3972</v>
      </c>
      <c r="N82" s="313">
        <f>SUM(N79-(5224-2614))</f>
        <v>7417</v>
      </c>
      <c r="O82" s="266">
        <f>SUM(O79-3944)</f>
        <v>855</v>
      </c>
      <c r="P82" s="327">
        <f>SUM(P79-1033)</f>
        <v>967</v>
      </c>
      <c r="Q82" s="266">
        <f>SUM(Q79-752)</f>
        <v>498</v>
      </c>
      <c r="R82" s="12" t="s">
        <v>183</v>
      </c>
      <c r="S82" s="73"/>
      <c r="T82" s="73"/>
      <c r="U82" s="73"/>
      <c r="V82" s="73"/>
      <c r="W82" s="73"/>
      <c r="X82" s="73"/>
      <c r="Y82" s="73"/>
      <c r="Z82" s="73"/>
      <c r="AA82" s="418" t="s">
        <v>199</v>
      </c>
      <c r="AB82" s="21" t="s">
        <v>4</v>
      </c>
      <c r="AC82" s="303">
        <v>97433.600000000006</v>
      </c>
      <c r="AD82" s="287">
        <v>243584.4</v>
      </c>
      <c r="AE82" s="269">
        <v>292299.3</v>
      </c>
    </row>
    <row r="83" spans="1:31" s="271" customFormat="1">
      <c r="A83" s="419"/>
      <c r="B83" s="300" t="s">
        <v>77</v>
      </c>
      <c r="C83" s="306">
        <f>(C82*33.717)</f>
        <v>179947.62899999999</v>
      </c>
      <c r="D83" s="342">
        <f>(D82*33.717)</f>
        <v>89451.201000000001</v>
      </c>
      <c r="E83" s="306">
        <f>(E82*33.717)</f>
        <v>90496.428</v>
      </c>
      <c r="F83" s="342">
        <f>(F82*33.717)</f>
        <v>278030.38199999998</v>
      </c>
      <c r="G83" s="284">
        <f>(G82*33.717)*2</f>
        <v>257935.05</v>
      </c>
      <c r="H83" s="284">
        <f>(H82*33.717)</f>
        <v>459292.97399999999</v>
      </c>
      <c r="I83" s="284">
        <f>(I82*33.717)-(2000*33.717)</f>
        <v>139284.927</v>
      </c>
      <c r="J83" s="265">
        <f>J82*33.717</f>
        <v>12812.46</v>
      </c>
      <c r="K83" s="308">
        <f>K82*33.717</f>
        <v>282548.45999999996</v>
      </c>
      <c r="L83" s="284">
        <f>L82*33.717</f>
        <v>372471.69899999996</v>
      </c>
      <c r="M83" s="284">
        <f>(M82*33.717)</f>
        <v>133923.924</v>
      </c>
      <c r="N83" s="284">
        <f>N82*33.717</f>
        <v>250078.989</v>
      </c>
      <c r="O83" s="265">
        <f>O82*33.717</f>
        <v>28828.035</v>
      </c>
      <c r="P83" s="328">
        <f>P82*33.717</f>
        <v>32604.339</v>
      </c>
      <c r="Q83" s="329">
        <f>Q82*33.717</f>
        <v>16791.065999999999</v>
      </c>
      <c r="R83" s="66">
        <f>344240-H83</f>
        <v>-115052.97399999999</v>
      </c>
      <c r="S83" s="73" t="s">
        <v>184</v>
      </c>
      <c r="T83" s="73"/>
      <c r="U83" s="73"/>
      <c r="V83" s="73"/>
      <c r="W83" s="73"/>
      <c r="X83" s="73"/>
      <c r="Y83" s="73"/>
      <c r="Z83" s="73"/>
      <c r="AA83" s="419"/>
      <c r="AB83" s="297" t="s">
        <v>5</v>
      </c>
      <c r="AC83" s="304">
        <v>70245.5</v>
      </c>
      <c r="AD83" s="311">
        <v>90695.9</v>
      </c>
      <c r="AE83" s="268">
        <v>76505.7</v>
      </c>
    </row>
    <row r="84" spans="1:31" s="271" customFormat="1" ht="15.75" thickBot="1">
      <c r="A84" s="420"/>
      <c r="B84" s="298" t="s">
        <v>10</v>
      </c>
      <c r="C84" s="309">
        <f t="shared" ref="C84:Q84" si="59">C83/C76</f>
        <v>1.2549331762815548</v>
      </c>
      <c r="D84" s="296">
        <f t="shared" si="59"/>
        <v>0.59429774814338432</v>
      </c>
      <c r="E84" s="314">
        <f t="shared" si="59"/>
        <v>0.60124204900747968</v>
      </c>
      <c r="F84" s="286">
        <f t="shared" si="59"/>
        <v>1.5276579277331923</v>
      </c>
      <c r="G84" s="286">
        <f t="shared" si="59"/>
        <v>1.5589673773439505</v>
      </c>
      <c r="H84" s="286">
        <f t="shared" si="59"/>
        <v>3.4760162110616655</v>
      </c>
      <c r="I84" s="286">
        <f t="shared" si="59"/>
        <v>0.81468133329745929</v>
      </c>
      <c r="J84" s="315">
        <f t="shared" si="59"/>
        <v>7.7147290518485595E-2</v>
      </c>
      <c r="K84" s="314">
        <f t="shared" si="59"/>
        <v>1.4637768809544778</v>
      </c>
      <c r="L84" s="286">
        <f t="shared" si="59"/>
        <v>2.8189320922530614</v>
      </c>
      <c r="M84" s="286">
        <f t="shared" si="59"/>
        <v>1.6188796549585802</v>
      </c>
      <c r="N84" s="264">
        <f t="shared" si="59"/>
        <v>0.90688832115464812</v>
      </c>
      <c r="O84" s="315">
        <f t="shared" si="59"/>
        <v>0.34716259829718565</v>
      </c>
      <c r="P84" s="309">
        <f t="shared" si="59"/>
        <v>0.59118309731464525</v>
      </c>
      <c r="Q84" s="296">
        <f t="shared" si="59"/>
        <v>0.50742859733156043</v>
      </c>
      <c r="R84" s="130"/>
      <c r="S84" s="73"/>
      <c r="T84" s="73"/>
      <c r="U84" s="73"/>
      <c r="V84" s="73"/>
      <c r="W84" s="73"/>
      <c r="X84" s="73"/>
      <c r="Y84" s="73"/>
      <c r="Z84" s="73"/>
      <c r="AA84" s="420"/>
      <c r="AB84" s="298" t="s">
        <v>3</v>
      </c>
      <c r="AC84" s="309">
        <f>AC83/AC82</f>
        <v>0.72095765731739359</v>
      </c>
      <c r="AD84" s="282">
        <f>AD83/AD82</f>
        <v>0.37233870477748165</v>
      </c>
      <c r="AE84" s="347">
        <f>AE83/AE82</f>
        <v>0.26173754093834639</v>
      </c>
    </row>
    <row r="85" spans="1:31" s="271" customFormat="1" ht="15.75" thickBot="1">
      <c r="A85" s="406">
        <v>41408</v>
      </c>
      <c r="B85" s="406"/>
      <c r="C85" s="406"/>
      <c r="D85" s="280"/>
      <c r="E85" s="280"/>
      <c r="F85" s="280"/>
      <c r="G85" s="280"/>
      <c r="H85" s="280"/>
      <c r="I85" s="11"/>
      <c r="J85" s="285"/>
      <c r="K85" s="285"/>
      <c r="L85" s="280"/>
      <c r="M85" s="280"/>
      <c r="N85" s="13"/>
      <c r="R85" s="12"/>
      <c r="S85" s="73"/>
      <c r="T85" s="73"/>
      <c r="U85" s="73"/>
      <c r="V85" s="73"/>
      <c r="W85" s="73"/>
      <c r="X85" s="73"/>
      <c r="Y85" s="73"/>
      <c r="Z85" s="73"/>
      <c r="AA85" s="407"/>
      <c r="AB85" s="408"/>
    </row>
    <row r="86" spans="1:31" s="271" customFormat="1">
      <c r="A86" s="409" t="s">
        <v>1</v>
      </c>
      <c r="B86" s="410"/>
      <c r="C86" s="301" t="s">
        <v>12</v>
      </c>
      <c r="D86" s="270" t="s">
        <v>12</v>
      </c>
      <c r="E86" s="301" t="s">
        <v>13</v>
      </c>
      <c r="F86" s="281" t="s">
        <v>13</v>
      </c>
      <c r="G86" s="281" t="s">
        <v>13</v>
      </c>
      <c r="H86" s="281" t="s">
        <v>13</v>
      </c>
      <c r="I86" s="281" t="s">
        <v>13</v>
      </c>
      <c r="J86" s="270" t="s">
        <v>13</v>
      </c>
      <c r="K86" s="301" t="s">
        <v>2</v>
      </c>
      <c r="L86" s="281" t="s">
        <v>2</v>
      </c>
      <c r="M86" s="290" t="s">
        <v>2</v>
      </c>
      <c r="N86" s="281" t="s">
        <v>2</v>
      </c>
      <c r="O86" s="270" t="s">
        <v>2</v>
      </c>
      <c r="P86" s="332" t="s">
        <v>190</v>
      </c>
      <c r="Q86" s="331" t="s">
        <v>190</v>
      </c>
      <c r="R86" s="12"/>
      <c r="S86" s="73"/>
      <c r="T86" s="73"/>
      <c r="U86" s="73"/>
      <c r="V86" s="73"/>
      <c r="W86" s="73"/>
      <c r="X86" s="73"/>
      <c r="Y86" s="73"/>
      <c r="Z86" s="73"/>
      <c r="AA86" s="409" t="s">
        <v>1</v>
      </c>
      <c r="AB86" s="410"/>
      <c r="AC86" s="301" t="s">
        <v>12</v>
      </c>
      <c r="AD86" s="281" t="s">
        <v>13</v>
      </c>
      <c r="AE86" s="270" t="s">
        <v>2</v>
      </c>
    </row>
    <row r="87" spans="1:31" s="271" customFormat="1" ht="15.75" thickBot="1">
      <c r="A87" s="412" t="s">
        <v>0</v>
      </c>
      <c r="B87" s="413"/>
      <c r="C87" s="302" t="s">
        <v>99</v>
      </c>
      <c r="D87" s="295" t="s">
        <v>100</v>
      </c>
      <c r="E87" s="302" t="s">
        <v>101</v>
      </c>
      <c r="F87" s="310" t="s">
        <v>102</v>
      </c>
      <c r="G87" s="310" t="s">
        <v>97</v>
      </c>
      <c r="H87" s="310" t="s">
        <v>104</v>
      </c>
      <c r="I87" s="310" t="s">
        <v>103</v>
      </c>
      <c r="J87" s="318" t="s">
        <v>185</v>
      </c>
      <c r="K87" s="302" t="s">
        <v>105</v>
      </c>
      <c r="L87" s="310" t="s">
        <v>107</v>
      </c>
      <c r="M87" s="316" t="s">
        <v>98</v>
      </c>
      <c r="N87" s="317" t="s">
        <v>106</v>
      </c>
      <c r="O87" s="295" t="s">
        <v>186</v>
      </c>
      <c r="P87" s="321" t="s">
        <v>189</v>
      </c>
      <c r="Q87" s="295" t="s">
        <v>191</v>
      </c>
      <c r="R87" s="12"/>
      <c r="S87" s="12"/>
      <c r="T87" s="12"/>
      <c r="U87" s="12"/>
      <c r="V87" s="12"/>
      <c r="W87" s="12"/>
      <c r="X87" s="12"/>
      <c r="Y87" s="12"/>
      <c r="Z87" s="12"/>
      <c r="AA87" s="412" t="s">
        <v>0</v>
      </c>
      <c r="AB87" s="413"/>
      <c r="AC87" s="302" t="s">
        <v>99</v>
      </c>
      <c r="AD87" s="310" t="s">
        <v>104</v>
      </c>
      <c r="AE87" s="295" t="s">
        <v>107</v>
      </c>
    </row>
    <row r="88" spans="1:31" s="271" customFormat="1" ht="15" customHeight="1">
      <c r="A88" s="415" t="s">
        <v>9</v>
      </c>
      <c r="B88" s="21" t="s">
        <v>4</v>
      </c>
      <c r="C88" s="303">
        <v>143392.20000000001</v>
      </c>
      <c r="D88" s="269">
        <v>150515.79999999999</v>
      </c>
      <c r="E88" s="303">
        <v>150515.79999999999</v>
      </c>
      <c r="F88" s="287">
        <v>181997.8</v>
      </c>
      <c r="G88" s="287">
        <v>165452.5</v>
      </c>
      <c r="H88" s="287">
        <v>132132</v>
      </c>
      <c r="I88" s="373">
        <v>170968.6</v>
      </c>
      <c r="J88" s="269">
        <v>166077.9</v>
      </c>
      <c r="K88" s="303">
        <v>193027</v>
      </c>
      <c r="L88" s="287">
        <v>132132.20000000001</v>
      </c>
      <c r="M88" s="287">
        <v>82726.3</v>
      </c>
      <c r="N88" s="287">
        <v>275755</v>
      </c>
      <c r="O88" s="269">
        <v>83039</v>
      </c>
      <c r="P88" s="322">
        <v>55151</v>
      </c>
      <c r="Q88" s="269">
        <v>33090.5</v>
      </c>
      <c r="R88" s="73"/>
      <c r="S88" s="73"/>
      <c r="T88" s="73"/>
      <c r="U88" s="73"/>
      <c r="V88" s="73"/>
      <c r="W88" s="73"/>
      <c r="X88" s="73"/>
      <c r="Y88" s="73"/>
      <c r="Z88" s="73"/>
      <c r="AA88" s="418" t="s">
        <v>202</v>
      </c>
      <c r="AB88" s="2" t="s">
        <v>4</v>
      </c>
      <c r="AC88" s="303">
        <v>143392.20000000001</v>
      </c>
      <c r="AD88" s="287">
        <v>132132</v>
      </c>
      <c r="AE88" s="269">
        <v>132132.20000000001</v>
      </c>
    </row>
    <row r="89" spans="1:31" s="271" customFormat="1">
      <c r="A89" s="416"/>
      <c r="B89" s="297" t="s">
        <v>5</v>
      </c>
      <c r="C89" s="304">
        <v>39928.699999999997</v>
      </c>
      <c r="D89" s="268">
        <v>78104.2</v>
      </c>
      <c r="E89" s="304">
        <v>79624.899999999994</v>
      </c>
      <c r="F89" s="311">
        <v>159191.29999999999</v>
      </c>
      <c r="G89" s="311">
        <v>99448.8</v>
      </c>
      <c r="H89" s="311">
        <v>55753.4</v>
      </c>
      <c r="I89" s="311">
        <v>85361.2</v>
      </c>
      <c r="J89" s="268">
        <v>14178.6</v>
      </c>
      <c r="K89" s="304">
        <v>159241.29999999999</v>
      </c>
      <c r="L89" s="311">
        <v>64008.2</v>
      </c>
      <c r="M89" s="311">
        <v>51122.2</v>
      </c>
      <c r="N89" s="311">
        <v>155906.6</v>
      </c>
      <c r="O89" s="268">
        <v>7191.3</v>
      </c>
      <c r="P89" s="323">
        <v>7051.7</v>
      </c>
      <c r="Q89" s="268">
        <v>3991</v>
      </c>
      <c r="R89" s="73"/>
      <c r="S89" s="73"/>
      <c r="T89" s="73"/>
      <c r="U89" s="73"/>
      <c r="V89" s="73"/>
      <c r="W89" s="73"/>
      <c r="X89" s="73"/>
      <c r="Y89" s="73"/>
      <c r="Z89" s="73"/>
      <c r="AA89" s="419"/>
      <c r="AB89" s="346" t="s">
        <v>5</v>
      </c>
      <c r="AC89" s="304">
        <v>43218.8</v>
      </c>
      <c r="AD89" s="311">
        <v>50784</v>
      </c>
      <c r="AE89" s="268">
        <v>65202.6</v>
      </c>
    </row>
    <row r="90" spans="1:31" s="271" customFormat="1" ht="15.75" thickBot="1">
      <c r="A90" s="417"/>
      <c r="B90" s="298" t="s">
        <v>3</v>
      </c>
      <c r="C90" s="309">
        <f t="shared" ref="C90:Q90" si="60">C89/C88</f>
        <v>0.27845796354334473</v>
      </c>
      <c r="D90" s="347">
        <f t="shared" si="60"/>
        <v>0.5189103070906842</v>
      </c>
      <c r="E90" s="309">
        <f t="shared" si="60"/>
        <v>0.52901356535327193</v>
      </c>
      <c r="F90" s="282">
        <f t="shared" si="60"/>
        <v>0.87468804567967307</v>
      </c>
      <c r="G90" s="282">
        <f t="shared" si="60"/>
        <v>0.6010716066544779</v>
      </c>
      <c r="H90" s="282">
        <f t="shared" si="60"/>
        <v>0.42195229013410834</v>
      </c>
      <c r="I90" s="282">
        <f t="shared" si="60"/>
        <v>0.49927998474573693</v>
      </c>
      <c r="J90" s="296">
        <f t="shared" si="60"/>
        <v>8.5373189328622298E-2</v>
      </c>
      <c r="K90" s="309">
        <f t="shared" si="60"/>
        <v>0.82496904578116004</v>
      </c>
      <c r="L90" s="282">
        <f t="shared" si="60"/>
        <v>0.48442544663602055</v>
      </c>
      <c r="M90" s="319">
        <f t="shared" si="60"/>
        <v>0.61796792555692681</v>
      </c>
      <c r="N90" s="282">
        <f t="shared" si="60"/>
        <v>0.56538086344762561</v>
      </c>
      <c r="O90" s="296">
        <f t="shared" si="60"/>
        <v>8.6601476414696704E-2</v>
      </c>
      <c r="P90" s="324">
        <f t="shared" si="60"/>
        <v>0.12786168881797247</v>
      </c>
      <c r="Q90" s="296">
        <f t="shared" si="60"/>
        <v>0.12060863389794654</v>
      </c>
      <c r="R90" s="73"/>
      <c r="S90" s="73"/>
      <c r="T90" s="73"/>
      <c r="U90" s="73"/>
      <c r="V90" s="73"/>
      <c r="W90" s="73"/>
      <c r="X90" s="73"/>
      <c r="Y90" s="73"/>
      <c r="Z90" s="73"/>
      <c r="AA90" s="420"/>
      <c r="AB90" s="351" t="s">
        <v>3</v>
      </c>
      <c r="AC90" s="305">
        <f>AC89/AC88</f>
        <v>0.30140272622918124</v>
      </c>
      <c r="AD90" s="282">
        <f>AD89/AD88</f>
        <v>0.38434292979747525</v>
      </c>
      <c r="AE90" s="296">
        <f>AE89/AE88</f>
        <v>0.49346487835667607</v>
      </c>
    </row>
    <row r="91" spans="1:31" s="271" customFormat="1" ht="15" customHeight="1">
      <c r="A91" s="418" t="s">
        <v>6</v>
      </c>
      <c r="B91" s="21" t="s">
        <v>7</v>
      </c>
      <c r="C91" s="301">
        <v>5870</v>
      </c>
      <c r="D91" s="270">
        <v>3333</v>
      </c>
      <c r="E91" s="301">
        <v>3330</v>
      </c>
      <c r="F91" s="281">
        <v>9457</v>
      </c>
      <c r="G91" s="281">
        <v>8210</v>
      </c>
      <c r="H91" s="281">
        <v>15703</v>
      </c>
      <c r="I91" s="281">
        <v>7403</v>
      </c>
      <c r="J91" s="270">
        <v>9599</v>
      </c>
      <c r="K91" s="301">
        <v>9289</v>
      </c>
      <c r="L91" s="281">
        <v>12295</v>
      </c>
      <c r="M91" s="281">
        <v>4145</v>
      </c>
      <c r="N91" s="281">
        <v>10027</v>
      </c>
      <c r="O91" s="270">
        <v>4799</v>
      </c>
      <c r="P91" s="325">
        <v>2000</v>
      </c>
      <c r="Q91" s="270">
        <v>1250</v>
      </c>
      <c r="R91" s="363" t="s">
        <v>205</v>
      </c>
      <c r="S91" s="130"/>
      <c r="T91" s="73"/>
      <c r="U91" s="73"/>
      <c r="V91" s="73"/>
      <c r="W91" s="73"/>
      <c r="X91" s="73"/>
      <c r="Y91" s="73"/>
      <c r="Z91" s="73"/>
      <c r="AA91" s="418" t="s">
        <v>198</v>
      </c>
      <c r="AB91" s="21" t="s">
        <v>4</v>
      </c>
      <c r="AC91" s="303">
        <v>9191.7999999999993</v>
      </c>
      <c r="AD91" s="287">
        <v>13787.7</v>
      </c>
      <c r="AE91" s="269">
        <v>13787.7</v>
      </c>
    </row>
    <row r="92" spans="1:31" s="271" customFormat="1">
      <c r="A92" s="419"/>
      <c r="B92" s="299" t="s">
        <v>11</v>
      </c>
      <c r="C92" s="306">
        <f t="shared" ref="C92:Q92" si="61">C91*33.717</f>
        <v>197918.78999999998</v>
      </c>
      <c r="D92" s="267">
        <f t="shared" si="61"/>
        <v>112378.761</v>
      </c>
      <c r="E92" s="306">
        <f t="shared" si="61"/>
        <v>112277.61</v>
      </c>
      <c r="F92" s="359">
        <f t="shared" si="61"/>
        <v>318861.66899999999</v>
      </c>
      <c r="G92" s="312">
        <f t="shared" si="61"/>
        <v>276816.57</v>
      </c>
      <c r="H92" s="358">
        <f t="shared" si="61"/>
        <v>529458.05099999998</v>
      </c>
      <c r="I92" s="358">
        <f t="shared" si="61"/>
        <v>249606.951</v>
      </c>
      <c r="J92" s="358">
        <f t="shared" si="61"/>
        <v>323649.48300000001</v>
      </c>
      <c r="K92" s="326">
        <f t="shared" si="61"/>
        <v>313197.21299999999</v>
      </c>
      <c r="L92" s="312">
        <f t="shared" si="61"/>
        <v>414550.51499999996</v>
      </c>
      <c r="M92" s="312">
        <f t="shared" si="61"/>
        <v>139756.965</v>
      </c>
      <c r="N92" s="358">
        <f t="shared" si="61"/>
        <v>338080.359</v>
      </c>
      <c r="O92" s="358">
        <f t="shared" si="61"/>
        <v>161807.883</v>
      </c>
      <c r="P92" s="306">
        <f t="shared" si="61"/>
        <v>67434</v>
      </c>
      <c r="Q92" s="358">
        <f t="shared" si="61"/>
        <v>42146.25</v>
      </c>
      <c r="R92" s="73"/>
      <c r="S92" s="73"/>
      <c r="T92" s="73"/>
      <c r="U92" s="73"/>
      <c r="V92" s="73"/>
      <c r="W92" s="73"/>
      <c r="X92" s="73"/>
      <c r="Y92" s="73"/>
      <c r="Z92" s="73"/>
      <c r="AA92" s="419"/>
      <c r="AB92" s="297" t="s">
        <v>5</v>
      </c>
      <c r="AC92" s="304">
        <v>8148.7</v>
      </c>
      <c r="AD92" s="311">
        <v>13638.2</v>
      </c>
      <c r="AE92" s="268">
        <v>13648.9</v>
      </c>
    </row>
    <row r="93" spans="1:31" s="271" customFormat="1" ht="15.75" thickBot="1">
      <c r="A93" s="419"/>
      <c r="B93" s="299" t="s">
        <v>79</v>
      </c>
      <c r="C93" s="306">
        <v>164000</v>
      </c>
      <c r="D93" s="267">
        <v>109880</v>
      </c>
      <c r="E93" s="306">
        <v>109880</v>
      </c>
      <c r="F93" s="312">
        <v>328000</v>
      </c>
      <c r="G93" s="312">
        <v>330905</v>
      </c>
      <c r="H93" s="312">
        <v>264264</v>
      </c>
      <c r="I93" s="312">
        <v>242663.6</v>
      </c>
      <c r="J93" s="267">
        <v>328000</v>
      </c>
      <c r="K93" s="306">
        <v>328000</v>
      </c>
      <c r="L93" s="312">
        <v>264264.40000000002</v>
      </c>
      <c r="M93" s="312">
        <v>328000</v>
      </c>
      <c r="N93" s="312">
        <v>352965.4</v>
      </c>
      <c r="O93" s="267">
        <v>328000</v>
      </c>
      <c r="P93" s="326">
        <f>2*P88</f>
        <v>110302</v>
      </c>
      <c r="Q93" s="267">
        <f>2*Q88</f>
        <v>66181</v>
      </c>
      <c r="R93" s="73"/>
      <c r="S93" s="73"/>
      <c r="T93" s="73"/>
      <c r="U93" s="73"/>
      <c r="V93" s="73"/>
      <c r="W93" s="73"/>
      <c r="X93" s="73"/>
      <c r="Y93" s="73"/>
      <c r="Z93" s="73"/>
      <c r="AA93" s="420"/>
      <c r="AB93" s="348" t="s">
        <v>3</v>
      </c>
      <c r="AC93" s="305">
        <f>AC92/AC91</f>
        <v>0.88651841859048286</v>
      </c>
      <c r="AD93" s="253">
        <f>AD92/AD91</f>
        <v>0.98915700225563363</v>
      </c>
      <c r="AE93" s="352">
        <f>AE92/AE91</f>
        <v>0.98993305627479555</v>
      </c>
    </row>
    <row r="94" spans="1:31" s="271" customFormat="1" ht="15" customHeight="1">
      <c r="A94" s="419"/>
      <c r="B94" s="297" t="s">
        <v>8</v>
      </c>
      <c r="C94" s="307">
        <f>SUM(C91-575)</f>
        <v>5295</v>
      </c>
      <c r="D94" s="266">
        <f>SUM(D91-680)</f>
        <v>2653</v>
      </c>
      <c r="E94" s="307">
        <f>SUM(E91-646)</f>
        <v>2684</v>
      </c>
      <c r="F94" s="313">
        <f>SUM(F91-1211)</f>
        <v>8246</v>
      </c>
      <c r="G94" s="313">
        <f>SUM(G91-4410)</f>
        <v>3800</v>
      </c>
      <c r="H94" s="313">
        <f>SUM(H91-2087)</f>
        <v>13616</v>
      </c>
      <c r="I94" s="313">
        <f>SUM(I91-(3272-2000))</f>
        <v>6131</v>
      </c>
      <c r="J94" s="266">
        <f>SUM(J91-9229)</f>
        <v>370</v>
      </c>
      <c r="K94" s="307">
        <f>SUM(K91-909)</f>
        <v>8380</v>
      </c>
      <c r="L94" s="313">
        <f>SUM(L91-1251)</f>
        <v>11044</v>
      </c>
      <c r="M94" s="320">
        <f>SUM(M91-198)</f>
        <v>3947</v>
      </c>
      <c r="N94" s="313">
        <f>SUM(N91-(5224-2614))</f>
        <v>7417</v>
      </c>
      <c r="O94" s="266">
        <f>SUM(O91-3960)</f>
        <v>839</v>
      </c>
      <c r="P94" s="327">
        <f>SUM(P91-1033)</f>
        <v>967</v>
      </c>
      <c r="Q94" s="266">
        <f>SUM(Q91-752)</f>
        <v>498</v>
      </c>
      <c r="R94" s="12" t="s">
        <v>183</v>
      </c>
      <c r="S94" s="73"/>
      <c r="T94" s="73"/>
      <c r="U94" s="73"/>
      <c r="V94" s="73"/>
      <c r="W94" s="73"/>
      <c r="X94" s="73"/>
      <c r="Y94" s="73"/>
      <c r="Z94" s="73"/>
      <c r="AA94" s="418" t="s">
        <v>199</v>
      </c>
      <c r="AB94" s="21" t="s">
        <v>4</v>
      </c>
      <c r="AC94" s="303">
        <v>97433.600000000006</v>
      </c>
      <c r="AD94" s="287">
        <v>243584.4</v>
      </c>
      <c r="AE94" s="269">
        <v>292299.3</v>
      </c>
    </row>
    <row r="95" spans="1:31" s="271" customFormat="1">
      <c r="A95" s="419"/>
      <c r="B95" s="300" t="s">
        <v>77</v>
      </c>
      <c r="C95" s="306">
        <f>(C94*33.717)</f>
        <v>178531.51499999998</v>
      </c>
      <c r="D95" s="342">
        <f>(D94*33.717)</f>
        <v>89451.201000000001</v>
      </c>
      <c r="E95" s="306">
        <f>(E94*33.717)</f>
        <v>90496.428</v>
      </c>
      <c r="F95" s="342">
        <f>(F94*33.717)</f>
        <v>278030.38199999998</v>
      </c>
      <c r="G95" s="284">
        <f>(G94*33.717)*2</f>
        <v>256249.19999999998</v>
      </c>
      <c r="H95" s="284">
        <f>(H94*33.717)</f>
        <v>459090.67199999996</v>
      </c>
      <c r="I95" s="284">
        <f>(I94*33.717)-(2000*33.717)</f>
        <v>139284.927</v>
      </c>
      <c r="J95" s="265">
        <f>J94*33.717</f>
        <v>12475.289999999999</v>
      </c>
      <c r="K95" s="308">
        <f>K94*33.717</f>
        <v>282548.45999999996</v>
      </c>
      <c r="L95" s="284">
        <f>L94*33.717</f>
        <v>372370.54800000001</v>
      </c>
      <c r="M95" s="284">
        <f>(M94*33.717)</f>
        <v>133080.99899999998</v>
      </c>
      <c r="N95" s="284">
        <f>N94*33.717</f>
        <v>250078.989</v>
      </c>
      <c r="O95" s="265">
        <f>O94*33.717</f>
        <v>28288.562999999998</v>
      </c>
      <c r="P95" s="328">
        <f>P94*33.717</f>
        <v>32604.339</v>
      </c>
      <c r="Q95" s="329">
        <f>Q94*33.717</f>
        <v>16791.065999999999</v>
      </c>
      <c r="R95" s="66">
        <f>344240-H95</f>
        <v>-114850.67199999996</v>
      </c>
      <c r="S95" s="73" t="s">
        <v>184</v>
      </c>
      <c r="T95" s="73"/>
      <c r="U95" s="73"/>
      <c r="V95" s="73"/>
      <c r="W95" s="73"/>
      <c r="X95" s="73"/>
      <c r="Y95" s="73"/>
      <c r="Z95" s="73"/>
      <c r="AA95" s="419"/>
      <c r="AB95" s="297" t="s">
        <v>5</v>
      </c>
      <c r="AC95" s="304">
        <v>70245.5</v>
      </c>
      <c r="AD95" s="311">
        <v>90695.9</v>
      </c>
      <c r="AE95" s="268">
        <v>76505.7</v>
      </c>
    </row>
    <row r="96" spans="1:31" s="271" customFormat="1" ht="15.75" thickBot="1">
      <c r="A96" s="420"/>
      <c r="B96" s="298" t="s">
        <v>10</v>
      </c>
      <c r="C96" s="309">
        <f t="shared" ref="C96:Q96" si="62">C95/C88</f>
        <v>1.2450573671371243</v>
      </c>
      <c r="D96" s="296">
        <f t="shared" si="62"/>
        <v>0.59429774814338432</v>
      </c>
      <c r="E96" s="314">
        <f t="shared" si="62"/>
        <v>0.60124204900747968</v>
      </c>
      <c r="F96" s="286">
        <f t="shared" si="62"/>
        <v>1.5276579277331923</v>
      </c>
      <c r="G96" s="286">
        <f t="shared" si="62"/>
        <v>1.5487780480802646</v>
      </c>
      <c r="H96" s="286">
        <f t="shared" si="62"/>
        <v>3.4744851512124235</v>
      </c>
      <c r="I96" s="286">
        <f t="shared" si="62"/>
        <v>0.81468133329745929</v>
      </c>
      <c r="J96" s="315">
        <f t="shared" si="62"/>
        <v>7.5117098662735984E-2</v>
      </c>
      <c r="K96" s="314">
        <f t="shared" si="62"/>
        <v>1.4637768809544778</v>
      </c>
      <c r="L96" s="286">
        <f t="shared" si="62"/>
        <v>2.818166563487174</v>
      </c>
      <c r="M96" s="286">
        <f t="shared" si="62"/>
        <v>1.6086903318533523</v>
      </c>
      <c r="N96" s="264">
        <f t="shared" si="62"/>
        <v>0.90688832115464812</v>
      </c>
      <c r="O96" s="315">
        <f t="shared" si="62"/>
        <v>0.34066598827057165</v>
      </c>
      <c r="P96" s="309">
        <f t="shared" si="62"/>
        <v>0.59118309731464525</v>
      </c>
      <c r="Q96" s="296">
        <f t="shared" si="62"/>
        <v>0.50742859733156043</v>
      </c>
      <c r="R96" s="130"/>
      <c r="S96" s="73"/>
      <c r="T96" s="73"/>
      <c r="U96" s="73"/>
      <c r="V96" s="73"/>
      <c r="W96" s="73"/>
      <c r="X96" s="73"/>
      <c r="Y96" s="73"/>
      <c r="Z96" s="73"/>
      <c r="AA96" s="420"/>
      <c r="AB96" s="298" t="s">
        <v>3</v>
      </c>
      <c r="AC96" s="309">
        <f>AC95/AC94</f>
        <v>0.72095765731739359</v>
      </c>
      <c r="AD96" s="282">
        <f>AD95/AD94</f>
        <v>0.37233870477748165</v>
      </c>
      <c r="AE96" s="347">
        <f>AE95/AE94</f>
        <v>0.26173754093834639</v>
      </c>
    </row>
    <row r="97" spans="1:31" s="271" customFormat="1" ht="15.75" thickBot="1">
      <c r="A97" s="406">
        <v>41401</v>
      </c>
      <c r="B97" s="406"/>
      <c r="C97" s="406"/>
      <c r="D97" s="280"/>
      <c r="E97" s="280"/>
      <c r="F97" s="280"/>
      <c r="G97" s="280"/>
      <c r="H97" s="280"/>
      <c r="I97" s="11"/>
      <c r="J97" s="285"/>
      <c r="K97" s="285"/>
      <c r="L97" s="280"/>
      <c r="M97" s="280"/>
      <c r="N97" s="13"/>
      <c r="R97" s="12"/>
      <c r="S97" s="73"/>
      <c r="T97" s="73"/>
      <c r="U97" s="73"/>
      <c r="V97" s="73"/>
      <c r="W97" s="73"/>
      <c r="X97" s="73"/>
      <c r="Y97" s="73"/>
      <c r="Z97" s="73"/>
      <c r="AA97" s="407"/>
      <c r="AB97" s="408"/>
    </row>
    <row r="98" spans="1:31" s="271" customFormat="1">
      <c r="A98" s="409" t="s">
        <v>1</v>
      </c>
      <c r="B98" s="410"/>
      <c r="C98" s="301" t="s">
        <v>12</v>
      </c>
      <c r="D98" s="270" t="s">
        <v>12</v>
      </c>
      <c r="E98" s="301" t="s">
        <v>13</v>
      </c>
      <c r="F98" s="281" t="s">
        <v>13</v>
      </c>
      <c r="G98" s="281" t="s">
        <v>13</v>
      </c>
      <c r="H98" s="281" t="s">
        <v>13</v>
      </c>
      <c r="I98" s="281" t="s">
        <v>13</v>
      </c>
      <c r="J98" s="270" t="s">
        <v>13</v>
      </c>
      <c r="K98" s="301" t="s">
        <v>2</v>
      </c>
      <c r="L98" s="281" t="s">
        <v>2</v>
      </c>
      <c r="M98" s="290" t="s">
        <v>2</v>
      </c>
      <c r="N98" s="281" t="s">
        <v>2</v>
      </c>
      <c r="O98" s="270" t="s">
        <v>2</v>
      </c>
      <c r="P98" s="332" t="s">
        <v>190</v>
      </c>
      <c r="Q98" s="331" t="s">
        <v>190</v>
      </c>
      <c r="R98" s="12"/>
      <c r="S98" s="73"/>
      <c r="T98" s="73"/>
      <c r="U98" s="73"/>
      <c r="V98" s="73"/>
      <c r="W98" s="73"/>
      <c r="X98" s="73"/>
      <c r="Y98" s="73"/>
      <c r="Z98" s="73"/>
      <c r="AA98" s="409" t="s">
        <v>1</v>
      </c>
      <c r="AB98" s="410"/>
      <c r="AC98" s="301" t="s">
        <v>12</v>
      </c>
      <c r="AD98" s="281" t="s">
        <v>13</v>
      </c>
      <c r="AE98" s="270" t="s">
        <v>2</v>
      </c>
    </row>
    <row r="99" spans="1:31" s="271" customFormat="1" ht="15.75" thickBot="1">
      <c r="A99" s="412" t="s">
        <v>0</v>
      </c>
      <c r="B99" s="413"/>
      <c r="C99" s="302" t="s">
        <v>99</v>
      </c>
      <c r="D99" s="295" t="s">
        <v>100</v>
      </c>
      <c r="E99" s="302" t="s">
        <v>101</v>
      </c>
      <c r="F99" s="310" t="s">
        <v>102</v>
      </c>
      <c r="G99" s="310" t="s">
        <v>97</v>
      </c>
      <c r="H99" s="310" t="s">
        <v>104</v>
      </c>
      <c r="I99" s="310" t="s">
        <v>103</v>
      </c>
      <c r="J99" s="318" t="s">
        <v>185</v>
      </c>
      <c r="K99" s="302" t="s">
        <v>105</v>
      </c>
      <c r="L99" s="310" t="s">
        <v>107</v>
      </c>
      <c r="M99" s="316" t="s">
        <v>98</v>
      </c>
      <c r="N99" s="317" t="s">
        <v>106</v>
      </c>
      <c r="O99" s="295" t="s">
        <v>186</v>
      </c>
      <c r="P99" s="321" t="s">
        <v>189</v>
      </c>
      <c r="Q99" s="295" t="s">
        <v>191</v>
      </c>
      <c r="R99" s="12"/>
      <c r="S99" s="12"/>
      <c r="T99" s="12"/>
      <c r="U99" s="12"/>
      <c r="V99" s="12"/>
      <c r="W99" s="12"/>
      <c r="X99" s="12"/>
      <c r="Y99" s="12"/>
      <c r="Z99" s="12"/>
      <c r="AA99" s="412" t="s">
        <v>0</v>
      </c>
      <c r="AB99" s="413"/>
      <c r="AC99" s="302" t="s">
        <v>99</v>
      </c>
      <c r="AD99" s="310" t="s">
        <v>104</v>
      </c>
      <c r="AE99" s="295" t="s">
        <v>107</v>
      </c>
    </row>
    <row r="100" spans="1:31" s="271" customFormat="1" ht="15" customHeight="1">
      <c r="A100" s="415" t="s">
        <v>9</v>
      </c>
      <c r="B100" s="21" t="s">
        <v>4</v>
      </c>
      <c r="C100" s="303">
        <v>143392.20000000001</v>
      </c>
      <c r="D100" s="269">
        <v>150515.79999999999</v>
      </c>
      <c r="E100" s="303">
        <v>150515.79999999999</v>
      </c>
      <c r="F100" s="287">
        <v>181997.8</v>
      </c>
      <c r="G100" s="287">
        <v>165452.5</v>
      </c>
      <c r="H100" s="287">
        <v>132132</v>
      </c>
      <c r="I100" s="287">
        <v>121331.8</v>
      </c>
      <c r="J100" s="269">
        <v>166077.9</v>
      </c>
      <c r="K100" s="303">
        <v>193027</v>
      </c>
      <c r="L100" s="287">
        <v>132132.20000000001</v>
      </c>
      <c r="M100" s="287">
        <v>82726.3</v>
      </c>
      <c r="N100" s="287">
        <v>176482.7</v>
      </c>
      <c r="O100" s="269">
        <v>83039</v>
      </c>
      <c r="P100" s="322">
        <v>55151</v>
      </c>
      <c r="Q100" s="269">
        <v>33090.5</v>
      </c>
      <c r="R100" s="73"/>
      <c r="S100" s="73"/>
      <c r="T100" s="73"/>
      <c r="U100" s="73"/>
      <c r="V100" s="73"/>
      <c r="W100" s="73"/>
      <c r="X100" s="73"/>
      <c r="Y100" s="73"/>
      <c r="Z100" s="73"/>
      <c r="AA100" s="418" t="s">
        <v>202</v>
      </c>
      <c r="AB100" s="2" t="s">
        <v>4</v>
      </c>
      <c r="AC100" s="303">
        <v>143392.20000000001</v>
      </c>
      <c r="AD100" s="287">
        <v>132132</v>
      </c>
      <c r="AE100" s="269">
        <v>132132.20000000001</v>
      </c>
    </row>
    <row r="101" spans="1:31" s="271" customFormat="1">
      <c r="A101" s="416"/>
      <c r="B101" s="297" t="s">
        <v>5</v>
      </c>
      <c r="C101" s="304">
        <v>39748.1</v>
      </c>
      <c r="D101" s="268">
        <v>78060.399999999994</v>
      </c>
      <c r="E101" s="304">
        <v>79602.8</v>
      </c>
      <c r="F101" s="311">
        <v>158581.29999999999</v>
      </c>
      <c r="G101" s="311">
        <v>98363.5</v>
      </c>
      <c r="H101" s="311">
        <v>51009.5</v>
      </c>
      <c r="I101" s="311">
        <v>84365.5</v>
      </c>
      <c r="J101" s="268">
        <v>13782.4</v>
      </c>
      <c r="K101" s="304">
        <v>158963</v>
      </c>
      <c r="L101" s="311">
        <v>63268.3</v>
      </c>
      <c r="M101" s="311">
        <v>50687.3</v>
      </c>
      <c r="N101" s="311">
        <v>154723.79999999999</v>
      </c>
      <c r="O101" s="268">
        <v>6993.2</v>
      </c>
      <c r="P101" s="323">
        <v>7016.2</v>
      </c>
      <c r="Q101" s="268">
        <v>3466.6</v>
      </c>
      <c r="R101" s="73"/>
      <c r="S101" s="73"/>
      <c r="T101" s="73"/>
      <c r="U101" s="73"/>
      <c r="V101" s="73"/>
      <c r="W101" s="73"/>
      <c r="X101" s="73"/>
      <c r="Y101" s="73"/>
      <c r="Z101" s="73"/>
      <c r="AA101" s="419"/>
      <c r="AB101" s="346" t="s">
        <v>5</v>
      </c>
      <c r="AC101" s="304">
        <v>43218.8</v>
      </c>
      <c r="AD101" s="311">
        <v>50784</v>
      </c>
      <c r="AE101" s="268">
        <v>65202.6</v>
      </c>
    </row>
    <row r="102" spans="1:31" s="271" customFormat="1" ht="15.75" thickBot="1">
      <c r="A102" s="417"/>
      <c r="B102" s="298" t="s">
        <v>3</v>
      </c>
      <c r="C102" s="309">
        <f t="shared" ref="C102:Q102" si="63">C101/C100</f>
        <v>0.27719848080997428</v>
      </c>
      <c r="D102" s="347">
        <f t="shared" si="63"/>
        <v>0.51861930774044984</v>
      </c>
      <c r="E102" s="309">
        <f t="shared" si="63"/>
        <v>0.52886673691399844</v>
      </c>
      <c r="F102" s="282">
        <f t="shared" si="63"/>
        <v>0.87133635681310428</v>
      </c>
      <c r="G102" s="282">
        <f t="shared" si="63"/>
        <v>0.59451202006618209</v>
      </c>
      <c r="H102" s="282">
        <f t="shared" si="63"/>
        <v>0.38604955650410194</v>
      </c>
      <c r="I102" s="282">
        <f t="shared" si="63"/>
        <v>0.69532884206778434</v>
      </c>
      <c r="J102" s="296">
        <f t="shared" si="63"/>
        <v>8.2987561861030276E-2</v>
      </c>
      <c r="K102" s="309">
        <f t="shared" si="63"/>
        <v>0.82352727856724706</v>
      </c>
      <c r="L102" s="282">
        <f t="shared" si="63"/>
        <v>0.47882575178495473</v>
      </c>
      <c r="M102" s="319">
        <f t="shared" si="63"/>
        <v>0.61271083077570254</v>
      </c>
      <c r="N102" s="282">
        <f t="shared" si="63"/>
        <v>0.87670802860563657</v>
      </c>
      <c r="O102" s="296">
        <f t="shared" si="63"/>
        <v>8.4215850383554711E-2</v>
      </c>
      <c r="P102" s="324">
        <f t="shared" si="63"/>
        <v>0.12721800148682708</v>
      </c>
      <c r="Q102" s="296">
        <f t="shared" si="63"/>
        <v>0.10476118523443284</v>
      </c>
      <c r="R102" s="73"/>
      <c r="S102" s="73"/>
      <c r="T102" s="73"/>
      <c r="U102" s="73"/>
      <c r="V102" s="73"/>
      <c r="W102" s="73"/>
      <c r="X102" s="73"/>
      <c r="Y102" s="73"/>
      <c r="Z102" s="73"/>
      <c r="AA102" s="420"/>
      <c r="AB102" s="351" t="s">
        <v>3</v>
      </c>
      <c r="AC102" s="305">
        <f>AC101/AC100</f>
        <v>0.30140272622918124</v>
      </c>
      <c r="AD102" s="282">
        <f>AD101/AD100</f>
        <v>0.38434292979747525</v>
      </c>
      <c r="AE102" s="296">
        <f>AE101/AE100</f>
        <v>0.49346487835667607</v>
      </c>
    </row>
    <row r="103" spans="1:31" s="271" customFormat="1" ht="15" customHeight="1">
      <c r="A103" s="418" t="s">
        <v>6</v>
      </c>
      <c r="B103" s="21" t="s">
        <v>7</v>
      </c>
      <c r="C103" s="301">
        <v>5870</v>
      </c>
      <c r="D103" s="270">
        <v>3333</v>
      </c>
      <c r="E103" s="301">
        <v>3330</v>
      </c>
      <c r="F103" s="281">
        <v>9457</v>
      </c>
      <c r="G103" s="281">
        <v>8210</v>
      </c>
      <c r="H103" s="281">
        <v>15703</v>
      </c>
      <c r="I103" s="281">
        <v>7403</v>
      </c>
      <c r="J103" s="270">
        <v>9599</v>
      </c>
      <c r="K103" s="301">
        <v>9289</v>
      </c>
      <c r="L103" s="281">
        <v>12295</v>
      </c>
      <c r="M103" s="281">
        <v>4133</v>
      </c>
      <c r="N103" s="281">
        <v>10027</v>
      </c>
      <c r="O103" s="270">
        <v>4799</v>
      </c>
      <c r="P103" s="325">
        <v>2000</v>
      </c>
      <c r="Q103" s="270">
        <v>1250</v>
      </c>
      <c r="R103" s="363" t="s">
        <v>205</v>
      </c>
      <c r="S103" s="130"/>
      <c r="T103" s="73"/>
      <c r="U103" s="73"/>
      <c r="V103" s="73"/>
      <c r="W103" s="73"/>
      <c r="X103" s="73"/>
      <c r="Y103" s="73"/>
      <c r="Z103" s="73"/>
      <c r="AA103" s="418" t="s">
        <v>198</v>
      </c>
      <c r="AB103" s="21" t="s">
        <v>4</v>
      </c>
      <c r="AC103" s="303">
        <v>9191.7999999999993</v>
      </c>
      <c r="AD103" s="287">
        <v>13787.7</v>
      </c>
      <c r="AE103" s="269">
        <v>13787.7</v>
      </c>
    </row>
    <row r="104" spans="1:31" s="271" customFormat="1">
      <c r="A104" s="419"/>
      <c r="B104" s="299" t="s">
        <v>11</v>
      </c>
      <c r="C104" s="306">
        <f t="shared" ref="C104:Q104" si="64">C103*33.717</f>
        <v>197918.78999999998</v>
      </c>
      <c r="D104" s="267">
        <f t="shared" si="64"/>
        <v>112378.761</v>
      </c>
      <c r="E104" s="306">
        <f t="shared" si="64"/>
        <v>112277.61</v>
      </c>
      <c r="F104" s="359">
        <f t="shared" si="64"/>
        <v>318861.66899999999</v>
      </c>
      <c r="G104" s="312">
        <f t="shared" si="64"/>
        <v>276816.57</v>
      </c>
      <c r="H104" s="358">
        <f t="shared" si="64"/>
        <v>529458.05099999998</v>
      </c>
      <c r="I104" s="358">
        <f t="shared" si="64"/>
        <v>249606.951</v>
      </c>
      <c r="J104" s="358">
        <f t="shared" si="64"/>
        <v>323649.48300000001</v>
      </c>
      <c r="K104" s="326">
        <f t="shared" si="64"/>
        <v>313197.21299999999</v>
      </c>
      <c r="L104" s="312">
        <f t="shared" si="64"/>
        <v>414550.51499999996</v>
      </c>
      <c r="M104" s="312">
        <f t="shared" si="64"/>
        <v>139352.361</v>
      </c>
      <c r="N104" s="358">
        <f t="shared" si="64"/>
        <v>338080.359</v>
      </c>
      <c r="O104" s="358">
        <f t="shared" si="64"/>
        <v>161807.883</v>
      </c>
      <c r="P104" s="306">
        <f t="shared" si="64"/>
        <v>67434</v>
      </c>
      <c r="Q104" s="358">
        <f t="shared" si="64"/>
        <v>42146.25</v>
      </c>
      <c r="R104" s="73"/>
      <c r="S104" s="73"/>
      <c r="T104" s="73"/>
      <c r="U104" s="73"/>
      <c r="V104" s="73"/>
      <c r="W104" s="73"/>
      <c r="X104" s="73"/>
      <c r="Y104" s="73"/>
      <c r="Z104" s="73"/>
      <c r="AA104" s="419"/>
      <c r="AB104" s="297" t="s">
        <v>5</v>
      </c>
      <c r="AC104" s="304">
        <v>8148.7</v>
      </c>
      <c r="AD104" s="311">
        <v>13638.2</v>
      </c>
      <c r="AE104" s="268">
        <v>13648.9</v>
      </c>
    </row>
    <row r="105" spans="1:31" s="271" customFormat="1" ht="15.75" thickBot="1">
      <c r="A105" s="419"/>
      <c r="B105" s="299" t="s">
        <v>79</v>
      </c>
      <c r="C105" s="306">
        <v>164000</v>
      </c>
      <c r="D105" s="267">
        <v>109880</v>
      </c>
      <c r="E105" s="306">
        <v>109880</v>
      </c>
      <c r="F105" s="312">
        <v>328000</v>
      </c>
      <c r="G105" s="312">
        <v>330905</v>
      </c>
      <c r="H105" s="312">
        <v>264264</v>
      </c>
      <c r="I105" s="312">
        <v>242663.6</v>
      </c>
      <c r="J105" s="267">
        <v>328000</v>
      </c>
      <c r="K105" s="306">
        <v>328000</v>
      </c>
      <c r="L105" s="312">
        <v>264264.40000000002</v>
      </c>
      <c r="M105" s="312">
        <v>328000</v>
      </c>
      <c r="N105" s="312">
        <v>352965.4</v>
      </c>
      <c r="O105" s="267">
        <v>328000</v>
      </c>
      <c r="P105" s="326">
        <f>2*P100</f>
        <v>110302</v>
      </c>
      <c r="Q105" s="267">
        <f>2*Q100</f>
        <v>66181</v>
      </c>
      <c r="R105" s="73"/>
      <c r="S105" s="73"/>
      <c r="T105" s="73"/>
      <c r="U105" s="73"/>
      <c r="V105" s="73"/>
      <c r="W105" s="73"/>
      <c r="X105" s="73"/>
      <c r="Y105" s="73"/>
      <c r="Z105" s="73"/>
      <c r="AA105" s="420"/>
      <c r="AB105" s="348" t="s">
        <v>3</v>
      </c>
      <c r="AC105" s="305">
        <f>AC104/AC103</f>
        <v>0.88651841859048286</v>
      </c>
      <c r="AD105" s="253">
        <f>AD104/AD103</f>
        <v>0.98915700225563363</v>
      </c>
      <c r="AE105" s="352">
        <f>AE104/AE103</f>
        <v>0.98993305627479555</v>
      </c>
    </row>
    <row r="106" spans="1:31" s="271" customFormat="1" ht="15" customHeight="1">
      <c r="A106" s="419"/>
      <c r="B106" s="297" t="s">
        <v>8</v>
      </c>
      <c r="C106" s="307">
        <f>SUM(C103-642)</f>
        <v>5228</v>
      </c>
      <c r="D106" s="266">
        <f>SUM(D103-686)</f>
        <v>2647</v>
      </c>
      <c r="E106" s="307">
        <f>SUM(E103-652)</f>
        <v>2678</v>
      </c>
      <c r="F106" s="313">
        <f>SUM(F103-1211)</f>
        <v>8246</v>
      </c>
      <c r="G106" s="313">
        <f>SUM(G103-4417)</f>
        <v>3793</v>
      </c>
      <c r="H106" s="313">
        <f>SUM(H103-2129)</f>
        <v>13574</v>
      </c>
      <c r="I106" s="313">
        <f>SUM(I103-(3166-2000))</f>
        <v>6237</v>
      </c>
      <c r="J106" s="266">
        <f>SUM(J103-9230)</f>
        <v>369</v>
      </c>
      <c r="K106" s="307">
        <f>SUM(K103-909)</f>
        <v>8380</v>
      </c>
      <c r="L106" s="313">
        <f>SUM(L103-1241)</f>
        <v>11054</v>
      </c>
      <c r="M106" s="320">
        <f>SUM(M103-198)</f>
        <v>3935</v>
      </c>
      <c r="N106" s="313">
        <f>SUM(N103-(5053-2614))</f>
        <v>7588</v>
      </c>
      <c r="O106" s="266">
        <f>SUM(O103-3961)</f>
        <v>838</v>
      </c>
      <c r="P106" s="327">
        <f>SUM(P103-1057)</f>
        <v>943</v>
      </c>
      <c r="Q106" s="266">
        <f>SUM(Q103-767)</f>
        <v>483</v>
      </c>
      <c r="R106" s="12" t="s">
        <v>183</v>
      </c>
      <c r="S106" s="73"/>
      <c r="T106" s="73"/>
      <c r="U106" s="73"/>
      <c r="V106" s="73"/>
      <c r="W106" s="73"/>
      <c r="X106" s="73"/>
      <c r="Y106" s="73"/>
      <c r="Z106" s="73"/>
      <c r="AA106" s="418" t="s">
        <v>199</v>
      </c>
      <c r="AB106" s="21" t="s">
        <v>4</v>
      </c>
      <c r="AC106" s="303">
        <v>97433.600000000006</v>
      </c>
      <c r="AD106" s="287">
        <v>243584.4</v>
      </c>
      <c r="AE106" s="269">
        <v>292299.3</v>
      </c>
    </row>
    <row r="107" spans="1:31" s="271" customFormat="1">
      <c r="A107" s="419"/>
      <c r="B107" s="300" t="s">
        <v>77</v>
      </c>
      <c r="C107" s="306">
        <f>(C106*33.717)</f>
        <v>176272.476</v>
      </c>
      <c r="D107" s="342">
        <f>(D106*33.717)</f>
        <v>89248.89899999999</v>
      </c>
      <c r="E107" s="306">
        <f>(E106*33.717)</f>
        <v>90294.126000000004</v>
      </c>
      <c r="F107" s="342">
        <f>(F106*33.717)</f>
        <v>278030.38199999998</v>
      </c>
      <c r="G107" s="284">
        <f>(G106*33.717)*2</f>
        <v>255777.16199999998</v>
      </c>
      <c r="H107" s="284">
        <f>(H106*33.717)</f>
        <v>457674.55799999996</v>
      </c>
      <c r="I107" s="284">
        <f>(I106*33.717)-(2000*33.717)</f>
        <v>142858.929</v>
      </c>
      <c r="J107" s="265">
        <f>J106*33.717</f>
        <v>12441.573</v>
      </c>
      <c r="K107" s="308">
        <f>K106*33.717</f>
        <v>282548.45999999996</v>
      </c>
      <c r="L107" s="284">
        <f>L106*33.717</f>
        <v>372707.71799999999</v>
      </c>
      <c r="M107" s="284">
        <f>(M106*33.717)</f>
        <v>132676.39499999999</v>
      </c>
      <c r="N107" s="284">
        <f>N106*33.717</f>
        <v>255844.59599999999</v>
      </c>
      <c r="O107" s="265">
        <f>O106*33.717</f>
        <v>28254.845999999998</v>
      </c>
      <c r="P107" s="328">
        <f>P106*33.717</f>
        <v>31795.130999999998</v>
      </c>
      <c r="Q107" s="329">
        <f>Q106*33.717</f>
        <v>16285.311</v>
      </c>
      <c r="R107" s="66">
        <f>344240-H107</f>
        <v>-113434.55799999996</v>
      </c>
      <c r="S107" s="73" t="s">
        <v>184</v>
      </c>
      <c r="T107" s="73"/>
      <c r="U107" s="73"/>
      <c r="V107" s="73"/>
      <c r="W107" s="73"/>
      <c r="X107" s="73"/>
      <c r="Y107" s="73"/>
      <c r="Z107" s="73"/>
      <c r="AA107" s="419"/>
      <c r="AB107" s="297" t="s">
        <v>5</v>
      </c>
      <c r="AC107" s="304">
        <v>70245.5</v>
      </c>
      <c r="AD107" s="311">
        <v>90695.9</v>
      </c>
      <c r="AE107" s="268">
        <v>76505.7</v>
      </c>
    </row>
    <row r="108" spans="1:31" s="271" customFormat="1" ht="15.75" thickBot="1">
      <c r="A108" s="420"/>
      <c r="B108" s="298" t="s">
        <v>10</v>
      </c>
      <c r="C108" s="309">
        <f t="shared" ref="C108:Q108" si="65">C107/C100</f>
        <v>1.2293031001686283</v>
      </c>
      <c r="D108" s="296">
        <f t="shared" si="65"/>
        <v>0.59295368991162389</v>
      </c>
      <c r="E108" s="314">
        <f t="shared" si="65"/>
        <v>0.59989799077571926</v>
      </c>
      <c r="F108" s="286">
        <f t="shared" si="65"/>
        <v>1.5276579277331923</v>
      </c>
      <c r="G108" s="286">
        <f t="shared" si="65"/>
        <v>1.5459250358864325</v>
      </c>
      <c r="H108" s="286">
        <f t="shared" si="65"/>
        <v>3.463767732267732</v>
      </c>
      <c r="I108" s="286">
        <f t="shared" si="65"/>
        <v>1.1774236350239591</v>
      </c>
      <c r="J108" s="315">
        <f t="shared" si="65"/>
        <v>7.4914079477161027E-2</v>
      </c>
      <c r="K108" s="314">
        <f t="shared" si="65"/>
        <v>1.4637768809544778</v>
      </c>
      <c r="L108" s="286">
        <f t="shared" si="65"/>
        <v>2.8207183260401321</v>
      </c>
      <c r="M108" s="286">
        <f t="shared" si="65"/>
        <v>1.6037994567628431</v>
      </c>
      <c r="N108" s="264">
        <f t="shared" si="65"/>
        <v>1.4496865471799785</v>
      </c>
      <c r="O108" s="315">
        <f t="shared" si="65"/>
        <v>0.34025995014390825</v>
      </c>
      <c r="P108" s="309">
        <f t="shared" si="65"/>
        <v>0.57651050751572952</v>
      </c>
      <c r="Q108" s="296">
        <f t="shared" si="65"/>
        <v>0.4921446034360315</v>
      </c>
      <c r="R108" s="130"/>
      <c r="S108" s="73"/>
      <c r="T108" s="73"/>
      <c r="U108" s="73"/>
      <c r="V108" s="73"/>
      <c r="W108" s="73"/>
      <c r="X108" s="73"/>
      <c r="Y108" s="73"/>
      <c r="Z108" s="73"/>
      <c r="AA108" s="420"/>
      <c r="AB108" s="298" t="s">
        <v>3</v>
      </c>
      <c r="AC108" s="309">
        <f>AC107/AC106</f>
        <v>0.72095765731739359</v>
      </c>
      <c r="AD108" s="282">
        <f>AD107/AD106</f>
        <v>0.37233870477748165</v>
      </c>
      <c r="AE108" s="347">
        <f>AE107/AE106</f>
        <v>0.26173754093834639</v>
      </c>
    </row>
    <row r="109" spans="1:31" s="271" customFormat="1" ht="15.75" thickBot="1">
      <c r="A109" s="406">
        <v>41395</v>
      </c>
      <c r="B109" s="406"/>
      <c r="C109" s="406"/>
      <c r="D109" s="280"/>
      <c r="E109" s="280"/>
      <c r="F109" s="280"/>
      <c r="G109" s="280"/>
      <c r="H109" s="280"/>
      <c r="I109" s="11"/>
      <c r="J109" s="285"/>
      <c r="K109" s="285"/>
      <c r="L109" s="280"/>
      <c r="M109" s="280"/>
      <c r="N109" s="13"/>
      <c r="R109" s="12"/>
      <c r="S109" s="73"/>
      <c r="T109" s="73"/>
      <c r="U109" s="73"/>
      <c r="V109" s="73"/>
      <c r="W109" s="73"/>
      <c r="X109" s="73"/>
      <c r="Y109" s="73"/>
      <c r="Z109" s="73"/>
      <c r="AA109" s="407"/>
      <c r="AB109" s="408"/>
    </row>
    <row r="110" spans="1:31" s="271" customFormat="1">
      <c r="A110" s="409" t="s">
        <v>1</v>
      </c>
      <c r="B110" s="410"/>
      <c r="C110" s="301" t="s">
        <v>12</v>
      </c>
      <c r="D110" s="270" t="s">
        <v>12</v>
      </c>
      <c r="E110" s="301" t="s">
        <v>13</v>
      </c>
      <c r="F110" s="281" t="s">
        <v>13</v>
      </c>
      <c r="G110" s="281" t="s">
        <v>13</v>
      </c>
      <c r="H110" s="281" t="s">
        <v>13</v>
      </c>
      <c r="I110" s="281" t="s">
        <v>13</v>
      </c>
      <c r="J110" s="270" t="s">
        <v>13</v>
      </c>
      <c r="K110" s="301" t="s">
        <v>2</v>
      </c>
      <c r="L110" s="281" t="s">
        <v>2</v>
      </c>
      <c r="M110" s="290" t="s">
        <v>2</v>
      </c>
      <c r="N110" s="281" t="s">
        <v>2</v>
      </c>
      <c r="O110" s="270" t="s">
        <v>2</v>
      </c>
      <c r="P110" s="332" t="s">
        <v>190</v>
      </c>
      <c r="Q110" s="331" t="s">
        <v>190</v>
      </c>
      <c r="R110" s="12"/>
      <c r="S110" s="73"/>
      <c r="T110" s="73"/>
      <c r="U110" s="73"/>
      <c r="V110" s="73"/>
      <c r="W110" s="73"/>
      <c r="X110" s="73"/>
      <c r="Y110" s="73"/>
      <c r="Z110" s="73"/>
      <c r="AA110" s="409" t="s">
        <v>1</v>
      </c>
      <c r="AB110" s="410"/>
      <c r="AC110" s="301" t="s">
        <v>12</v>
      </c>
      <c r="AD110" s="281" t="s">
        <v>13</v>
      </c>
      <c r="AE110" s="270" t="s">
        <v>2</v>
      </c>
    </row>
    <row r="111" spans="1:31" s="271" customFormat="1" ht="15.75" thickBot="1">
      <c r="A111" s="412" t="s">
        <v>0</v>
      </c>
      <c r="B111" s="413"/>
      <c r="C111" s="302" t="s">
        <v>99</v>
      </c>
      <c r="D111" s="295" t="s">
        <v>100</v>
      </c>
      <c r="E111" s="302" t="s">
        <v>101</v>
      </c>
      <c r="F111" s="310" t="s">
        <v>102</v>
      </c>
      <c r="G111" s="310" t="s">
        <v>97</v>
      </c>
      <c r="H111" s="310" t="s">
        <v>104</v>
      </c>
      <c r="I111" s="310" t="s">
        <v>103</v>
      </c>
      <c r="J111" s="318" t="s">
        <v>185</v>
      </c>
      <c r="K111" s="302" t="s">
        <v>105</v>
      </c>
      <c r="L111" s="310" t="s">
        <v>107</v>
      </c>
      <c r="M111" s="316" t="s">
        <v>98</v>
      </c>
      <c r="N111" s="317" t="s">
        <v>106</v>
      </c>
      <c r="O111" s="295" t="s">
        <v>186</v>
      </c>
      <c r="P111" s="321" t="s">
        <v>189</v>
      </c>
      <c r="Q111" s="295" t="s">
        <v>191</v>
      </c>
      <c r="R111" s="12"/>
      <c r="S111" s="12"/>
      <c r="T111" s="12"/>
      <c r="U111" s="12"/>
      <c r="V111" s="12"/>
      <c r="W111" s="12"/>
      <c r="X111" s="12"/>
      <c r="Y111" s="12"/>
      <c r="Z111" s="12"/>
      <c r="AA111" s="412" t="s">
        <v>0</v>
      </c>
      <c r="AB111" s="413"/>
      <c r="AC111" s="302" t="s">
        <v>99</v>
      </c>
      <c r="AD111" s="310" t="s">
        <v>104</v>
      </c>
      <c r="AE111" s="295" t="s">
        <v>107</v>
      </c>
    </row>
    <row r="112" spans="1:31" s="271" customFormat="1" ht="15" customHeight="1">
      <c r="A112" s="415" t="s">
        <v>9</v>
      </c>
      <c r="B112" s="21" t="s">
        <v>4</v>
      </c>
      <c r="C112" s="303">
        <v>143392.20000000001</v>
      </c>
      <c r="D112" s="269">
        <v>150515.79999999999</v>
      </c>
      <c r="E112" s="303">
        <v>150515.79999999999</v>
      </c>
      <c r="F112" s="287">
        <v>181997.8</v>
      </c>
      <c r="G112" s="287">
        <v>165452.5</v>
      </c>
      <c r="H112" s="287">
        <v>132132</v>
      </c>
      <c r="I112" s="287">
        <v>121331.8</v>
      </c>
      <c r="J112" s="269">
        <v>166077.9</v>
      </c>
      <c r="K112" s="303">
        <v>193027</v>
      </c>
      <c r="L112" s="287">
        <v>132132.20000000001</v>
      </c>
      <c r="M112" s="287">
        <v>82726.3</v>
      </c>
      <c r="N112" s="287">
        <v>176482.7</v>
      </c>
      <c r="O112" s="269">
        <v>83039</v>
      </c>
      <c r="P112" s="322">
        <v>55151</v>
      </c>
      <c r="Q112" s="269">
        <v>33090.5</v>
      </c>
      <c r="R112" s="73"/>
      <c r="S112" s="73"/>
      <c r="T112" s="73"/>
      <c r="U112" s="73"/>
      <c r="V112" s="73"/>
      <c r="W112" s="73"/>
      <c r="X112" s="73"/>
      <c r="Y112" s="73"/>
      <c r="Z112" s="73"/>
      <c r="AA112" s="418" t="s">
        <v>202</v>
      </c>
      <c r="AB112" s="2" t="s">
        <v>4</v>
      </c>
      <c r="AC112" s="303">
        <v>143392.20000000001</v>
      </c>
      <c r="AD112" s="287">
        <v>132132</v>
      </c>
      <c r="AE112" s="269">
        <v>132132.20000000001</v>
      </c>
    </row>
    <row r="113" spans="1:31" s="271" customFormat="1">
      <c r="A113" s="416"/>
      <c r="B113" s="297" t="s">
        <v>5</v>
      </c>
      <c r="C113" s="304">
        <v>43218.8</v>
      </c>
      <c r="D113" s="268">
        <v>77807.3</v>
      </c>
      <c r="E113" s="304">
        <v>79376.7</v>
      </c>
      <c r="F113" s="311">
        <v>157905</v>
      </c>
      <c r="G113" s="311">
        <v>97600.7</v>
      </c>
      <c r="H113" s="311">
        <v>50784</v>
      </c>
      <c r="I113" s="311">
        <v>84147.7</v>
      </c>
      <c r="J113" s="268">
        <v>13757.3</v>
      </c>
      <c r="K113" s="304">
        <v>158636.5</v>
      </c>
      <c r="L113" s="311">
        <v>65202.6</v>
      </c>
      <c r="M113" s="311">
        <v>50310.9</v>
      </c>
      <c r="N113" s="311">
        <v>154492.6</v>
      </c>
      <c r="O113" s="268">
        <v>6979.2</v>
      </c>
      <c r="P113" s="323">
        <v>6999.8</v>
      </c>
      <c r="Q113" s="268">
        <v>3453.4</v>
      </c>
      <c r="R113" s="73"/>
      <c r="S113" s="73"/>
      <c r="T113" s="73"/>
      <c r="U113" s="73"/>
      <c r="V113" s="73"/>
      <c r="W113" s="73"/>
      <c r="X113" s="73"/>
      <c r="Y113" s="73"/>
      <c r="Z113" s="73"/>
      <c r="AA113" s="419"/>
      <c r="AB113" s="346" t="s">
        <v>5</v>
      </c>
      <c r="AC113" s="304">
        <v>43218.8</v>
      </c>
      <c r="AD113" s="311">
        <v>50784</v>
      </c>
      <c r="AE113" s="268">
        <v>65202.6</v>
      </c>
    </row>
    <row r="114" spans="1:31" s="271" customFormat="1" ht="15.75" thickBot="1">
      <c r="A114" s="417"/>
      <c r="B114" s="298" t="s">
        <v>3</v>
      </c>
      <c r="C114" s="309">
        <f t="shared" ref="C114:Q114" si="66">C113/C112</f>
        <v>0.30140272622918124</v>
      </c>
      <c r="D114" s="347">
        <f t="shared" si="66"/>
        <v>0.51693775670062547</v>
      </c>
      <c r="E114" s="309">
        <f t="shared" si="66"/>
        <v>0.5273645690352774</v>
      </c>
      <c r="F114" s="282">
        <f t="shared" si="66"/>
        <v>0.86762037782874302</v>
      </c>
      <c r="G114" s="282">
        <f t="shared" si="66"/>
        <v>0.58990163339931401</v>
      </c>
      <c r="H114" s="282">
        <f t="shared" si="66"/>
        <v>0.38434292979747525</v>
      </c>
      <c r="I114" s="282">
        <f t="shared" si="66"/>
        <v>0.69353376443768244</v>
      </c>
      <c r="J114" s="296">
        <f t="shared" si="66"/>
        <v>8.2836427965430684E-2</v>
      </c>
      <c r="K114" s="309">
        <f t="shared" si="66"/>
        <v>0.82183580535365519</v>
      </c>
      <c r="L114" s="282">
        <f t="shared" si="66"/>
        <v>0.49346487835667607</v>
      </c>
      <c r="M114" s="319">
        <f t="shared" si="66"/>
        <v>0.60816088716647543</v>
      </c>
      <c r="N114" s="282">
        <f t="shared" si="66"/>
        <v>0.87539798518495016</v>
      </c>
      <c r="O114" s="296">
        <f t="shared" si="66"/>
        <v>8.4047254904322063E-2</v>
      </c>
      <c r="P114" s="324">
        <f t="shared" si="66"/>
        <v>0.1269206360718754</v>
      </c>
      <c r="Q114" s="296">
        <f t="shared" si="66"/>
        <v>0.10436227920400115</v>
      </c>
      <c r="R114" s="73"/>
      <c r="S114" s="73"/>
      <c r="T114" s="73"/>
      <c r="U114" s="73"/>
      <c r="V114" s="73"/>
      <c r="W114" s="73"/>
      <c r="X114" s="73"/>
      <c r="Y114" s="73"/>
      <c r="Z114" s="73"/>
      <c r="AA114" s="420"/>
      <c r="AB114" s="351" t="s">
        <v>3</v>
      </c>
      <c r="AC114" s="305">
        <f>AC113/AC112</f>
        <v>0.30140272622918124</v>
      </c>
      <c r="AD114" s="282">
        <f>AD113/AD112</f>
        <v>0.38434292979747525</v>
      </c>
      <c r="AE114" s="296">
        <f>AE113/AE112</f>
        <v>0.49346487835667607</v>
      </c>
    </row>
    <row r="115" spans="1:31" s="271" customFormat="1" ht="15" customHeight="1">
      <c r="A115" s="418" t="s">
        <v>6</v>
      </c>
      <c r="B115" s="21" t="s">
        <v>7</v>
      </c>
      <c r="C115" s="301">
        <v>5870</v>
      </c>
      <c r="D115" s="270">
        <v>3333</v>
      </c>
      <c r="E115" s="301">
        <v>3330</v>
      </c>
      <c r="F115" s="281">
        <v>9457</v>
      </c>
      <c r="G115" s="281">
        <v>8210</v>
      </c>
      <c r="H115" s="281">
        <v>15543</v>
      </c>
      <c r="I115" s="281">
        <v>7403</v>
      </c>
      <c r="J115" s="270">
        <v>9599</v>
      </c>
      <c r="K115" s="301">
        <v>9289</v>
      </c>
      <c r="L115" s="281">
        <v>12295</v>
      </c>
      <c r="M115" s="281">
        <v>4145</v>
      </c>
      <c r="N115" s="281">
        <v>10027</v>
      </c>
      <c r="O115" s="270">
        <v>4799</v>
      </c>
      <c r="P115" s="325">
        <v>2000</v>
      </c>
      <c r="Q115" s="270">
        <v>1250</v>
      </c>
      <c r="R115" s="363" t="s">
        <v>205</v>
      </c>
      <c r="S115" s="130"/>
      <c r="T115" s="73"/>
      <c r="U115" s="73"/>
      <c r="V115" s="73"/>
      <c r="W115" s="73"/>
      <c r="X115" s="73"/>
      <c r="Y115" s="73"/>
      <c r="Z115" s="73"/>
      <c r="AA115" s="418" t="s">
        <v>198</v>
      </c>
      <c r="AB115" s="21" t="s">
        <v>4</v>
      </c>
      <c r="AC115" s="303">
        <v>9191.7999999999993</v>
      </c>
      <c r="AD115" s="287">
        <v>13787.7</v>
      </c>
      <c r="AE115" s="269">
        <v>13787.7</v>
      </c>
    </row>
    <row r="116" spans="1:31" s="271" customFormat="1">
      <c r="A116" s="419"/>
      <c r="B116" s="299" t="s">
        <v>11</v>
      </c>
      <c r="C116" s="306">
        <f t="shared" ref="C116:Q116" si="67">C115*33.717</f>
        <v>197918.78999999998</v>
      </c>
      <c r="D116" s="267">
        <f t="shared" si="67"/>
        <v>112378.761</v>
      </c>
      <c r="E116" s="306">
        <f t="shared" si="67"/>
        <v>112277.61</v>
      </c>
      <c r="F116" s="359">
        <f t="shared" si="67"/>
        <v>318861.66899999999</v>
      </c>
      <c r="G116" s="312">
        <f t="shared" si="67"/>
        <v>276816.57</v>
      </c>
      <c r="H116" s="358">
        <f t="shared" si="67"/>
        <v>524063.33100000001</v>
      </c>
      <c r="I116" s="358">
        <f t="shared" si="67"/>
        <v>249606.951</v>
      </c>
      <c r="J116" s="358">
        <f t="shared" si="67"/>
        <v>323649.48300000001</v>
      </c>
      <c r="K116" s="326">
        <f t="shared" si="67"/>
        <v>313197.21299999999</v>
      </c>
      <c r="L116" s="312">
        <f t="shared" si="67"/>
        <v>414550.51499999996</v>
      </c>
      <c r="M116" s="312">
        <f t="shared" si="67"/>
        <v>139756.965</v>
      </c>
      <c r="N116" s="358">
        <f t="shared" si="67"/>
        <v>338080.359</v>
      </c>
      <c r="O116" s="358">
        <f t="shared" si="67"/>
        <v>161807.883</v>
      </c>
      <c r="P116" s="306">
        <f t="shared" si="67"/>
        <v>67434</v>
      </c>
      <c r="Q116" s="358">
        <f t="shared" si="67"/>
        <v>42146.25</v>
      </c>
      <c r="R116" s="73"/>
      <c r="S116" s="73"/>
      <c r="T116" s="73"/>
      <c r="U116" s="73"/>
      <c r="V116" s="73"/>
      <c r="W116" s="73"/>
      <c r="X116" s="73"/>
      <c r="Y116" s="73"/>
      <c r="Z116" s="73"/>
      <c r="AA116" s="419"/>
      <c r="AB116" s="297" t="s">
        <v>5</v>
      </c>
      <c r="AC116" s="304">
        <v>8148.7</v>
      </c>
      <c r="AD116" s="311">
        <v>13638.2</v>
      </c>
      <c r="AE116" s="268">
        <v>13648.9</v>
      </c>
    </row>
    <row r="117" spans="1:31" s="271" customFormat="1" ht="15.75" thickBot="1">
      <c r="A117" s="419"/>
      <c r="B117" s="299" t="s">
        <v>79</v>
      </c>
      <c r="C117" s="306">
        <v>164000</v>
      </c>
      <c r="D117" s="267">
        <v>109880</v>
      </c>
      <c r="E117" s="306">
        <v>109880</v>
      </c>
      <c r="F117" s="312">
        <v>328000</v>
      </c>
      <c r="G117" s="312">
        <v>330905</v>
      </c>
      <c r="H117" s="312">
        <v>264264</v>
      </c>
      <c r="I117" s="312">
        <v>242663.6</v>
      </c>
      <c r="J117" s="267">
        <v>328000</v>
      </c>
      <c r="K117" s="306">
        <v>328000</v>
      </c>
      <c r="L117" s="312">
        <v>264264.40000000002</v>
      </c>
      <c r="M117" s="312">
        <v>328000</v>
      </c>
      <c r="N117" s="312">
        <v>352965.4</v>
      </c>
      <c r="O117" s="267">
        <v>328000</v>
      </c>
      <c r="P117" s="326">
        <f>2*P112</f>
        <v>110302</v>
      </c>
      <c r="Q117" s="267">
        <f>2*Q112</f>
        <v>66181</v>
      </c>
      <c r="R117" s="73"/>
      <c r="S117" s="73"/>
      <c r="T117" s="73"/>
      <c r="U117" s="73"/>
      <c r="V117" s="73"/>
      <c r="W117" s="73"/>
      <c r="X117" s="73"/>
      <c r="Y117" s="73"/>
      <c r="Z117" s="73"/>
      <c r="AA117" s="420"/>
      <c r="AB117" s="348" t="s">
        <v>3</v>
      </c>
      <c r="AC117" s="305">
        <f>AC116/AC115</f>
        <v>0.88651841859048286</v>
      </c>
      <c r="AD117" s="253">
        <f>AD116/AD115</f>
        <v>0.98915700225563363</v>
      </c>
      <c r="AE117" s="352">
        <f>AE116/AE115</f>
        <v>0.98993305627479555</v>
      </c>
    </row>
    <row r="118" spans="1:31" s="271" customFormat="1" ht="15" customHeight="1">
      <c r="A118" s="419"/>
      <c r="B118" s="297" t="s">
        <v>8</v>
      </c>
      <c r="C118" s="307">
        <f>SUM(C115-159)</f>
        <v>5711</v>
      </c>
      <c r="D118" s="266">
        <f>SUM(D115-686)</f>
        <v>2647</v>
      </c>
      <c r="E118" s="307">
        <f>SUM(E115-652)</f>
        <v>2678</v>
      </c>
      <c r="F118" s="313">
        <f>SUM(F115-1211)</f>
        <v>8246</v>
      </c>
      <c r="G118" s="313">
        <f>SUM(G115-4446)</f>
        <v>3764</v>
      </c>
      <c r="H118" s="313">
        <f>SUM(H115-2089)</f>
        <v>13454</v>
      </c>
      <c r="I118" s="313">
        <f>SUM(I115-(3166-2000))</f>
        <v>6237</v>
      </c>
      <c r="J118" s="266">
        <f>SUM(J115-9230)</f>
        <v>369</v>
      </c>
      <c r="K118" s="307">
        <f>SUM(K115-909)</f>
        <v>8380</v>
      </c>
      <c r="L118" s="313">
        <f>SUM(L115-1256)</f>
        <v>11039</v>
      </c>
      <c r="M118" s="320">
        <f>SUM(M115-234)</f>
        <v>3911</v>
      </c>
      <c r="N118" s="313">
        <f>SUM(N115-(5053-2614))</f>
        <v>7588</v>
      </c>
      <c r="O118" s="266">
        <f>SUM(O115-3961)</f>
        <v>838</v>
      </c>
      <c r="P118" s="327">
        <f>SUM(P115-1057)</f>
        <v>943</v>
      </c>
      <c r="Q118" s="266">
        <f>SUM(Q115-767)</f>
        <v>483</v>
      </c>
      <c r="R118" s="12" t="s">
        <v>183</v>
      </c>
      <c r="S118" s="73"/>
      <c r="T118" s="73"/>
      <c r="U118" s="73"/>
      <c r="V118" s="73"/>
      <c r="W118" s="73"/>
      <c r="X118" s="73"/>
      <c r="Y118" s="73"/>
      <c r="Z118" s="73"/>
      <c r="AA118" s="418" t="s">
        <v>199</v>
      </c>
      <c r="AB118" s="21" t="s">
        <v>4</v>
      </c>
      <c r="AC118" s="303">
        <v>97433.600000000006</v>
      </c>
      <c r="AD118" s="287">
        <v>243584.4</v>
      </c>
      <c r="AE118" s="269">
        <v>292299.3</v>
      </c>
    </row>
    <row r="119" spans="1:31" s="271" customFormat="1">
      <c r="A119" s="419"/>
      <c r="B119" s="300" t="s">
        <v>77</v>
      </c>
      <c r="C119" s="306">
        <f>(C118*33.717)</f>
        <v>192557.78699999998</v>
      </c>
      <c r="D119" s="342">
        <f>(D118*33.717)</f>
        <v>89248.89899999999</v>
      </c>
      <c r="E119" s="306">
        <f>(E118*33.717)</f>
        <v>90294.126000000004</v>
      </c>
      <c r="F119" s="342">
        <f>(F118*33.717)</f>
        <v>278030.38199999998</v>
      </c>
      <c r="G119" s="284">
        <f>(G118*33.717)*2</f>
        <v>253821.576</v>
      </c>
      <c r="H119" s="284">
        <f>(H118*33.717)</f>
        <v>453628.51799999998</v>
      </c>
      <c r="I119" s="284">
        <f>(I118*33.717)-(2000*33.717)</f>
        <v>142858.929</v>
      </c>
      <c r="J119" s="265">
        <f>J118*33.717</f>
        <v>12441.573</v>
      </c>
      <c r="K119" s="308">
        <f>K118*33.717</f>
        <v>282548.45999999996</v>
      </c>
      <c r="L119" s="284">
        <f>L118*33.717</f>
        <v>372201.96299999999</v>
      </c>
      <c r="M119" s="284">
        <f>(M118*33.717)</f>
        <v>131867.18700000001</v>
      </c>
      <c r="N119" s="284">
        <f>N118*33.717</f>
        <v>255844.59599999999</v>
      </c>
      <c r="O119" s="265">
        <f>O118*33.717</f>
        <v>28254.845999999998</v>
      </c>
      <c r="P119" s="328">
        <f>P118*33.717</f>
        <v>31795.130999999998</v>
      </c>
      <c r="Q119" s="329">
        <f>Q118*33.717</f>
        <v>16285.311</v>
      </c>
      <c r="R119" s="66">
        <f>344240-H119</f>
        <v>-109388.51799999998</v>
      </c>
      <c r="S119" s="73" t="s">
        <v>184</v>
      </c>
      <c r="T119" s="73"/>
      <c r="U119" s="73"/>
      <c r="V119" s="73"/>
      <c r="W119" s="73"/>
      <c r="X119" s="73"/>
      <c r="Y119" s="73"/>
      <c r="Z119" s="73"/>
      <c r="AA119" s="419"/>
      <c r="AB119" s="297" t="s">
        <v>5</v>
      </c>
      <c r="AC119" s="304">
        <v>70245.5</v>
      </c>
      <c r="AD119" s="311">
        <v>90695.9</v>
      </c>
      <c r="AE119" s="268">
        <v>76505.7</v>
      </c>
    </row>
    <row r="120" spans="1:31" s="271" customFormat="1" ht="15.75" thickBot="1">
      <c r="A120" s="420"/>
      <c r="B120" s="298" t="s">
        <v>10</v>
      </c>
      <c r="C120" s="309">
        <f t="shared" ref="C120:Q120" si="68">C119/C112</f>
        <v>1.3428749053295783</v>
      </c>
      <c r="D120" s="296">
        <f t="shared" si="68"/>
        <v>0.59295368991162389</v>
      </c>
      <c r="E120" s="314">
        <f t="shared" si="68"/>
        <v>0.59989799077571926</v>
      </c>
      <c r="F120" s="286">
        <f t="shared" si="68"/>
        <v>1.5276579277331923</v>
      </c>
      <c r="G120" s="286">
        <f t="shared" si="68"/>
        <v>1.534105413940557</v>
      </c>
      <c r="H120" s="286">
        <f t="shared" si="68"/>
        <v>3.4331465352828987</v>
      </c>
      <c r="I120" s="286">
        <f t="shared" si="68"/>
        <v>1.1774236350239591</v>
      </c>
      <c r="J120" s="315">
        <f t="shared" si="68"/>
        <v>7.4914079477161027E-2</v>
      </c>
      <c r="K120" s="314">
        <f t="shared" si="68"/>
        <v>1.4637768809544778</v>
      </c>
      <c r="L120" s="286">
        <f t="shared" si="68"/>
        <v>2.8168906822106945</v>
      </c>
      <c r="M120" s="286">
        <f t="shared" si="68"/>
        <v>1.5940177065818246</v>
      </c>
      <c r="N120" s="264">
        <f t="shared" si="68"/>
        <v>1.4496865471799785</v>
      </c>
      <c r="O120" s="315">
        <f t="shared" si="68"/>
        <v>0.34025995014390825</v>
      </c>
      <c r="P120" s="309">
        <f t="shared" si="68"/>
        <v>0.57651050751572952</v>
      </c>
      <c r="Q120" s="296">
        <f t="shared" si="68"/>
        <v>0.4921446034360315</v>
      </c>
      <c r="R120" s="130"/>
      <c r="S120" s="73"/>
      <c r="T120" s="73"/>
      <c r="U120" s="73"/>
      <c r="V120" s="73"/>
      <c r="W120" s="73"/>
      <c r="X120" s="73"/>
      <c r="Y120" s="73"/>
      <c r="Z120" s="73"/>
      <c r="AA120" s="420"/>
      <c r="AB120" s="298" t="s">
        <v>3</v>
      </c>
      <c r="AC120" s="309">
        <f>AC119/AC118</f>
        <v>0.72095765731739359</v>
      </c>
      <c r="AD120" s="282">
        <f>AD119/AD118</f>
        <v>0.37233870477748165</v>
      </c>
      <c r="AE120" s="347">
        <f>AE119/AE118</f>
        <v>0.26173754093834639</v>
      </c>
    </row>
    <row r="121" spans="1:31" s="271" customFormat="1" ht="15.75" thickBot="1">
      <c r="A121" s="406">
        <v>41393</v>
      </c>
      <c r="B121" s="406"/>
      <c r="C121" s="406"/>
      <c r="D121" s="280"/>
      <c r="E121" s="280"/>
      <c r="F121" s="280"/>
      <c r="G121" s="280"/>
      <c r="H121" s="280"/>
      <c r="I121" s="11"/>
      <c r="J121" s="285"/>
      <c r="K121" s="285"/>
      <c r="L121" s="280"/>
      <c r="M121" s="280"/>
      <c r="N121" s="13"/>
      <c r="R121" s="12"/>
      <c r="S121" s="73"/>
      <c r="T121" s="73"/>
      <c r="U121" s="73"/>
      <c r="V121" s="73"/>
      <c r="W121" s="73"/>
      <c r="X121" s="73"/>
      <c r="Y121" s="73"/>
      <c r="Z121" s="73"/>
      <c r="AA121" s="407"/>
      <c r="AB121" s="408"/>
    </row>
    <row r="122" spans="1:31" s="271" customFormat="1">
      <c r="A122" s="409" t="s">
        <v>1</v>
      </c>
      <c r="B122" s="410"/>
      <c r="C122" s="301" t="s">
        <v>12</v>
      </c>
      <c r="D122" s="270" t="s">
        <v>12</v>
      </c>
      <c r="E122" s="301" t="s">
        <v>13</v>
      </c>
      <c r="F122" s="281" t="s">
        <v>13</v>
      </c>
      <c r="G122" s="281" t="s">
        <v>13</v>
      </c>
      <c r="H122" s="281" t="s">
        <v>13</v>
      </c>
      <c r="I122" s="281" t="s">
        <v>13</v>
      </c>
      <c r="J122" s="270" t="s">
        <v>13</v>
      </c>
      <c r="K122" s="301" t="s">
        <v>2</v>
      </c>
      <c r="L122" s="281" t="s">
        <v>2</v>
      </c>
      <c r="M122" s="290" t="s">
        <v>2</v>
      </c>
      <c r="N122" s="281" t="s">
        <v>2</v>
      </c>
      <c r="O122" s="270" t="s">
        <v>2</v>
      </c>
      <c r="P122" s="332" t="s">
        <v>190</v>
      </c>
      <c r="Q122" s="331" t="s">
        <v>190</v>
      </c>
      <c r="R122" s="12"/>
      <c r="S122" s="73"/>
      <c r="T122" s="73"/>
      <c r="U122" s="73"/>
      <c r="V122" s="73"/>
      <c r="W122" s="73"/>
      <c r="X122" s="73"/>
      <c r="Y122" s="73"/>
      <c r="Z122" s="73"/>
      <c r="AA122" s="409" t="s">
        <v>1</v>
      </c>
      <c r="AB122" s="410"/>
      <c r="AC122" s="301" t="s">
        <v>12</v>
      </c>
      <c r="AD122" s="281" t="s">
        <v>13</v>
      </c>
      <c r="AE122" s="270" t="s">
        <v>2</v>
      </c>
    </row>
    <row r="123" spans="1:31" s="271" customFormat="1" ht="15.75" thickBot="1">
      <c r="A123" s="412" t="s">
        <v>0</v>
      </c>
      <c r="B123" s="413"/>
      <c r="C123" s="302" t="s">
        <v>99</v>
      </c>
      <c r="D123" s="295" t="s">
        <v>100</v>
      </c>
      <c r="E123" s="302" t="s">
        <v>101</v>
      </c>
      <c r="F123" s="310" t="s">
        <v>102</v>
      </c>
      <c r="G123" s="310" t="s">
        <v>97</v>
      </c>
      <c r="H123" s="310" t="s">
        <v>104</v>
      </c>
      <c r="I123" s="310" t="s">
        <v>103</v>
      </c>
      <c r="J123" s="318" t="s">
        <v>185</v>
      </c>
      <c r="K123" s="302" t="s">
        <v>105</v>
      </c>
      <c r="L123" s="310" t="s">
        <v>107</v>
      </c>
      <c r="M123" s="316" t="s">
        <v>98</v>
      </c>
      <c r="N123" s="317" t="s">
        <v>106</v>
      </c>
      <c r="O123" s="295" t="s">
        <v>186</v>
      </c>
      <c r="P123" s="321" t="s">
        <v>189</v>
      </c>
      <c r="Q123" s="295" t="s">
        <v>191</v>
      </c>
      <c r="R123" s="12"/>
      <c r="S123" s="12"/>
      <c r="T123" s="12"/>
      <c r="U123" s="12"/>
      <c r="V123" s="12"/>
      <c r="W123" s="12"/>
      <c r="X123" s="12"/>
      <c r="Y123" s="12"/>
      <c r="Z123" s="12"/>
      <c r="AA123" s="412" t="s">
        <v>0</v>
      </c>
      <c r="AB123" s="413"/>
      <c r="AC123" s="302" t="s">
        <v>99</v>
      </c>
      <c r="AD123" s="310" t="s">
        <v>104</v>
      </c>
      <c r="AE123" s="295" t="s">
        <v>107</v>
      </c>
    </row>
    <row r="124" spans="1:31" s="271" customFormat="1" ht="15" customHeight="1">
      <c r="A124" s="415" t="s">
        <v>9</v>
      </c>
      <c r="B124" s="21" t="s">
        <v>4</v>
      </c>
      <c r="C124" s="303">
        <v>143392.20000000001</v>
      </c>
      <c r="D124" s="269">
        <v>150515.79999999999</v>
      </c>
      <c r="E124" s="303">
        <v>150515.79999999999</v>
      </c>
      <c r="F124" s="287">
        <v>181997.8</v>
      </c>
      <c r="G124" s="287">
        <v>165452.5</v>
      </c>
      <c r="H124" s="287">
        <v>132132</v>
      </c>
      <c r="I124" s="287">
        <v>121331.8</v>
      </c>
      <c r="J124" s="269">
        <v>166077.9</v>
      </c>
      <c r="K124" s="303">
        <v>193027</v>
      </c>
      <c r="L124" s="287">
        <v>132132.20000000001</v>
      </c>
      <c r="M124" s="287">
        <v>82726.3</v>
      </c>
      <c r="N124" s="287">
        <v>176482.7</v>
      </c>
      <c r="O124" s="269">
        <v>83039</v>
      </c>
      <c r="P124" s="322">
        <v>55151</v>
      </c>
      <c r="Q124" s="269">
        <v>33090.5</v>
      </c>
      <c r="R124" s="73"/>
      <c r="S124" s="73"/>
      <c r="T124" s="73"/>
      <c r="U124" s="73"/>
      <c r="V124" s="73"/>
      <c r="W124" s="73"/>
      <c r="X124" s="73"/>
      <c r="Y124" s="73"/>
      <c r="Z124" s="73"/>
      <c r="AA124" s="418" t="s">
        <v>202</v>
      </c>
      <c r="AB124" s="2" t="s">
        <v>4</v>
      </c>
      <c r="AC124" s="303">
        <v>143392.20000000001</v>
      </c>
      <c r="AD124" s="287">
        <v>132132</v>
      </c>
      <c r="AE124" s="269">
        <v>132132.20000000001</v>
      </c>
    </row>
    <row r="125" spans="1:31" s="271" customFormat="1">
      <c r="A125" s="416"/>
      <c r="B125" s="297" t="s">
        <v>5</v>
      </c>
      <c r="C125" s="304">
        <v>42452.9</v>
      </c>
      <c r="D125" s="268">
        <v>77798.5</v>
      </c>
      <c r="E125" s="304">
        <v>79368</v>
      </c>
      <c r="F125" s="311">
        <v>157790.20000000001</v>
      </c>
      <c r="G125" s="311">
        <v>97448.1</v>
      </c>
      <c r="H125" s="311">
        <v>51518.3</v>
      </c>
      <c r="I125" s="311">
        <v>84056.7</v>
      </c>
      <c r="J125" s="268">
        <v>13757.2</v>
      </c>
      <c r="K125" s="304">
        <v>158575.20000000001</v>
      </c>
      <c r="L125" s="311">
        <v>64981.5</v>
      </c>
      <c r="M125" s="311">
        <v>50227.5</v>
      </c>
      <c r="N125" s="311">
        <v>154514.9</v>
      </c>
      <c r="O125" s="268">
        <v>6979.2</v>
      </c>
      <c r="P125" s="323">
        <v>6996.7</v>
      </c>
      <c r="Q125" s="268">
        <v>3446.7</v>
      </c>
      <c r="R125" s="73"/>
      <c r="S125" s="73"/>
      <c r="T125" s="73"/>
      <c r="U125" s="73"/>
      <c r="V125" s="73"/>
      <c r="W125" s="73"/>
      <c r="X125" s="73"/>
      <c r="Y125" s="73"/>
      <c r="Z125" s="73"/>
      <c r="AA125" s="419"/>
      <c r="AB125" s="346" t="s">
        <v>5</v>
      </c>
      <c r="AC125" s="304">
        <v>42452.9</v>
      </c>
      <c r="AD125" s="311">
        <v>51518.3</v>
      </c>
      <c r="AE125" s="268">
        <v>64981.5</v>
      </c>
    </row>
    <row r="126" spans="1:31" s="271" customFormat="1" ht="15.75" thickBot="1">
      <c r="A126" s="417"/>
      <c r="B126" s="298" t="s">
        <v>3</v>
      </c>
      <c r="C126" s="309">
        <f t="shared" ref="C126:Q126" si="69">C125/C124</f>
        <v>0.29606143151440595</v>
      </c>
      <c r="D126" s="347">
        <f t="shared" si="69"/>
        <v>0.51687929107774733</v>
      </c>
      <c r="E126" s="309">
        <f t="shared" si="69"/>
        <v>0.52730676779447738</v>
      </c>
      <c r="F126" s="282">
        <f t="shared" si="69"/>
        <v>0.86698960097319866</v>
      </c>
      <c r="G126" s="282">
        <f t="shared" si="69"/>
        <v>0.58897931430470984</v>
      </c>
      <c r="H126" s="282">
        <f t="shared" si="69"/>
        <v>0.38990025126388766</v>
      </c>
      <c r="I126" s="282">
        <f t="shared" si="69"/>
        <v>0.6927837549595407</v>
      </c>
      <c r="J126" s="296">
        <f t="shared" si="69"/>
        <v>8.283582583835658E-2</v>
      </c>
      <c r="K126" s="309">
        <f t="shared" si="69"/>
        <v>0.82151823320053674</v>
      </c>
      <c r="L126" s="282">
        <f t="shared" si="69"/>
        <v>0.49179155421615622</v>
      </c>
      <c r="M126" s="319">
        <f t="shared" si="69"/>
        <v>0.607152743444346</v>
      </c>
      <c r="N126" s="282">
        <f t="shared" si="69"/>
        <v>0.87552434317924632</v>
      </c>
      <c r="O126" s="296">
        <f t="shared" si="69"/>
        <v>8.4047254904322063E-2</v>
      </c>
      <c r="P126" s="324">
        <f t="shared" si="69"/>
        <v>0.12686442675563453</v>
      </c>
      <c r="Q126" s="296">
        <f t="shared" si="69"/>
        <v>0.10415980417340323</v>
      </c>
      <c r="R126" s="73"/>
      <c r="S126" s="73"/>
      <c r="T126" s="73"/>
      <c r="U126" s="73"/>
      <c r="V126" s="73"/>
      <c r="W126" s="73"/>
      <c r="X126" s="73"/>
      <c r="Y126" s="73"/>
      <c r="Z126" s="73"/>
      <c r="AA126" s="420"/>
      <c r="AB126" s="351" t="s">
        <v>3</v>
      </c>
      <c r="AC126" s="305">
        <f>AC125/AC124</f>
        <v>0.29606143151440595</v>
      </c>
      <c r="AD126" s="282">
        <f>AD125/AD124</f>
        <v>0.38990025126388766</v>
      </c>
      <c r="AE126" s="296">
        <f>AE125/AE124</f>
        <v>0.49179155421615622</v>
      </c>
    </row>
    <row r="127" spans="1:31" s="271" customFormat="1" ht="15" customHeight="1">
      <c r="A127" s="418" t="s">
        <v>6</v>
      </c>
      <c r="B127" s="21" t="s">
        <v>7</v>
      </c>
      <c r="C127" s="301">
        <v>5870</v>
      </c>
      <c r="D127" s="270">
        <v>3333</v>
      </c>
      <c r="E127" s="301">
        <v>3330</v>
      </c>
      <c r="F127" s="281">
        <v>9457</v>
      </c>
      <c r="G127" s="281">
        <v>8210</v>
      </c>
      <c r="H127" s="281">
        <v>15543</v>
      </c>
      <c r="I127" s="281">
        <v>7403</v>
      </c>
      <c r="J127" s="270">
        <v>9599</v>
      </c>
      <c r="K127" s="301">
        <v>9289</v>
      </c>
      <c r="L127" s="281">
        <v>12295</v>
      </c>
      <c r="M127" s="281">
        <v>4145</v>
      </c>
      <c r="N127" s="281">
        <v>10027</v>
      </c>
      <c r="O127" s="270">
        <v>4799</v>
      </c>
      <c r="P127" s="325">
        <v>2000</v>
      </c>
      <c r="Q127" s="270">
        <v>1250</v>
      </c>
      <c r="R127" s="363" t="s">
        <v>205</v>
      </c>
      <c r="S127" s="130"/>
      <c r="T127" s="73"/>
      <c r="U127" s="73"/>
      <c r="V127" s="73"/>
      <c r="W127" s="73"/>
      <c r="X127" s="73"/>
      <c r="Y127" s="73"/>
      <c r="Z127" s="73"/>
      <c r="AA127" s="418" t="s">
        <v>198</v>
      </c>
      <c r="AB127" s="21" t="s">
        <v>4</v>
      </c>
      <c r="AC127" s="303">
        <v>9191.7999999999993</v>
      </c>
      <c r="AD127" s="287">
        <v>13787.7</v>
      </c>
      <c r="AE127" s="269">
        <v>13787.7</v>
      </c>
    </row>
    <row r="128" spans="1:31" s="271" customFormat="1">
      <c r="A128" s="419"/>
      <c r="B128" s="299" t="s">
        <v>11</v>
      </c>
      <c r="C128" s="306">
        <f t="shared" ref="C128:Q128" si="70">C127*33.717</f>
        <v>197918.78999999998</v>
      </c>
      <c r="D128" s="267">
        <f t="shared" si="70"/>
        <v>112378.761</v>
      </c>
      <c r="E128" s="306">
        <f t="shared" si="70"/>
        <v>112277.61</v>
      </c>
      <c r="F128" s="359">
        <f t="shared" si="70"/>
        <v>318861.66899999999</v>
      </c>
      <c r="G128" s="312">
        <f t="shared" si="70"/>
        <v>276816.57</v>
      </c>
      <c r="H128" s="358">
        <f t="shared" si="70"/>
        <v>524063.33100000001</v>
      </c>
      <c r="I128" s="358">
        <f t="shared" si="70"/>
        <v>249606.951</v>
      </c>
      <c r="J128" s="358">
        <f t="shared" si="70"/>
        <v>323649.48300000001</v>
      </c>
      <c r="K128" s="326">
        <f t="shared" si="70"/>
        <v>313197.21299999999</v>
      </c>
      <c r="L128" s="312">
        <f t="shared" si="70"/>
        <v>414550.51499999996</v>
      </c>
      <c r="M128" s="312">
        <f t="shared" si="70"/>
        <v>139756.965</v>
      </c>
      <c r="N128" s="358">
        <f t="shared" si="70"/>
        <v>338080.359</v>
      </c>
      <c r="O128" s="358">
        <f t="shared" si="70"/>
        <v>161807.883</v>
      </c>
      <c r="P128" s="306">
        <f t="shared" si="70"/>
        <v>67434</v>
      </c>
      <c r="Q128" s="358">
        <f t="shared" si="70"/>
        <v>42146.25</v>
      </c>
      <c r="R128" s="73"/>
      <c r="S128" s="73"/>
      <c r="T128" s="73"/>
      <c r="U128" s="73"/>
      <c r="V128" s="73"/>
      <c r="W128" s="73"/>
      <c r="X128" s="73"/>
      <c r="Y128" s="73"/>
      <c r="Z128" s="73"/>
      <c r="AA128" s="419"/>
      <c r="AB128" s="297" t="s">
        <v>5</v>
      </c>
      <c r="AC128" s="304">
        <v>8517.7000000000007</v>
      </c>
      <c r="AD128" s="311">
        <v>13649.2</v>
      </c>
      <c r="AE128" s="268">
        <v>13649.1</v>
      </c>
    </row>
    <row r="129" spans="1:31" s="271" customFormat="1" ht="15.75" thickBot="1">
      <c r="A129" s="419"/>
      <c r="B129" s="299" t="s">
        <v>79</v>
      </c>
      <c r="C129" s="306">
        <v>164000</v>
      </c>
      <c r="D129" s="267">
        <v>109880</v>
      </c>
      <c r="E129" s="306">
        <v>109880</v>
      </c>
      <c r="F129" s="312">
        <v>328000</v>
      </c>
      <c r="G129" s="312">
        <v>330905</v>
      </c>
      <c r="H129" s="312">
        <v>264264</v>
      </c>
      <c r="I129" s="312">
        <v>242663.6</v>
      </c>
      <c r="J129" s="267">
        <v>328000</v>
      </c>
      <c r="K129" s="306">
        <v>328000</v>
      </c>
      <c r="L129" s="312">
        <v>264264.40000000002</v>
      </c>
      <c r="M129" s="312">
        <v>328000</v>
      </c>
      <c r="N129" s="312">
        <v>352965.4</v>
      </c>
      <c r="O129" s="267">
        <v>328000</v>
      </c>
      <c r="P129" s="326">
        <f>2*P124</f>
        <v>110302</v>
      </c>
      <c r="Q129" s="267">
        <f>2*Q124</f>
        <v>66181</v>
      </c>
      <c r="R129" s="73"/>
      <c r="S129" s="73"/>
      <c r="T129" s="73"/>
      <c r="U129" s="73"/>
      <c r="V129" s="73"/>
      <c r="W129" s="73"/>
      <c r="X129" s="73"/>
      <c r="Y129" s="73"/>
      <c r="Z129" s="73"/>
      <c r="AA129" s="420"/>
      <c r="AB129" s="348" t="s">
        <v>3</v>
      </c>
      <c r="AC129" s="305">
        <f>AC128/AC127</f>
        <v>0.92666289518919054</v>
      </c>
      <c r="AD129" s="253">
        <f>AD128/AD127</f>
        <v>0.9899548147986974</v>
      </c>
      <c r="AE129" s="352">
        <f>AE128/AE127</f>
        <v>0.98994756195739675</v>
      </c>
    </row>
    <row r="130" spans="1:31" s="271" customFormat="1" ht="15" customHeight="1">
      <c r="A130" s="419"/>
      <c r="B130" s="297" t="s">
        <v>8</v>
      </c>
      <c r="C130" s="307">
        <f>SUM(C127-159)</f>
        <v>5711</v>
      </c>
      <c r="D130" s="266">
        <f>SUM(D127-686)</f>
        <v>2647</v>
      </c>
      <c r="E130" s="307">
        <f>SUM(E127-652)</f>
        <v>2678</v>
      </c>
      <c r="F130" s="313">
        <f>SUM(F127-1211)</f>
        <v>8246</v>
      </c>
      <c r="G130" s="313">
        <f>SUM(G127-4446)</f>
        <v>3764</v>
      </c>
      <c r="H130" s="313">
        <f>SUM(H127-2089)</f>
        <v>13454</v>
      </c>
      <c r="I130" s="313">
        <f>SUM(I127-(3174-2000))</f>
        <v>6229</v>
      </c>
      <c r="J130" s="266">
        <f>SUM(J127-9230)</f>
        <v>369</v>
      </c>
      <c r="K130" s="307">
        <f>SUM(K127-909)</f>
        <v>8380</v>
      </c>
      <c r="L130" s="313">
        <f>SUM(L127-1265)</f>
        <v>11030</v>
      </c>
      <c r="M130" s="320">
        <f>SUM(M127-234)</f>
        <v>3911</v>
      </c>
      <c r="N130" s="313">
        <f>SUM(N127-(5061-2614))</f>
        <v>7580</v>
      </c>
      <c r="O130" s="266">
        <f>SUM(O127-3991)</f>
        <v>808</v>
      </c>
      <c r="P130" s="327">
        <f>SUM(P127-1057)</f>
        <v>943</v>
      </c>
      <c r="Q130" s="266">
        <f>SUM(Q127-767)</f>
        <v>483</v>
      </c>
      <c r="R130" s="12" t="s">
        <v>183</v>
      </c>
      <c r="S130" s="73"/>
      <c r="T130" s="73"/>
      <c r="U130" s="73"/>
      <c r="V130" s="73"/>
      <c r="W130" s="73"/>
      <c r="X130" s="73"/>
      <c r="Y130" s="73"/>
      <c r="Z130" s="73"/>
      <c r="AA130" s="418" t="s">
        <v>199</v>
      </c>
      <c r="AB130" s="21" t="s">
        <v>4</v>
      </c>
      <c r="AC130" s="303">
        <v>97433.600000000006</v>
      </c>
      <c r="AD130" s="287">
        <v>243584.4</v>
      </c>
      <c r="AE130" s="269">
        <v>292299.3</v>
      </c>
    </row>
    <row r="131" spans="1:31" s="271" customFormat="1">
      <c r="A131" s="419"/>
      <c r="B131" s="300" t="s">
        <v>77</v>
      </c>
      <c r="C131" s="306">
        <f>(C130*33.717)</f>
        <v>192557.78699999998</v>
      </c>
      <c r="D131" s="342">
        <f>(D130*33.717)</f>
        <v>89248.89899999999</v>
      </c>
      <c r="E131" s="306">
        <f>(E130*33.717)</f>
        <v>90294.126000000004</v>
      </c>
      <c r="F131" s="342">
        <f>(F130*33.717)</f>
        <v>278030.38199999998</v>
      </c>
      <c r="G131" s="284">
        <f>(G130*33.717)*2</f>
        <v>253821.576</v>
      </c>
      <c r="H131" s="284">
        <f>(H130*33.717)</f>
        <v>453628.51799999998</v>
      </c>
      <c r="I131" s="284">
        <f>(I130*33.717)-(2000*33.717)</f>
        <v>142589.193</v>
      </c>
      <c r="J131" s="265">
        <f>J130*33.717</f>
        <v>12441.573</v>
      </c>
      <c r="K131" s="308">
        <f>K130*33.717</f>
        <v>282548.45999999996</v>
      </c>
      <c r="L131" s="284">
        <f>L130*33.717</f>
        <v>371898.51</v>
      </c>
      <c r="M131" s="284">
        <f>(M130*33.717)</f>
        <v>131867.18700000001</v>
      </c>
      <c r="N131" s="284">
        <f>N130*33.717</f>
        <v>255574.86</v>
      </c>
      <c r="O131" s="265">
        <f>O130*33.717</f>
        <v>27243.335999999999</v>
      </c>
      <c r="P131" s="328">
        <f>P130*33.717</f>
        <v>31795.130999999998</v>
      </c>
      <c r="Q131" s="329">
        <f>Q130*33.717</f>
        <v>16285.311</v>
      </c>
      <c r="R131" s="66">
        <f>344240-H131</f>
        <v>-109388.51799999998</v>
      </c>
      <c r="S131" s="73" t="s">
        <v>184</v>
      </c>
      <c r="T131" s="73"/>
      <c r="U131" s="73"/>
      <c r="V131" s="73"/>
      <c r="W131" s="73"/>
      <c r="X131" s="73"/>
      <c r="Y131" s="73"/>
      <c r="Z131" s="73"/>
      <c r="AA131" s="419"/>
      <c r="AB131" s="297" t="s">
        <v>5</v>
      </c>
      <c r="AC131" s="304">
        <v>70623.3</v>
      </c>
      <c r="AD131" s="311">
        <v>89776.7</v>
      </c>
      <c r="AE131" s="268">
        <v>76475</v>
      </c>
    </row>
    <row r="132" spans="1:31" s="271" customFormat="1" ht="15.75" thickBot="1">
      <c r="A132" s="420"/>
      <c r="B132" s="298" t="s">
        <v>10</v>
      </c>
      <c r="C132" s="309">
        <f t="shared" ref="C132:Q132" si="71">C131/C124</f>
        <v>1.3428749053295783</v>
      </c>
      <c r="D132" s="296">
        <f t="shared" si="71"/>
        <v>0.59295368991162389</v>
      </c>
      <c r="E132" s="314">
        <f t="shared" si="71"/>
        <v>0.59989799077571926</v>
      </c>
      <c r="F132" s="286">
        <f t="shared" si="71"/>
        <v>1.5276579277331923</v>
      </c>
      <c r="G132" s="286">
        <f t="shared" si="71"/>
        <v>1.534105413940557</v>
      </c>
      <c r="H132" s="286">
        <f t="shared" si="71"/>
        <v>3.4331465352828987</v>
      </c>
      <c r="I132" s="286">
        <f t="shared" si="71"/>
        <v>1.175200508028398</v>
      </c>
      <c r="J132" s="315">
        <f t="shared" si="71"/>
        <v>7.4914079477161027E-2</v>
      </c>
      <c r="K132" s="314">
        <f t="shared" si="71"/>
        <v>1.4637768809544778</v>
      </c>
      <c r="L132" s="286">
        <f t="shared" si="71"/>
        <v>2.8145940959130322</v>
      </c>
      <c r="M132" s="286">
        <f t="shared" si="71"/>
        <v>1.5940177065818246</v>
      </c>
      <c r="N132" s="264">
        <f t="shared" si="71"/>
        <v>1.4481581480791033</v>
      </c>
      <c r="O132" s="315">
        <f t="shared" si="71"/>
        <v>0.32807880634400705</v>
      </c>
      <c r="P132" s="309">
        <f t="shared" si="71"/>
        <v>0.57651050751572952</v>
      </c>
      <c r="Q132" s="296">
        <f t="shared" si="71"/>
        <v>0.4921446034360315</v>
      </c>
      <c r="R132" s="130"/>
      <c r="S132" s="73"/>
      <c r="T132" s="73"/>
      <c r="U132" s="73"/>
      <c r="V132" s="73"/>
      <c r="W132" s="73"/>
      <c r="X132" s="73"/>
      <c r="Y132" s="73"/>
      <c r="Z132" s="73"/>
      <c r="AA132" s="420"/>
      <c r="AB132" s="298" t="s">
        <v>3</v>
      </c>
      <c r="AC132" s="309">
        <f>AC131/AC130</f>
        <v>0.72483516979768781</v>
      </c>
      <c r="AD132" s="282">
        <f>AD131/AD130</f>
        <v>0.36856506410098511</v>
      </c>
      <c r="AE132" s="347">
        <f>AE131/AE130</f>
        <v>0.2616325116071096</v>
      </c>
    </row>
    <row r="133" spans="1:31" s="271" customFormat="1" ht="15.75" thickBot="1">
      <c r="A133" s="406">
        <v>41390</v>
      </c>
      <c r="B133" s="406"/>
      <c r="C133" s="406"/>
      <c r="D133" s="280"/>
      <c r="E133" s="280"/>
      <c r="F133" s="280"/>
      <c r="G133" s="280"/>
      <c r="H133" s="280"/>
      <c r="I133" s="11"/>
      <c r="J133" s="285"/>
      <c r="K133" s="285"/>
      <c r="L133" s="280"/>
      <c r="M133" s="280"/>
      <c r="N133" s="13"/>
      <c r="R133" s="12"/>
      <c r="S133" s="73"/>
      <c r="T133" s="73"/>
      <c r="U133" s="73"/>
      <c r="V133" s="73"/>
      <c r="W133" s="73"/>
      <c r="X133" s="73"/>
      <c r="Y133" s="73"/>
      <c r="Z133" s="73"/>
      <c r="AA133" s="407"/>
      <c r="AB133" s="408"/>
    </row>
    <row r="134" spans="1:31" s="271" customFormat="1">
      <c r="A134" s="409" t="s">
        <v>1</v>
      </c>
      <c r="B134" s="410"/>
      <c r="C134" s="301" t="s">
        <v>12</v>
      </c>
      <c r="D134" s="270" t="s">
        <v>12</v>
      </c>
      <c r="E134" s="301" t="s">
        <v>13</v>
      </c>
      <c r="F134" s="281" t="s">
        <v>13</v>
      </c>
      <c r="G134" s="281" t="s">
        <v>13</v>
      </c>
      <c r="H134" s="281" t="s">
        <v>13</v>
      </c>
      <c r="I134" s="281" t="s">
        <v>13</v>
      </c>
      <c r="J134" s="270" t="s">
        <v>13</v>
      </c>
      <c r="K134" s="301" t="s">
        <v>2</v>
      </c>
      <c r="L134" s="281" t="s">
        <v>2</v>
      </c>
      <c r="M134" s="290" t="s">
        <v>2</v>
      </c>
      <c r="N134" s="281" t="s">
        <v>2</v>
      </c>
      <c r="O134" s="270" t="s">
        <v>2</v>
      </c>
      <c r="P134" s="332" t="s">
        <v>190</v>
      </c>
      <c r="Q134" s="331" t="s">
        <v>190</v>
      </c>
      <c r="R134" s="12"/>
      <c r="S134" s="73"/>
      <c r="T134" s="73"/>
      <c r="U134" s="73"/>
      <c r="V134" s="73"/>
      <c r="W134" s="73"/>
      <c r="X134" s="73"/>
      <c r="Y134" s="73"/>
      <c r="Z134" s="73"/>
      <c r="AA134" s="409" t="s">
        <v>1</v>
      </c>
      <c r="AB134" s="410"/>
      <c r="AC134" s="301" t="s">
        <v>12</v>
      </c>
      <c r="AD134" s="281" t="s">
        <v>13</v>
      </c>
      <c r="AE134" s="270" t="s">
        <v>2</v>
      </c>
    </row>
    <row r="135" spans="1:31" s="271" customFormat="1" ht="15.75" thickBot="1">
      <c r="A135" s="412" t="s">
        <v>0</v>
      </c>
      <c r="B135" s="413"/>
      <c r="C135" s="302" t="s">
        <v>99</v>
      </c>
      <c r="D135" s="295" t="s">
        <v>100</v>
      </c>
      <c r="E135" s="302" t="s">
        <v>101</v>
      </c>
      <c r="F135" s="310" t="s">
        <v>102</v>
      </c>
      <c r="G135" s="310" t="s">
        <v>97</v>
      </c>
      <c r="H135" s="310" t="s">
        <v>104</v>
      </c>
      <c r="I135" s="310" t="s">
        <v>103</v>
      </c>
      <c r="J135" s="318" t="s">
        <v>185</v>
      </c>
      <c r="K135" s="302" t="s">
        <v>105</v>
      </c>
      <c r="L135" s="310" t="s">
        <v>107</v>
      </c>
      <c r="M135" s="316" t="s">
        <v>98</v>
      </c>
      <c r="N135" s="317" t="s">
        <v>106</v>
      </c>
      <c r="O135" s="295" t="s">
        <v>186</v>
      </c>
      <c r="P135" s="321" t="s">
        <v>189</v>
      </c>
      <c r="Q135" s="295" t="s">
        <v>191</v>
      </c>
      <c r="R135" s="12"/>
      <c r="S135" s="12"/>
      <c r="T135" s="12"/>
      <c r="U135" s="12"/>
      <c r="V135" s="12"/>
      <c r="W135" s="12"/>
      <c r="X135" s="12"/>
      <c r="Y135" s="12"/>
      <c r="Z135" s="12"/>
      <c r="AA135" s="412" t="s">
        <v>0</v>
      </c>
      <c r="AB135" s="413"/>
      <c r="AC135" s="302" t="s">
        <v>99</v>
      </c>
      <c r="AD135" s="310" t="s">
        <v>104</v>
      </c>
      <c r="AE135" s="295" t="s">
        <v>107</v>
      </c>
    </row>
    <row r="136" spans="1:31" s="271" customFormat="1" ht="15" customHeight="1">
      <c r="A136" s="415" t="s">
        <v>9</v>
      </c>
      <c r="B136" s="21" t="s">
        <v>4</v>
      </c>
      <c r="C136" s="303">
        <v>143392.20000000001</v>
      </c>
      <c r="D136" s="269">
        <v>150515.79999999999</v>
      </c>
      <c r="E136" s="303">
        <v>150515.79999999999</v>
      </c>
      <c r="F136" s="287">
        <v>181997.8</v>
      </c>
      <c r="G136" s="287">
        <v>165452.5</v>
      </c>
      <c r="H136" s="287">
        <v>132132</v>
      </c>
      <c r="I136" s="287">
        <v>121331.8</v>
      </c>
      <c r="J136" s="269">
        <v>166077.9</v>
      </c>
      <c r="K136" s="303">
        <v>193027</v>
      </c>
      <c r="L136" s="287">
        <v>132132.20000000001</v>
      </c>
      <c r="M136" s="287">
        <v>82726.3</v>
      </c>
      <c r="N136" s="287">
        <v>176482.7</v>
      </c>
      <c r="O136" s="269">
        <v>83039</v>
      </c>
      <c r="P136" s="322">
        <v>55151</v>
      </c>
      <c r="Q136" s="269">
        <v>33090.5</v>
      </c>
      <c r="R136" s="73"/>
      <c r="S136" s="73"/>
      <c r="T136" s="73"/>
      <c r="U136" s="73"/>
      <c r="V136" s="73"/>
      <c r="W136" s="73"/>
      <c r="X136" s="73"/>
      <c r="Y136" s="73"/>
      <c r="Z136" s="73"/>
      <c r="AA136" s="418" t="s">
        <v>202</v>
      </c>
      <c r="AB136" s="2" t="s">
        <v>4</v>
      </c>
      <c r="AC136" s="303">
        <v>143392.20000000001</v>
      </c>
      <c r="AD136" s="287">
        <v>132132</v>
      </c>
      <c r="AE136" s="269">
        <v>132132.20000000001</v>
      </c>
    </row>
    <row r="137" spans="1:31" s="271" customFormat="1">
      <c r="A137" s="416"/>
      <c r="B137" s="297" t="s">
        <v>5</v>
      </c>
      <c r="C137" s="304">
        <v>42193.1</v>
      </c>
      <c r="D137" s="268">
        <v>77748</v>
      </c>
      <c r="E137" s="304">
        <v>79318.100000000006</v>
      </c>
      <c r="F137" s="311">
        <v>157726.39999999999</v>
      </c>
      <c r="G137" s="311">
        <v>97137.2</v>
      </c>
      <c r="H137" s="311">
        <v>49681.1</v>
      </c>
      <c r="I137" s="311">
        <v>83148.600000000006</v>
      </c>
      <c r="J137" s="268">
        <v>13750.2</v>
      </c>
      <c r="K137" s="304">
        <v>158475</v>
      </c>
      <c r="L137" s="311">
        <v>62395.9</v>
      </c>
      <c r="M137" s="311">
        <v>50045.599999999999</v>
      </c>
      <c r="N137" s="311">
        <v>152521.60000000001</v>
      </c>
      <c r="O137" s="268">
        <v>6973.9</v>
      </c>
      <c r="P137" s="323">
        <v>6993.1</v>
      </c>
      <c r="Q137" s="268">
        <v>3442</v>
      </c>
      <c r="R137" s="73"/>
      <c r="S137" s="73"/>
      <c r="T137" s="73"/>
      <c r="U137" s="73"/>
      <c r="V137" s="73"/>
      <c r="W137" s="73"/>
      <c r="X137" s="73"/>
      <c r="Y137" s="73"/>
      <c r="Z137" s="73"/>
      <c r="AA137" s="419"/>
      <c r="AB137" s="346" t="s">
        <v>5</v>
      </c>
      <c r="AC137" s="304">
        <v>42041.3</v>
      </c>
      <c r="AD137" s="311">
        <v>46836.6</v>
      </c>
      <c r="AE137" s="268">
        <v>54552.5</v>
      </c>
    </row>
    <row r="138" spans="1:31" s="271" customFormat="1" ht="15.75" thickBot="1">
      <c r="A138" s="417"/>
      <c r="B138" s="298" t="s">
        <v>3</v>
      </c>
      <c r="C138" s="309">
        <f>C137/C136</f>
        <v>0.29424961748268036</v>
      </c>
      <c r="D138" s="347">
        <v>7.0000000000000007E-2</v>
      </c>
      <c r="E138" s="309">
        <f t="shared" ref="E138:Q138" si="72">E137/E136</f>
        <v>0.5269752411374754</v>
      </c>
      <c r="F138" s="282">
        <f t="shared" si="72"/>
        <v>0.86663904728518704</v>
      </c>
      <c r="G138" s="282">
        <f t="shared" si="72"/>
        <v>0.58710022514014593</v>
      </c>
      <c r="H138" s="282">
        <f t="shared" si="72"/>
        <v>0.37599597372324645</v>
      </c>
      <c r="I138" s="282">
        <f t="shared" si="72"/>
        <v>0.68529931971667779</v>
      </c>
      <c r="J138" s="296">
        <f t="shared" si="72"/>
        <v>8.2793676943169442E-2</v>
      </c>
      <c r="K138" s="309">
        <f t="shared" si="72"/>
        <v>0.82099913483605924</v>
      </c>
      <c r="L138" s="282">
        <f t="shared" si="72"/>
        <v>0.47222327335804593</v>
      </c>
      <c r="M138" s="319">
        <f t="shared" si="72"/>
        <v>0.60495392638133216</v>
      </c>
      <c r="N138" s="282">
        <f t="shared" si="72"/>
        <v>0.86422975169804173</v>
      </c>
      <c r="O138" s="296">
        <f t="shared" si="72"/>
        <v>8.3983429472898274E-2</v>
      </c>
      <c r="P138" s="324">
        <f t="shared" si="72"/>
        <v>0.12679915142064516</v>
      </c>
      <c r="Q138" s="296">
        <f t="shared" si="72"/>
        <v>0.10401776945044651</v>
      </c>
      <c r="R138" s="73"/>
      <c r="S138" s="73"/>
      <c r="T138" s="73"/>
      <c r="U138" s="73"/>
      <c r="V138" s="73"/>
      <c r="W138" s="73"/>
      <c r="X138" s="73"/>
      <c r="Y138" s="73"/>
      <c r="Z138" s="73"/>
      <c r="AA138" s="420"/>
      <c r="AB138" s="351" t="s">
        <v>3</v>
      </c>
      <c r="AC138" s="305">
        <f>AC137/AC136</f>
        <v>0.29319098249416636</v>
      </c>
      <c r="AD138" s="282">
        <f>AD137/AD136</f>
        <v>0.35446825901371354</v>
      </c>
      <c r="AE138" s="296">
        <f>AE137/AE136</f>
        <v>0.41286302657489993</v>
      </c>
    </row>
    <row r="139" spans="1:31" s="271" customFormat="1" ht="15" customHeight="1">
      <c r="A139" s="418" t="s">
        <v>6</v>
      </c>
      <c r="B139" s="21" t="s">
        <v>7</v>
      </c>
      <c r="C139" s="301">
        <v>5870</v>
      </c>
      <c r="D139" s="270">
        <v>3333</v>
      </c>
      <c r="E139" s="301">
        <v>3330</v>
      </c>
      <c r="F139" s="281">
        <v>9457</v>
      </c>
      <c r="G139" s="281">
        <v>8210</v>
      </c>
      <c r="H139" s="281">
        <v>15543</v>
      </c>
      <c r="I139" s="281">
        <v>7403</v>
      </c>
      <c r="J139" s="270">
        <v>9599</v>
      </c>
      <c r="K139" s="301">
        <v>9289</v>
      </c>
      <c r="L139" s="281">
        <v>12295</v>
      </c>
      <c r="M139" s="281">
        <v>4145</v>
      </c>
      <c r="N139" s="281">
        <v>10027</v>
      </c>
      <c r="O139" s="270">
        <v>4799</v>
      </c>
      <c r="P139" s="325">
        <v>2000</v>
      </c>
      <c r="Q139" s="270">
        <v>1250</v>
      </c>
      <c r="R139" s="363" t="s">
        <v>205</v>
      </c>
      <c r="S139" s="130"/>
      <c r="T139" s="73"/>
      <c r="U139" s="73"/>
      <c r="V139" s="73"/>
      <c r="W139" s="73"/>
      <c r="X139" s="73"/>
      <c r="Y139" s="73"/>
      <c r="Z139" s="73"/>
      <c r="AA139" s="418" t="s">
        <v>198</v>
      </c>
      <c r="AB139" s="21" t="s">
        <v>4</v>
      </c>
      <c r="AC139" s="303">
        <v>9191.7999999999993</v>
      </c>
      <c r="AD139" s="287">
        <v>13787.7</v>
      </c>
      <c r="AE139" s="269">
        <v>13787.7</v>
      </c>
    </row>
    <row r="140" spans="1:31" s="271" customFormat="1">
      <c r="A140" s="419"/>
      <c r="B140" s="299" t="s">
        <v>11</v>
      </c>
      <c r="C140" s="306">
        <f t="shared" ref="C140:Q140" si="73">C139*33.717</f>
        <v>197918.78999999998</v>
      </c>
      <c r="D140" s="267">
        <f t="shared" si="73"/>
        <v>112378.761</v>
      </c>
      <c r="E140" s="306">
        <f t="shared" si="73"/>
        <v>112277.61</v>
      </c>
      <c r="F140" s="359">
        <f t="shared" si="73"/>
        <v>318861.66899999999</v>
      </c>
      <c r="G140" s="312">
        <f t="shared" si="73"/>
        <v>276816.57</v>
      </c>
      <c r="H140" s="358">
        <f t="shared" si="73"/>
        <v>524063.33100000001</v>
      </c>
      <c r="I140" s="358">
        <f t="shared" si="73"/>
        <v>249606.951</v>
      </c>
      <c r="J140" s="358">
        <f t="shared" si="73"/>
        <v>323649.48300000001</v>
      </c>
      <c r="K140" s="326">
        <f t="shared" si="73"/>
        <v>313197.21299999999</v>
      </c>
      <c r="L140" s="312">
        <f t="shared" si="73"/>
        <v>414550.51499999996</v>
      </c>
      <c r="M140" s="312">
        <f t="shared" si="73"/>
        <v>139756.965</v>
      </c>
      <c r="N140" s="358">
        <f t="shared" si="73"/>
        <v>338080.359</v>
      </c>
      <c r="O140" s="358">
        <f t="shared" si="73"/>
        <v>161807.883</v>
      </c>
      <c r="P140" s="306">
        <f t="shared" si="73"/>
        <v>67434</v>
      </c>
      <c r="Q140" s="358">
        <f t="shared" si="73"/>
        <v>42146.25</v>
      </c>
      <c r="R140" s="73"/>
      <c r="S140" s="73"/>
      <c r="T140" s="73"/>
      <c r="U140" s="73"/>
      <c r="V140" s="73"/>
      <c r="W140" s="73"/>
      <c r="X140" s="73"/>
      <c r="Y140" s="73"/>
      <c r="Z140" s="73"/>
      <c r="AA140" s="419"/>
      <c r="AB140" s="297" t="s">
        <v>5</v>
      </c>
      <c r="AC140" s="304">
        <v>8882</v>
      </c>
      <c r="AD140" s="311">
        <v>13644.7</v>
      </c>
      <c r="AE140" s="268">
        <v>13649.8</v>
      </c>
    </row>
    <row r="141" spans="1:31" s="271" customFormat="1" ht="15.75" thickBot="1">
      <c r="A141" s="419"/>
      <c r="B141" s="299" t="s">
        <v>79</v>
      </c>
      <c r="C141" s="306">
        <v>164000</v>
      </c>
      <c r="D141" s="267">
        <v>109880</v>
      </c>
      <c r="E141" s="306">
        <v>109880</v>
      </c>
      <c r="F141" s="312">
        <v>328000</v>
      </c>
      <c r="G141" s="312">
        <v>330905</v>
      </c>
      <c r="H141" s="312">
        <v>264264</v>
      </c>
      <c r="I141" s="312">
        <v>242663.6</v>
      </c>
      <c r="J141" s="267">
        <v>328000</v>
      </c>
      <c r="K141" s="306">
        <v>328000</v>
      </c>
      <c r="L141" s="312">
        <v>264264.40000000002</v>
      </c>
      <c r="M141" s="312">
        <v>328000</v>
      </c>
      <c r="N141" s="312">
        <v>352965.4</v>
      </c>
      <c r="O141" s="267">
        <v>328000</v>
      </c>
      <c r="P141" s="326">
        <f>2*P136</f>
        <v>110302</v>
      </c>
      <c r="Q141" s="267">
        <f>2*Q136</f>
        <v>66181</v>
      </c>
      <c r="R141" s="73"/>
      <c r="S141" s="73"/>
      <c r="T141" s="73"/>
      <c r="U141" s="73"/>
      <c r="V141" s="73"/>
      <c r="W141" s="73"/>
      <c r="X141" s="73"/>
      <c r="Y141" s="73"/>
      <c r="Z141" s="73"/>
      <c r="AA141" s="420"/>
      <c r="AB141" s="348" t="s">
        <v>3</v>
      </c>
      <c r="AC141" s="305">
        <f>AC140/AC139</f>
        <v>0.96629604647620715</v>
      </c>
      <c r="AD141" s="253">
        <f>AD140/AD139</f>
        <v>0.98962843694017133</v>
      </c>
      <c r="AE141" s="352">
        <f>AE140/AE139</f>
        <v>0.98999833184650077</v>
      </c>
    </row>
    <row r="142" spans="1:31" s="271" customFormat="1" ht="15" customHeight="1">
      <c r="A142" s="419"/>
      <c r="B142" s="297" t="s">
        <v>8</v>
      </c>
      <c r="C142" s="307">
        <f>SUM(C139-159)</f>
        <v>5711</v>
      </c>
      <c r="D142" s="266">
        <f>SUM(D139-686)</f>
        <v>2647</v>
      </c>
      <c r="E142" s="307">
        <f>SUM(E139-652)</f>
        <v>2678</v>
      </c>
      <c r="F142" s="313">
        <f>SUM(F139-1211)</f>
        <v>8246</v>
      </c>
      <c r="G142" s="313">
        <f>SUM(G139-4446)</f>
        <v>3764</v>
      </c>
      <c r="H142" s="313">
        <f>SUM(H139-2089)</f>
        <v>13454</v>
      </c>
      <c r="I142" s="313">
        <f>SUM(I139-(3186-2000))</f>
        <v>6217</v>
      </c>
      <c r="J142" s="266">
        <f>SUM(J139-9230)</f>
        <v>369</v>
      </c>
      <c r="K142" s="307">
        <f>SUM(K139-909)</f>
        <v>8380</v>
      </c>
      <c r="L142" s="313">
        <f>SUM(L139-1100)</f>
        <v>11195</v>
      </c>
      <c r="M142" s="320">
        <f>SUM(M139-234)</f>
        <v>3911</v>
      </c>
      <c r="N142" s="313">
        <f>SUM(N139-(5073-2614))</f>
        <v>7568</v>
      </c>
      <c r="O142" s="266">
        <f>SUM(O139-3991)</f>
        <v>808</v>
      </c>
      <c r="P142" s="327">
        <f>SUM(P139-1057)</f>
        <v>943</v>
      </c>
      <c r="Q142" s="266">
        <f>SUM(Q139-767)</f>
        <v>483</v>
      </c>
      <c r="R142" s="12" t="s">
        <v>183</v>
      </c>
      <c r="S142" s="73"/>
      <c r="T142" s="73"/>
      <c r="U142" s="73"/>
      <c r="V142" s="73"/>
      <c r="W142" s="73"/>
      <c r="X142" s="73"/>
      <c r="Y142" s="73"/>
      <c r="Z142" s="73"/>
      <c r="AA142" s="418" t="s">
        <v>199</v>
      </c>
      <c r="AB142" s="21" t="s">
        <v>4</v>
      </c>
      <c r="AC142" s="303">
        <v>97433.600000000006</v>
      </c>
      <c r="AD142" s="287">
        <v>243584.4</v>
      </c>
      <c r="AE142" s="269">
        <v>292299.3</v>
      </c>
    </row>
    <row r="143" spans="1:31" s="271" customFormat="1">
      <c r="A143" s="419"/>
      <c r="B143" s="300" t="s">
        <v>77</v>
      </c>
      <c r="C143" s="306">
        <f>(C142*33.717)</f>
        <v>192557.78699999998</v>
      </c>
      <c r="D143" s="342">
        <f>(D142*33.717)</f>
        <v>89248.89899999999</v>
      </c>
      <c r="E143" s="306">
        <f>(E142*33.717)</f>
        <v>90294.126000000004</v>
      </c>
      <c r="F143" s="342">
        <f>(F142*33.717)</f>
        <v>278030.38199999998</v>
      </c>
      <c r="G143" s="284">
        <f>(G142*33.717)*2</f>
        <v>253821.576</v>
      </c>
      <c r="H143" s="284">
        <f>(H142*33.717)</f>
        <v>453628.51799999998</v>
      </c>
      <c r="I143" s="284">
        <f>(I142*33.717)-(2000*33.717)</f>
        <v>142184.58899999998</v>
      </c>
      <c r="J143" s="265">
        <f>J142*33.717</f>
        <v>12441.573</v>
      </c>
      <c r="K143" s="308">
        <f>K142*33.717</f>
        <v>282548.45999999996</v>
      </c>
      <c r="L143" s="284">
        <f>L142*33.717</f>
        <v>377461.815</v>
      </c>
      <c r="M143" s="284">
        <f>(M142*33.717)</f>
        <v>131867.18700000001</v>
      </c>
      <c r="N143" s="284">
        <f>N142*33.717</f>
        <v>255170.25599999999</v>
      </c>
      <c r="O143" s="265">
        <f>O142*33.717</f>
        <v>27243.335999999999</v>
      </c>
      <c r="P143" s="328">
        <f>P142*33.717</f>
        <v>31795.130999999998</v>
      </c>
      <c r="Q143" s="329">
        <f>Q142*33.717</f>
        <v>16285.311</v>
      </c>
      <c r="R143" s="66">
        <f>344240-H143</f>
        <v>-109388.51799999998</v>
      </c>
      <c r="S143" s="73" t="s">
        <v>184</v>
      </c>
      <c r="T143" s="73"/>
      <c r="U143" s="73"/>
      <c r="V143" s="73"/>
      <c r="W143" s="73"/>
      <c r="X143" s="73"/>
      <c r="Y143" s="73"/>
      <c r="Z143" s="73"/>
      <c r="AA143" s="419"/>
      <c r="AB143" s="297" t="s">
        <v>5</v>
      </c>
      <c r="AC143" s="304">
        <v>64490.9</v>
      </c>
      <c r="AD143" s="311">
        <v>79989.3</v>
      </c>
      <c r="AE143" s="268">
        <v>62980.6</v>
      </c>
    </row>
    <row r="144" spans="1:31" s="271" customFormat="1" ht="15.75" thickBot="1">
      <c r="A144" s="420"/>
      <c r="B144" s="298" t="s">
        <v>10</v>
      </c>
      <c r="C144" s="309">
        <f t="shared" ref="C144:Q144" si="74">C143/C136</f>
        <v>1.3428749053295783</v>
      </c>
      <c r="D144" s="296">
        <f t="shared" si="74"/>
        <v>0.59295368991162389</v>
      </c>
      <c r="E144" s="314">
        <f t="shared" si="74"/>
        <v>0.59989799077571926</v>
      </c>
      <c r="F144" s="286">
        <f t="shared" si="74"/>
        <v>1.5276579277331923</v>
      </c>
      <c r="G144" s="286">
        <f t="shared" si="74"/>
        <v>1.534105413940557</v>
      </c>
      <c r="H144" s="286">
        <f t="shared" si="74"/>
        <v>3.4331465352828987</v>
      </c>
      <c r="I144" s="286">
        <f t="shared" si="74"/>
        <v>1.1718658175350565</v>
      </c>
      <c r="J144" s="315">
        <f t="shared" si="74"/>
        <v>7.4914079477161027E-2</v>
      </c>
      <c r="K144" s="314">
        <f t="shared" si="74"/>
        <v>1.4637768809544778</v>
      </c>
      <c r="L144" s="286">
        <f t="shared" si="74"/>
        <v>2.8566981780368446</v>
      </c>
      <c r="M144" s="286">
        <f t="shared" si="74"/>
        <v>1.5940177065818246</v>
      </c>
      <c r="N144" s="264">
        <f t="shared" si="74"/>
        <v>1.4458655494277908</v>
      </c>
      <c r="O144" s="315">
        <f t="shared" si="74"/>
        <v>0.32807880634400705</v>
      </c>
      <c r="P144" s="309">
        <f t="shared" si="74"/>
        <v>0.57651050751572952</v>
      </c>
      <c r="Q144" s="296">
        <f t="shared" si="74"/>
        <v>0.4921446034360315</v>
      </c>
      <c r="R144" s="130"/>
      <c r="S144" s="73"/>
      <c r="T144" s="73"/>
      <c r="U144" s="73"/>
      <c r="V144" s="73"/>
      <c r="W144" s="73"/>
      <c r="X144" s="73"/>
      <c r="Y144" s="73"/>
      <c r="Z144" s="73"/>
      <c r="AA144" s="420"/>
      <c r="AB144" s="298" t="s">
        <v>3</v>
      </c>
      <c r="AC144" s="309">
        <f>AC143/AC142</f>
        <v>0.66189589628218604</v>
      </c>
      <c r="AD144" s="282">
        <f>AD143/AD142</f>
        <v>0.32838433003098721</v>
      </c>
      <c r="AE144" s="347">
        <f>AE143/AE142</f>
        <v>0.21546613351451749</v>
      </c>
    </row>
    <row r="145" spans="1:31" s="271" customFormat="1" ht="15.75" thickBot="1">
      <c r="A145" s="406">
        <v>41387</v>
      </c>
      <c r="B145" s="406"/>
      <c r="C145" s="406"/>
      <c r="D145" s="280"/>
      <c r="E145" s="280"/>
      <c r="F145" s="280"/>
      <c r="G145" s="280"/>
      <c r="H145" s="280"/>
      <c r="I145" s="11"/>
      <c r="J145" s="285"/>
      <c r="K145" s="285"/>
      <c r="L145" s="280"/>
      <c r="M145" s="280"/>
      <c r="N145" s="13"/>
      <c r="R145" s="12"/>
      <c r="S145" s="73"/>
      <c r="T145" s="73"/>
      <c r="U145" s="73"/>
      <c r="V145" s="73"/>
      <c r="W145" s="73"/>
      <c r="X145" s="73"/>
      <c r="Y145" s="73"/>
      <c r="Z145" s="73"/>
      <c r="AA145" s="421"/>
      <c r="AB145" s="422"/>
    </row>
    <row r="146" spans="1:31" s="271" customFormat="1">
      <c r="A146" s="409" t="s">
        <v>1</v>
      </c>
      <c r="B146" s="423"/>
      <c r="C146" s="301" t="s">
        <v>12</v>
      </c>
      <c r="D146" s="270" t="s">
        <v>12</v>
      </c>
      <c r="E146" s="301" t="s">
        <v>13</v>
      </c>
      <c r="F146" s="281" t="s">
        <v>13</v>
      </c>
      <c r="G146" s="281" t="s">
        <v>13</v>
      </c>
      <c r="H146" s="281" t="s">
        <v>13</v>
      </c>
      <c r="I146" s="281" t="s">
        <v>13</v>
      </c>
      <c r="J146" s="270" t="s">
        <v>13</v>
      </c>
      <c r="K146" s="301" t="s">
        <v>2</v>
      </c>
      <c r="L146" s="281" t="s">
        <v>2</v>
      </c>
      <c r="M146" s="290" t="s">
        <v>2</v>
      </c>
      <c r="N146" s="281" t="s">
        <v>2</v>
      </c>
      <c r="O146" s="270" t="s">
        <v>2</v>
      </c>
      <c r="P146" s="332" t="s">
        <v>190</v>
      </c>
      <c r="Q146" s="331" t="s">
        <v>190</v>
      </c>
      <c r="R146" s="12"/>
      <c r="S146" s="73"/>
      <c r="T146" s="73"/>
      <c r="U146" s="73"/>
      <c r="V146" s="73"/>
      <c r="W146" s="73"/>
      <c r="X146" s="73"/>
      <c r="Y146" s="73"/>
      <c r="Z146" s="73"/>
      <c r="AA146" s="409" t="s">
        <v>1</v>
      </c>
      <c r="AB146" s="424"/>
      <c r="AC146" s="301" t="s">
        <v>12</v>
      </c>
      <c r="AD146" s="281" t="s">
        <v>13</v>
      </c>
      <c r="AE146" s="270" t="s">
        <v>2</v>
      </c>
    </row>
    <row r="147" spans="1:31" s="271" customFormat="1" ht="15.75" thickBot="1">
      <c r="A147" s="412" t="s">
        <v>0</v>
      </c>
      <c r="B147" s="425"/>
      <c r="C147" s="302" t="s">
        <v>99</v>
      </c>
      <c r="D147" s="295" t="s">
        <v>100</v>
      </c>
      <c r="E147" s="302" t="s">
        <v>101</v>
      </c>
      <c r="F147" s="310" t="s">
        <v>102</v>
      </c>
      <c r="G147" s="310" t="s">
        <v>97</v>
      </c>
      <c r="H147" s="310" t="s">
        <v>104</v>
      </c>
      <c r="I147" s="310" t="s">
        <v>103</v>
      </c>
      <c r="J147" s="318" t="s">
        <v>185</v>
      </c>
      <c r="K147" s="302" t="s">
        <v>105</v>
      </c>
      <c r="L147" s="310" t="s">
        <v>107</v>
      </c>
      <c r="M147" s="316" t="s">
        <v>98</v>
      </c>
      <c r="N147" s="317" t="s">
        <v>106</v>
      </c>
      <c r="O147" s="295" t="s">
        <v>186</v>
      </c>
      <c r="P147" s="321" t="s">
        <v>189</v>
      </c>
      <c r="Q147" s="295" t="s">
        <v>191</v>
      </c>
      <c r="R147" s="12"/>
      <c r="S147" s="12"/>
      <c r="T147" s="12"/>
      <c r="U147" s="12"/>
      <c r="V147" s="12"/>
      <c r="W147" s="12"/>
      <c r="X147" s="12"/>
      <c r="Y147" s="12"/>
      <c r="Z147" s="12"/>
      <c r="AA147" s="412" t="s">
        <v>0</v>
      </c>
      <c r="AB147" s="426"/>
      <c r="AC147" s="302" t="s">
        <v>99</v>
      </c>
      <c r="AD147" s="310" t="s">
        <v>104</v>
      </c>
      <c r="AE147" s="295" t="s">
        <v>107</v>
      </c>
    </row>
    <row r="148" spans="1:31" s="271" customFormat="1" ht="15" customHeight="1">
      <c r="A148" s="415" t="s">
        <v>9</v>
      </c>
      <c r="B148" s="21" t="s">
        <v>4</v>
      </c>
      <c r="C148" s="303">
        <v>143392.20000000001</v>
      </c>
      <c r="D148" s="269">
        <v>150515.79999999999</v>
      </c>
      <c r="E148" s="303">
        <v>150515.79999999999</v>
      </c>
      <c r="F148" s="287">
        <v>181997.8</v>
      </c>
      <c r="G148" s="287">
        <v>165452.5</v>
      </c>
      <c r="H148" s="287">
        <v>132132</v>
      </c>
      <c r="I148" s="287">
        <v>121331.8</v>
      </c>
      <c r="J148" s="269">
        <v>166077.9</v>
      </c>
      <c r="K148" s="303">
        <v>193027</v>
      </c>
      <c r="L148" s="287">
        <v>132132.20000000001</v>
      </c>
      <c r="M148" s="287">
        <v>82726.3</v>
      </c>
      <c r="N148" s="287">
        <v>176482.7</v>
      </c>
      <c r="O148" s="269">
        <v>83039</v>
      </c>
      <c r="P148" s="322">
        <v>55151</v>
      </c>
      <c r="Q148" s="269">
        <v>33090.5</v>
      </c>
      <c r="R148" s="73"/>
      <c r="S148" s="73"/>
      <c r="T148" s="73"/>
      <c r="U148" s="73"/>
      <c r="V148" s="73"/>
      <c r="W148" s="73"/>
      <c r="X148" s="73"/>
      <c r="Y148" s="73"/>
      <c r="Z148" s="73"/>
      <c r="AA148" s="418" t="s">
        <v>202</v>
      </c>
      <c r="AB148" s="2" t="s">
        <v>4</v>
      </c>
      <c r="AC148" s="303">
        <v>143392.20000000001</v>
      </c>
      <c r="AD148" s="287">
        <v>132132</v>
      </c>
      <c r="AE148" s="269">
        <v>132132.20000000001</v>
      </c>
    </row>
    <row r="149" spans="1:31" s="271" customFormat="1">
      <c r="A149" s="416"/>
      <c r="B149" s="297" t="s">
        <v>5</v>
      </c>
      <c r="C149" s="304">
        <v>38916.6</v>
      </c>
      <c r="D149" s="268">
        <v>77721.899999999994</v>
      </c>
      <c r="E149" s="304">
        <v>79291.5</v>
      </c>
      <c r="F149" s="311">
        <v>157589.1</v>
      </c>
      <c r="G149" s="311">
        <v>96438.2</v>
      </c>
      <c r="H149" s="311">
        <v>53243.7</v>
      </c>
      <c r="I149" s="311">
        <v>83021.3</v>
      </c>
      <c r="J149" s="268">
        <v>13452.5</v>
      </c>
      <c r="K149" s="304">
        <v>158249.9</v>
      </c>
      <c r="L149" s="311">
        <v>64444.7</v>
      </c>
      <c r="M149" s="311">
        <v>49676.9</v>
      </c>
      <c r="N149" s="311">
        <v>151193.29999999999</v>
      </c>
      <c r="O149" s="268">
        <v>6825</v>
      </c>
      <c r="P149" s="323">
        <v>6992.2</v>
      </c>
      <c r="Q149" s="268">
        <v>3438.6</v>
      </c>
      <c r="R149" s="73"/>
      <c r="S149" s="73"/>
      <c r="T149" s="73"/>
      <c r="U149" s="73"/>
      <c r="V149" s="73"/>
      <c r="W149" s="73"/>
      <c r="X149" s="73"/>
      <c r="Y149" s="73"/>
      <c r="Z149" s="73"/>
      <c r="AA149" s="419"/>
      <c r="AB149" s="346" t="s">
        <v>5</v>
      </c>
      <c r="AC149" s="304">
        <v>42041.3</v>
      </c>
      <c r="AD149" s="311">
        <v>46836.6</v>
      </c>
      <c r="AE149" s="268">
        <v>54552.5</v>
      </c>
    </row>
    <row r="150" spans="1:31" s="271" customFormat="1" ht="15.75" thickBot="1">
      <c r="A150" s="417"/>
      <c r="B150" s="298" t="s">
        <v>3</v>
      </c>
      <c r="C150" s="309">
        <f t="shared" ref="C150:Q150" si="75">C149/C148</f>
        <v>0.27139969956524829</v>
      </c>
      <c r="D150" s="347">
        <f t="shared" si="75"/>
        <v>0.5163703744058763</v>
      </c>
      <c r="E150" s="309">
        <f t="shared" si="75"/>
        <v>0.52679851550468459</v>
      </c>
      <c r="F150" s="282">
        <f t="shared" si="75"/>
        <v>0.86588464256161346</v>
      </c>
      <c r="G150" s="282">
        <f t="shared" si="75"/>
        <v>0.5828754476360285</v>
      </c>
      <c r="H150" s="282">
        <f t="shared" si="75"/>
        <v>0.40295840523113247</v>
      </c>
      <c r="I150" s="282">
        <f t="shared" si="75"/>
        <v>0.68425013063351903</v>
      </c>
      <c r="J150" s="296">
        <f t="shared" si="75"/>
        <v>8.1001144643567877E-2</v>
      </c>
      <c r="K150" s="309">
        <f t="shared" si="75"/>
        <v>0.81983297673382483</v>
      </c>
      <c r="L150" s="282">
        <f t="shared" si="75"/>
        <v>0.48772895630285418</v>
      </c>
      <c r="M150" s="319">
        <f t="shared" si="75"/>
        <v>0.60049706078961584</v>
      </c>
      <c r="N150" s="282">
        <f t="shared" si="75"/>
        <v>0.85670323493464218</v>
      </c>
      <c r="O150" s="296">
        <f t="shared" si="75"/>
        <v>8.2190296125916731E-2</v>
      </c>
      <c r="P150" s="324">
        <f t="shared" si="75"/>
        <v>0.12678283258689779</v>
      </c>
      <c r="Q150" s="296">
        <f t="shared" si="75"/>
        <v>0.10391502092745651</v>
      </c>
      <c r="R150" s="73"/>
      <c r="S150" s="73"/>
      <c r="T150" s="73"/>
      <c r="U150" s="73"/>
      <c r="V150" s="73"/>
      <c r="W150" s="73"/>
      <c r="X150" s="73"/>
      <c r="Y150" s="73"/>
      <c r="Z150" s="73"/>
      <c r="AA150" s="419"/>
      <c r="AB150" s="351" t="s">
        <v>3</v>
      </c>
      <c r="AC150" s="305">
        <f>AC149/AC148</f>
        <v>0.29319098249416636</v>
      </c>
      <c r="AD150" s="282">
        <f>AD149/AD148</f>
        <v>0.35446825901371354</v>
      </c>
      <c r="AE150" s="296">
        <f>AE149/AE148</f>
        <v>0.41286302657489993</v>
      </c>
    </row>
    <row r="151" spans="1:31" s="271" customFormat="1" ht="15" customHeight="1">
      <c r="A151" s="418" t="s">
        <v>6</v>
      </c>
      <c r="B151" s="21" t="s">
        <v>7</v>
      </c>
      <c r="C151" s="301">
        <v>5870</v>
      </c>
      <c r="D151" s="270">
        <v>3333</v>
      </c>
      <c r="E151" s="301">
        <v>3330</v>
      </c>
      <c r="F151" s="281">
        <v>9457</v>
      </c>
      <c r="G151" s="281">
        <v>8210</v>
      </c>
      <c r="H151" s="281">
        <v>15543</v>
      </c>
      <c r="I151" s="281">
        <v>7403</v>
      </c>
      <c r="J151" s="270">
        <v>9599</v>
      </c>
      <c r="K151" s="301">
        <v>9289</v>
      </c>
      <c r="L151" s="281">
        <v>12295</v>
      </c>
      <c r="M151" s="281">
        <v>4145</v>
      </c>
      <c r="N151" s="281">
        <v>10027</v>
      </c>
      <c r="O151" s="270">
        <v>4799</v>
      </c>
      <c r="P151" s="325">
        <v>2000</v>
      </c>
      <c r="Q151" s="270">
        <v>1250</v>
      </c>
      <c r="R151" s="363" t="s">
        <v>205</v>
      </c>
      <c r="S151" s="130"/>
      <c r="T151" s="73"/>
      <c r="U151" s="73"/>
      <c r="V151" s="73"/>
      <c r="W151" s="73"/>
      <c r="X151" s="73"/>
      <c r="Y151" s="73"/>
      <c r="Z151" s="73"/>
      <c r="AA151" s="427" t="s">
        <v>198</v>
      </c>
      <c r="AB151" s="21" t="s">
        <v>4</v>
      </c>
      <c r="AC151" s="303">
        <v>9191.7999999999993</v>
      </c>
      <c r="AD151" s="287">
        <v>13787.7</v>
      </c>
      <c r="AE151" s="269">
        <v>13787.7</v>
      </c>
    </row>
    <row r="152" spans="1:31" s="271" customFormat="1">
      <c r="A152" s="419"/>
      <c r="B152" s="299" t="s">
        <v>11</v>
      </c>
      <c r="C152" s="306">
        <f t="shared" ref="C152:Q152" si="76">C151*33.717</f>
        <v>197918.78999999998</v>
      </c>
      <c r="D152" s="267">
        <f t="shared" si="76"/>
        <v>112378.761</v>
      </c>
      <c r="E152" s="306">
        <f t="shared" si="76"/>
        <v>112277.61</v>
      </c>
      <c r="F152" s="359">
        <f t="shared" si="76"/>
        <v>318861.66899999999</v>
      </c>
      <c r="G152" s="312">
        <f t="shared" si="76"/>
        <v>276816.57</v>
      </c>
      <c r="H152" s="358">
        <f t="shared" si="76"/>
        <v>524063.33100000001</v>
      </c>
      <c r="I152" s="358">
        <f t="shared" si="76"/>
        <v>249606.951</v>
      </c>
      <c r="J152" s="358">
        <f t="shared" si="76"/>
        <v>323649.48300000001</v>
      </c>
      <c r="K152" s="326">
        <f t="shared" si="76"/>
        <v>313197.21299999999</v>
      </c>
      <c r="L152" s="312">
        <f t="shared" si="76"/>
        <v>414550.51499999996</v>
      </c>
      <c r="M152" s="312">
        <f t="shared" si="76"/>
        <v>139756.965</v>
      </c>
      <c r="N152" s="358">
        <f t="shared" si="76"/>
        <v>338080.359</v>
      </c>
      <c r="O152" s="358">
        <f t="shared" si="76"/>
        <v>161807.883</v>
      </c>
      <c r="P152" s="306">
        <f t="shared" si="76"/>
        <v>67434</v>
      </c>
      <c r="Q152" s="358">
        <f t="shared" si="76"/>
        <v>42146.25</v>
      </c>
      <c r="R152" s="73"/>
      <c r="S152" s="73"/>
      <c r="T152" s="73"/>
      <c r="U152" s="73"/>
      <c r="V152" s="73"/>
      <c r="W152" s="73"/>
      <c r="X152" s="73"/>
      <c r="Y152" s="73"/>
      <c r="Z152" s="73"/>
      <c r="AA152" s="428"/>
      <c r="AB152" s="297" t="s">
        <v>5</v>
      </c>
      <c r="AC152" s="304">
        <v>8882</v>
      </c>
      <c r="AD152" s="311">
        <v>13644.7</v>
      </c>
      <c r="AE152" s="268">
        <v>13649.8</v>
      </c>
    </row>
    <row r="153" spans="1:31" s="271" customFormat="1" ht="15.75" thickBot="1">
      <c r="A153" s="419"/>
      <c r="B153" s="299" t="s">
        <v>79</v>
      </c>
      <c r="C153" s="306">
        <v>164000</v>
      </c>
      <c r="D153" s="267">
        <v>109880</v>
      </c>
      <c r="E153" s="306">
        <v>109880</v>
      </c>
      <c r="F153" s="312">
        <v>328000</v>
      </c>
      <c r="G153" s="312">
        <v>330905</v>
      </c>
      <c r="H153" s="312">
        <v>264264</v>
      </c>
      <c r="I153" s="312">
        <v>242663.6</v>
      </c>
      <c r="J153" s="267">
        <v>328000</v>
      </c>
      <c r="K153" s="306">
        <v>328000</v>
      </c>
      <c r="L153" s="312">
        <v>264264.40000000002</v>
      </c>
      <c r="M153" s="312">
        <v>328000</v>
      </c>
      <c r="N153" s="312">
        <v>352965.4</v>
      </c>
      <c r="O153" s="267">
        <v>328000</v>
      </c>
      <c r="P153" s="326">
        <f>2*P148</f>
        <v>110302</v>
      </c>
      <c r="Q153" s="267">
        <f>2*Q148</f>
        <v>66181</v>
      </c>
      <c r="R153" s="73"/>
      <c r="S153" s="73"/>
      <c r="T153" s="73"/>
      <c r="U153" s="73"/>
      <c r="V153" s="73"/>
      <c r="W153" s="73"/>
      <c r="X153" s="73"/>
      <c r="Y153" s="73"/>
      <c r="Z153" s="73"/>
      <c r="AA153" s="429"/>
      <c r="AB153" s="348" t="s">
        <v>3</v>
      </c>
      <c r="AC153" s="305">
        <f>AC152/AC151</f>
        <v>0.96629604647620715</v>
      </c>
      <c r="AD153" s="253">
        <f>AD152/AD151</f>
        <v>0.98962843694017133</v>
      </c>
      <c r="AE153" s="352">
        <f>AE152/AE151</f>
        <v>0.98999833184650077</v>
      </c>
    </row>
    <row r="154" spans="1:31" s="271" customFormat="1">
      <c r="A154" s="419"/>
      <c r="B154" s="297" t="s">
        <v>8</v>
      </c>
      <c r="C154" s="307">
        <f>SUM(C151-168)</f>
        <v>5702</v>
      </c>
      <c r="D154" s="266">
        <f>SUM(D151-686)</f>
        <v>2647</v>
      </c>
      <c r="E154" s="307">
        <f>SUM(E151-652)</f>
        <v>2678</v>
      </c>
      <c r="F154" s="313">
        <f>SUM(F151-1211)</f>
        <v>8246</v>
      </c>
      <c r="G154" s="313">
        <f>SUM(G151-4446)</f>
        <v>3764</v>
      </c>
      <c r="H154" s="313">
        <f>SUM(H151-2089)</f>
        <v>13454</v>
      </c>
      <c r="I154" s="313">
        <f>SUM(I151-(3190-2000))</f>
        <v>6213</v>
      </c>
      <c r="J154" s="266">
        <f>SUM(J151-9230)</f>
        <v>369</v>
      </c>
      <c r="K154" s="307">
        <f>SUM(K151-909)</f>
        <v>8380</v>
      </c>
      <c r="L154" s="313">
        <f>SUM(L151-1100)</f>
        <v>11195</v>
      </c>
      <c r="M154" s="320">
        <f>SUM(M151-234)</f>
        <v>3911</v>
      </c>
      <c r="N154" s="313">
        <f>SUM(N151-(5077-2614))</f>
        <v>7564</v>
      </c>
      <c r="O154" s="266">
        <f>SUM(O151-3991)</f>
        <v>808</v>
      </c>
      <c r="P154" s="327">
        <f>SUM(P151-1261)</f>
        <v>739</v>
      </c>
      <c r="Q154" s="266">
        <f>SUM(Q151-869)</f>
        <v>381</v>
      </c>
      <c r="R154" s="12" t="s">
        <v>183</v>
      </c>
      <c r="S154" s="73"/>
      <c r="T154" s="73"/>
      <c r="U154" s="73"/>
      <c r="V154" s="73"/>
      <c r="W154" s="73"/>
      <c r="X154" s="73"/>
      <c r="Y154" s="73"/>
      <c r="Z154" s="73"/>
      <c r="AA154" s="427" t="s">
        <v>199</v>
      </c>
      <c r="AB154" s="21" t="s">
        <v>4</v>
      </c>
      <c r="AC154" s="303">
        <v>97433.600000000006</v>
      </c>
      <c r="AD154" s="287">
        <v>243584.4</v>
      </c>
      <c r="AE154" s="269">
        <v>292299.3</v>
      </c>
    </row>
    <row r="155" spans="1:31" s="271" customFormat="1">
      <c r="A155" s="419"/>
      <c r="B155" s="300" t="s">
        <v>77</v>
      </c>
      <c r="C155" s="306">
        <f>(C154*33.717)</f>
        <v>192254.334</v>
      </c>
      <c r="D155" s="342">
        <f>(D154*33.717)</f>
        <v>89248.89899999999</v>
      </c>
      <c r="E155" s="306">
        <f>(E154*33.717)</f>
        <v>90294.126000000004</v>
      </c>
      <c r="F155" s="342">
        <f>(F154*33.717)</f>
        <v>278030.38199999998</v>
      </c>
      <c r="G155" s="284">
        <f>(G154*33.717)*2</f>
        <v>253821.576</v>
      </c>
      <c r="H155" s="284">
        <f>(H154*33.717)</f>
        <v>453628.51799999998</v>
      </c>
      <c r="I155" s="284">
        <f>(I154*33.717)-(2000*33.717)</f>
        <v>142049.72099999999</v>
      </c>
      <c r="J155" s="265">
        <f>J154*33.717</f>
        <v>12441.573</v>
      </c>
      <c r="K155" s="308">
        <f>K154*33.717</f>
        <v>282548.45999999996</v>
      </c>
      <c r="L155" s="284">
        <f>L154*33.717</f>
        <v>377461.815</v>
      </c>
      <c r="M155" s="284">
        <f>(M154*33.717)</f>
        <v>131867.18700000001</v>
      </c>
      <c r="N155" s="284">
        <f>N154*33.717</f>
        <v>255035.38799999998</v>
      </c>
      <c r="O155" s="265">
        <f>O154*33.717</f>
        <v>27243.335999999999</v>
      </c>
      <c r="P155" s="328">
        <f>P154*33.717</f>
        <v>24916.862999999998</v>
      </c>
      <c r="Q155" s="329">
        <f>Q154*33.717</f>
        <v>12846.177</v>
      </c>
      <c r="R155" s="66">
        <f>344240-H155</f>
        <v>-109388.51799999998</v>
      </c>
      <c r="S155" s="73" t="s">
        <v>184</v>
      </c>
      <c r="T155" s="73"/>
      <c r="U155" s="73"/>
      <c r="V155" s="73"/>
      <c r="W155" s="73"/>
      <c r="X155" s="73"/>
      <c r="Y155" s="73"/>
      <c r="Z155" s="73"/>
      <c r="AA155" s="428"/>
      <c r="AB155" s="297" t="s">
        <v>5</v>
      </c>
      <c r="AC155" s="304">
        <v>64490.9</v>
      </c>
      <c r="AD155" s="311">
        <v>79989.3</v>
      </c>
      <c r="AE155" s="268">
        <v>62980.6</v>
      </c>
    </row>
    <row r="156" spans="1:31" s="271" customFormat="1" ht="15.75" thickBot="1">
      <c r="A156" s="420"/>
      <c r="B156" s="298" t="s">
        <v>10</v>
      </c>
      <c r="C156" s="309">
        <f t="shared" ref="C156:Q156" si="77">C155/C148</f>
        <v>1.3407586605129149</v>
      </c>
      <c r="D156" s="296">
        <f t="shared" si="77"/>
        <v>0.59295368991162389</v>
      </c>
      <c r="E156" s="314">
        <f t="shared" si="77"/>
        <v>0.59989799077571926</v>
      </c>
      <c r="F156" s="286">
        <f t="shared" si="77"/>
        <v>1.5276579277331923</v>
      </c>
      <c r="G156" s="286">
        <f t="shared" si="77"/>
        <v>1.534105413940557</v>
      </c>
      <c r="H156" s="286">
        <f t="shared" si="77"/>
        <v>3.4331465352828987</v>
      </c>
      <c r="I156" s="286">
        <f t="shared" si="77"/>
        <v>1.1707542540372762</v>
      </c>
      <c r="J156" s="315">
        <f t="shared" si="77"/>
        <v>7.4914079477161027E-2</v>
      </c>
      <c r="K156" s="314">
        <f t="shared" si="77"/>
        <v>1.4637768809544778</v>
      </c>
      <c r="L156" s="286">
        <f t="shared" si="77"/>
        <v>2.8566981780368446</v>
      </c>
      <c r="M156" s="286">
        <f t="shared" si="77"/>
        <v>1.5940177065818246</v>
      </c>
      <c r="N156" s="264">
        <f t="shared" si="77"/>
        <v>1.4451013498773533</v>
      </c>
      <c r="O156" s="315">
        <f t="shared" si="77"/>
        <v>0.32807880634400705</v>
      </c>
      <c r="P156" s="309">
        <f t="shared" si="77"/>
        <v>0.45179349422494602</v>
      </c>
      <c r="Q156" s="296">
        <f t="shared" si="77"/>
        <v>0.38821344494643478</v>
      </c>
      <c r="R156" s="130"/>
      <c r="S156" s="73"/>
      <c r="T156" s="73"/>
      <c r="U156" s="73"/>
      <c r="V156" s="73"/>
      <c r="W156" s="73"/>
      <c r="X156" s="73"/>
      <c r="Y156" s="73"/>
      <c r="Z156" s="73"/>
      <c r="AA156" s="430"/>
      <c r="AB156" s="298" t="s">
        <v>3</v>
      </c>
      <c r="AC156" s="309">
        <f>AC155/AC154</f>
        <v>0.66189589628218604</v>
      </c>
      <c r="AD156" s="282">
        <f>AD155/AD154</f>
        <v>0.32838433003098721</v>
      </c>
      <c r="AE156" s="347">
        <f>AE155/AE154</f>
        <v>0.21546613351451749</v>
      </c>
    </row>
    <row r="157" spans="1:31" s="271" customFormat="1" ht="15.75" thickBot="1">
      <c r="A157" s="406">
        <v>41383</v>
      </c>
      <c r="B157" s="406"/>
      <c r="C157" s="406"/>
      <c r="D157" s="280"/>
      <c r="E157" s="280"/>
      <c r="F157" s="280"/>
      <c r="G157" s="280"/>
      <c r="H157" s="280"/>
      <c r="I157" s="11"/>
      <c r="J157" s="285"/>
      <c r="K157" s="285"/>
      <c r="L157" s="280"/>
      <c r="M157" s="280"/>
      <c r="N157" s="13"/>
      <c r="R157" s="12"/>
      <c r="S157" s="73"/>
      <c r="T157" s="73"/>
      <c r="U157" s="73"/>
      <c r="V157" s="73"/>
      <c r="W157" s="73"/>
      <c r="X157" s="73"/>
      <c r="Y157" s="73"/>
      <c r="Z157" s="73"/>
      <c r="AA157" s="421"/>
      <c r="AB157" s="422"/>
    </row>
    <row r="158" spans="1:31" s="271" customFormat="1">
      <c r="A158" s="409" t="s">
        <v>1</v>
      </c>
      <c r="B158" s="423"/>
      <c r="C158" s="301" t="s">
        <v>12</v>
      </c>
      <c r="D158" s="270" t="s">
        <v>12</v>
      </c>
      <c r="E158" s="301" t="s">
        <v>13</v>
      </c>
      <c r="F158" s="281" t="s">
        <v>13</v>
      </c>
      <c r="G158" s="281" t="s">
        <v>13</v>
      </c>
      <c r="H158" s="281" t="s">
        <v>13</v>
      </c>
      <c r="I158" s="281" t="s">
        <v>13</v>
      </c>
      <c r="J158" s="270" t="s">
        <v>13</v>
      </c>
      <c r="K158" s="301" t="s">
        <v>2</v>
      </c>
      <c r="L158" s="281" t="s">
        <v>2</v>
      </c>
      <c r="M158" s="290" t="s">
        <v>2</v>
      </c>
      <c r="N158" s="281" t="s">
        <v>2</v>
      </c>
      <c r="O158" s="270" t="s">
        <v>2</v>
      </c>
      <c r="P158" s="332" t="s">
        <v>190</v>
      </c>
      <c r="Q158" s="331" t="s">
        <v>190</v>
      </c>
      <c r="R158" s="12"/>
      <c r="S158" s="73"/>
      <c r="T158" s="73"/>
      <c r="U158" s="73"/>
      <c r="V158" s="73"/>
      <c r="W158" s="73"/>
      <c r="X158" s="73"/>
      <c r="Y158" s="73"/>
      <c r="Z158" s="73"/>
      <c r="AA158" s="409" t="s">
        <v>1</v>
      </c>
      <c r="AB158" s="424"/>
      <c r="AC158" s="301" t="s">
        <v>12</v>
      </c>
      <c r="AD158" s="281" t="s">
        <v>13</v>
      </c>
      <c r="AE158" s="270" t="s">
        <v>2</v>
      </c>
    </row>
    <row r="159" spans="1:31" s="271" customFormat="1" ht="15.75" thickBot="1">
      <c r="A159" s="412" t="s">
        <v>0</v>
      </c>
      <c r="B159" s="425"/>
      <c r="C159" s="302" t="s">
        <v>99</v>
      </c>
      <c r="D159" s="295" t="s">
        <v>100</v>
      </c>
      <c r="E159" s="302" t="s">
        <v>101</v>
      </c>
      <c r="F159" s="310" t="s">
        <v>102</v>
      </c>
      <c r="G159" s="310" t="s">
        <v>97</v>
      </c>
      <c r="H159" s="310" t="s">
        <v>104</v>
      </c>
      <c r="I159" s="310" t="s">
        <v>103</v>
      </c>
      <c r="J159" s="318" t="s">
        <v>185</v>
      </c>
      <c r="K159" s="302" t="s">
        <v>105</v>
      </c>
      <c r="L159" s="310" t="s">
        <v>107</v>
      </c>
      <c r="M159" s="316" t="s">
        <v>98</v>
      </c>
      <c r="N159" s="317" t="s">
        <v>106</v>
      </c>
      <c r="O159" s="295" t="s">
        <v>186</v>
      </c>
      <c r="P159" s="321" t="s">
        <v>189</v>
      </c>
      <c r="Q159" s="295" t="s">
        <v>191</v>
      </c>
      <c r="R159" s="12"/>
      <c r="S159" s="12"/>
      <c r="T159" s="12"/>
      <c r="U159" s="12"/>
      <c r="V159" s="12"/>
      <c r="W159" s="12"/>
      <c r="X159" s="12"/>
      <c r="Y159" s="12"/>
      <c r="Z159" s="12"/>
      <c r="AA159" s="412" t="s">
        <v>0</v>
      </c>
      <c r="AB159" s="426"/>
      <c r="AC159" s="302" t="s">
        <v>99</v>
      </c>
      <c r="AD159" s="310" t="s">
        <v>104</v>
      </c>
      <c r="AE159" s="295" t="s">
        <v>107</v>
      </c>
    </row>
    <row r="160" spans="1:31" s="271" customFormat="1" ht="15" customHeight="1">
      <c r="A160" s="415" t="s">
        <v>9</v>
      </c>
      <c r="B160" s="21" t="s">
        <v>4</v>
      </c>
      <c r="C160" s="303">
        <v>143392.20000000001</v>
      </c>
      <c r="D160" s="269">
        <v>150515.79999999999</v>
      </c>
      <c r="E160" s="303">
        <v>150515.79999999999</v>
      </c>
      <c r="F160" s="287">
        <v>181997.8</v>
      </c>
      <c r="G160" s="287">
        <v>165452.5</v>
      </c>
      <c r="H160" s="287">
        <v>132132</v>
      </c>
      <c r="I160" s="287">
        <v>121331.8</v>
      </c>
      <c r="J160" s="269">
        <v>166077.9</v>
      </c>
      <c r="K160" s="303">
        <v>193027</v>
      </c>
      <c r="L160" s="287">
        <v>132132.20000000001</v>
      </c>
      <c r="M160" s="287">
        <v>82726.3</v>
      </c>
      <c r="N160" s="287">
        <v>176482.7</v>
      </c>
      <c r="O160" s="269">
        <v>83039</v>
      </c>
      <c r="P160" s="322">
        <v>55151</v>
      </c>
      <c r="Q160" s="269">
        <v>33090.5</v>
      </c>
      <c r="R160" s="73"/>
      <c r="S160" s="73"/>
      <c r="T160" s="73"/>
      <c r="U160" s="73"/>
      <c r="V160" s="73"/>
      <c r="W160" s="73"/>
      <c r="X160" s="73"/>
      <c r="Y160" s="73"/>
      <c r="Z160" s="73"/>
      <c r="AA160" s="418" t="s">
        <v>202</v>
      </c>
      <c r="AB160" s="2" t="s">
        <v>4</v>
      </c>
      <c r="AC160" s="303">
        <v>143392.20000000001</v>
      </c>
      <c r="AD160" s="287">
        <v>132132</v>
      </c>
      <c r="AE160" s="269">
        <v>132132.20000000001</v>
      </c>
    </row>
    <row r="161" spans="1:31" s="271" customFormat="1">
      <c r="A161" s="416"/>
      <c r="B161" s="297" t="s">
        <v>5</v>
      </c>
      <c r="C161" s="304">
        <v>37643.300000000003</v>
      </c>
      <c r="D161" s="268">
        <v>77685.100000000006</v>
      </c>
      <c r="E161" s="304">
        <v>79095.600000000006</v>
      </c>
      <c r="F161" s="311">
        <v>157487.70000000001</v>
      </c>
      <c r="G161" s="311">
        <v>95917.5</v>
      </c>
      <c r="H161" s="311">
        <v>50505.3</v>
      </c>
      <c r="I161" s="311">
        <v>78099.8</v>
      </c>
      <c r="J161" s="268">
        <v>13432.1</v>
      </c>
      <c r="K161" s="304">
        <v>156772.79999999999</v>
      </c>
      <c r="L161" s="311">
        <v>55253.8</v>
      </c>
      <c r="M161" s="311">
        <v>49203.9</v>
      </c>
      <c r="N161" s="311">
        <v>143303.6</v>
      </c>
      <c r="O161" s="268">
        <v>6814.8</v>
      </c>
      <c r="P161" s="323">
        <v>6991</v>
      </c>
      <c r="Q161" s="268">
        <v>3438.6</v>
      </c>
      <c r="R161" s="73"/>
      <c r="S161" s="73"/>
      <c r="T161" s="73"/>
      <c r="U161" s="73"/>
      <c r="V161" s="73"/>
      <c r="W161" s="73"/>
      <c r="X161" s="73"/>
      <c r="Y161" s="73"/>
      <c r="Z161" s="73"/>
      <c r="AA161" s="419"/>
      <c r="AB161" s="346" t="s">
        <v>5</v>
      </c>
      <c r="AC161" s="304">
        <v>42041.3</v>
      </c>
      <c r="AD161" s="311">
        <v>46836.6</v>
      </c>
      <c r="AE161" s="268">
        <v>54552.5</v>
      </c>
    </row>
    <row r="162" spans="1:31" s="271" customFormat="1" ht="15.75" thickBot="1">
      <c r="A162" s="417"/>
      <c r="B162" s="298" t="s">
        <v>3</v>
      </c>
      <c r="C162" s="309">
        <f t="shared" ref="C162:Q162" si="78">C161/C160</f>
        <v>0.26251985812338469</v>
      </c>
      <c r="D162" s="347">
        <f t="shared" si="78"/>
        <v>0.5161258818011133</v>
      </c>
      <c r="E162" s="309">
        <f t="shared" si="78"/>
        <v>0.52549699101356806</v>
      </c>
      <c r="F162" s="282">
        <f t="shared" si="78"/>
        <v>0.86532749296969536</v>
      </c>
      <c r="G162" s="282">
        <f t="shared" si="78"/>
        <v>0.57972832081715298</v>
      </c>
      <c r="H162" s="282">
        <f t="shared" si="78"/>
        <v>0.38223367541549363</v>
      </c>
      <c r="I162" s="282">
        <f t="shared" si="78"/>
        <v>0.64368780484588539</v>
      </c>
      <c r="J162" s="296">
        <f t="shared" si="78"/>
        <v>8.0878310720451069E-2</v>
      </c>
      <c r="K162" s="309">
        <f t="shared" si="78"/>
        <v>0.81218067938682148</v>
      </c>
      <c r="L162" s="282">
        <f t="shared" si="78"/>
        <v>0.41817058975783344</v>
      </c>
      <c r="M162" s="319">
        <f t="shared" si="78"/>
        <v>0.59477941114252664</v>
      </c>
      <c r="N162" s="282">
        <f t="shared" si="78"/>
        <v>0.8119980032037134</v>
      </c>
      <c r="O162" s="296">
        <f t="shared" si="78"/>
        <v>8.2067462276761524E-2</v>
      </c>
      <c r="P162" s="324">
        <f t="shared" si="78"/>
        <v>0.12676107414190133</v>
      </c>
      <c r="Q162" s="296">
        <f t="shared" si="78"/>
        <v>0.10391502092745651</v>
      </c>
      <c r="R162" s="73"/>
      <c r="S162" s="73"/>
      <c r="T162" s="73"/>
      <c r="U162" s="73"/>
      <c r="V162" s="73"/>
      <c r="W162" s="73"/>
      <c r="X162" s="73"/>
      <c r="Y162" s="73"/>
      <c r="Z162" s="73"/>
      <c r="AA162" s="419"/>
      <c r="AB162" s="351" t="s">
        <v>3</v>
      </c>
      <c r="AC162" s="305">
        <f>AC161/AC160</f>
        <v>0.29319098249416636</v>
      </c>
      <c r="AD162" s="282">
        <f>AD161/AD160</f>
        <v>0.35446825901371354</v>
      </c>
      <c r="AE162" s="296">
        <f>AE161/AE160</f>
        <v>0.41286302657489993</v>
      </c>
    </row>
    <row r="163" spans="1:31" s="271" customFormat="1" ht="15" customHeight="1">
      <c r="A163" s="418" t="s">
        <v>6</v>
      </c>
      <c r="B163" s="21" t="s">
        <v>7</v>
      </c>
      <c r="C163" s="301">
        <v>5870</v>
      </c>
      <c r="D163" s="270">
        <v>3333</v>
      </c>
      <c r="E163" s="301">
        <v>3330</v>
      </c>
      <c r="F163" s="281">
        <v>9457</v>
      </c>
      <c r="G163" s="281">
        <v>8210</v>
      </c>
      <c r="H163" s="281">
        <v>15543</v>
      </c>
      <c r="I163" s="281">
        <v>7403</v>
      </c>
      <c r="J163" s="270">
        <v>9599</v>
      </c>
      <c r="K163" s="301">
        <v>9289</v>
      </c>
      <c r="L163" s="281">
        <v>12295</v>
      </c>
      <c r="M163" s="281">
        <v>4145</v>
      </c>
      <c r="N163" s="281">
        <v>10027</v>
      </c>
      <c r="O163" s="270">
        <v>4799</v>
      </c>
      <c r="P163" s="325">
        <v>2000</v>
      </c>
      <c r="Q163" s="270">
        <v>1250</v>
      </c>
      <c r="R163" s="363" t="s">
        <v>205</v>
      </c>
      <c r="S163" s="130"/>
      <c r="T163" s="73"/>
      <c r="U163" s="73"/>
      <c r="V163" s="73"/>
      <c r="W163" s="73"/>
      <c r="X163" s="73"/>
      <c r="Y163" s="73"/>
      <c r="Z163" s="73"/>
      <c r="AA163" s="427" t="s">
        <v>198</v>
      </c>
      <c r="AB163" s="21" t="s">
        <v>4</v>
      </c>
      <c r="AC163" s="303">
        <v>9191.7999999999993</v>
      </c>
      <c r="AD163" s="287">
        <v>13787.7</v>
      </c>
      <c r="AE163" s="269">
        <v>13787.7</v>
      </c>
    </row>
    <row r="164" spans="1:31" s="271" customFormat="1">
      <c r="A164" s="419"/>
      <c r="B164" s="299" t="s">
        <v>11</v>
      </c>
      <c r="C164" s="306">
        <f t="shared" ref="C164:Q164" si="79">C163*33.717</f>
        <v>197918.78999999998</v>
      </c>
      <c r="D164" s="267">
        <f t="shared" si="79"/>
        <v>112378.761</v>
      </c>
      <c r="E164" s="306">
        <f t="shared" si="79"/>
        <v>112277.61</v>
      </c>
      <c r="F164" s="359">
        <f t="shared" si="79"/>
        <v>318861.66899999999</v>
      </c>
      <c r="G164" s="312">
        <f t="shared" si="79"/>
        <v>276816.57</v>
      </c>
      <c r="H164" s="358">
        <f t="shared" si="79"/>
        <v>524063.33100000001</v>
      </c>
      <c r="I164" s="358">
        <f t="shared" si="79"/>
        <v>249606.951</v>
      </c>
      <c r="J164" s="358">
        <f t="shared" si="79"/>
        <v>323649.48300000001</v>
      </c>
      <c r="K164" s="326">
        <f t="shared" si="79"/>
        <v>313197.21299999999</v>
      </c>
      <c r="L164" s="312">
        <f t="shared" si="79"/>
        <v>414550.51499999996</v>
      </c>
      <c r="M164" s="312">
        <f t="shared" si="79"/>
        <v>139756.965</v>
      </c>
      <c r="N164" s="358">
        <f t="shared" si="79"/>
        <v>338080.359</v>
      </c>
      <c r="O164" s="358">
        <f t="shared" si="79"/>
        <v>161807.883</v>
      </c>
      <c r="P164" s="306">
        <f t="shared" si="79"/>
        <v>67434</v>
      </c>
      <c r="Q164" s="358">
        <f t="shared" si="79"/>
        <v>42146.25</v>
      </c>
      <c r="R164" s="73"/>
      <c r="S164" s="73"/>
      <c r="T164" s="73"/>
      <c r="U164" s="73"/>
      <c r="V164" s="73"/>
      <c r="W164" s="73"/>
      <c r="X164" s="73"/>
      <c r="Y164" s="73"/>
      <c r="Z164" s="73"/>
      <c r="AA164" s="428"/>
      <c r="AB164" s="297" t="s">
        <v>5</v>
      </c>
      <c r="AC164" s="304">
        <v>8882</v>
      </c>
      <c r="AD164" s="311">
        <v>13644.7</v>
      </c>
      <c r="AE164" s="268">
        <v>13649.8</v>
      </c>
    </row>
    <row r="165" spans="1:31" s="271" customFormat="1" ht="15.75" thickBot="1">
      <c r="A165" s="419"/>
      <c r="B165" s="299" t="s">
        <v>79</v>
      </c>
      <c r="C165" s="306">
        <v>164000</v>
      </c>
      <c r="D165" s="267">
        <v>109880</v>
      </c>
      <c r="E165" s="306">
        <v>109880</v>
      </c>
      <c r="F165" s="312">
        <v>328000</v>
      </c>
      <c r="G165" s="312">
        <v>330905</v>
      </c>
      <c r="H165" s="312">
        <v>264264</v>
      </c>
      <c r="I165" s="312">
        <v>242663.6</v>
      </c>
      <c r="J165" s="267">
        <v>328000</v>
      </c>
      <c r="K165" s="306">
        <v>328000</v>
      </c>
      <c r="L165" s="312">
        <v>264264.40000000002</v>
      </c>
      <c r="M165" s="312">
        <v>328000</v>
      </c>
      <c r="N165" s="312">
        <v>352965.4</v>
      </c>
      <c r="O165" s="267">
        <v>328000</v>
      </c>
      <c r="P165" s="326">
        <f>2*P160</f>
        <v>110302</v>
      </c>
      <c r="Q165" s="267">
        <f>2*Q160</f>
        <v>66181</v>
      </c>
      <c r="R165" s="73"/>
      <c r="S165" s="73"/>
      <c r="T165" s="73"/>
      <c r="U165" s="73"/>
      <c r="V165" s="73"/>
      <c r="W165" s="73"/>
      <c r="X165" s="73"/>
      <c r="Y165" s="73"/>
      <c r="Z165" s="73"/>
      <c r="AA165" s="429"/>
      <c r="AB165" s="348" t="s">
        <v>3</v>
      </c>
      <c r="AC165" s="305">
        <f>AC164/AC163</f>
        <v>0.96629604647620715</v>
      </c>
      <c r="AD165" s="253">
        <f>AD164/AD163</f>
        <v>0.98962843694017133</v>
      </c>
      <c r="AE165" s="352">
        <f>AE164/AE163</f>
        <v>0.98999833184650077</v>
      </c>
    </row>
    <row r="166" spans="1:31" s="271" customFormat="1">
      <c r="A166" s="419"/>
      <c r="B166" s="297" t="s">
        <v>8</v>
      </c>
      <c r="C166" s="307">
        <f>SUM(C163-168)</f>
        <v>5702</v>
      </c>
      <c r="D166" s="266">
        <f>SUM(D163-686)</f>
        <v>2647</v>
      </c>
      <c r="E166" s="307">
        <f>SUM(E163-652)</f>
        <v>2678</v>
      </c>
      <c r="F166" s="313">
        <f>SUM(F163-1211)</f>
        <v>8246</v>
      </c>
      <c r="G166" s="313">
        <f>SUM(G163-4446)</f>
        <v>3764</v>
      </c>
      <c r="H166" s="313">
        <f>SUM(H163-2089)</f>
        <v>13454</v>
      </c>
      <c r="I166" s="313">
        <f>SUM(I163-(3223-2000))</f>
        <v>6180</v>
      </c>
      <c r="J166" s="266">
        <f>SUM(J163-9230)</f>
        <v>369</v>
      </c>
      <c r="K166" s="307">
        <f>SUM(K163-909)</f>
        <v>8380</v>
      </c>
      <c r="L166" s="313">
        <f>SUM(L163-1244)</f>
        <v>11051</v>
      </c>
      <c r="M166" s="320">
        <f>SUM(M163-242)</f>
        <v>3903</v>
      </c>
      <c r="N166" s="313">
        <f>SUM(N163-(5253-2614))</f>
        <v>7388</v>
      </c>
      <c r="O166" s="266">
        <f>SUM(O163-3991)</f>
        <v>808</v>
      </c>
      <c r="P166" s="327">
        <f>SUM(P163-1261)</f>
        <v>739</v>
      </c>
      <c r="Q166" s="266">
        <f>SUM(Q163-869)</f>
        <v>381</v>
      </c>
      <c r="R166" s="12" t="s">
        <v>183</v>
      </c>
      <c r="S166" s="73"/>
      <c r="T166" s="73"/>
      <c r="U166" s="73"/>
      <c r="V166" s="73"/>
      <c r="W166" s="73"/>
      <c r="X166" s="73"/>
      <c r="Y166" s="73"/>
      <c r="Z166" s="73"/>
      <c r="AA166" s="427" t="s">
        <v>199</v>
      </c>
      <c r="AB166" s="21" t="s">
        <v>4</v>
      </c>
      <c r="AC166" s="303">
        <v>97433.600000000006</v>
      </c>
      <c r="AD166" s="287">
        <v>243584.4</v>
      </c>
      <c r="AE166" s="269">
        <v>292299.3</v>
      </c>
    </row>
    <row r="167" spans="1:31" s="271" customFormat="1">
      <c r="A167" s="419"/>
      <c r="B167" s="300" t="s">
        <v>77</v>
      </c>
      <c r="C167" s="306">
        <f>(C166*33.717)</f>
        <v>192254.334</v>
      </c>
      <c r="D167" s="342">
        <f>(D166*33.717)</f>
        <v>89248.89899999999</v>
      </c>
      <c r="E167" s="306">
        <f>(E166*33.717)</f>
        <v>90294.126000000004</v>
      </c>
      <c r="F167" s="342">
        <f>(F166*33.717)</f>
        <v>278030.38199999998</v>
      </c>
      <c r="G167" s="284">
        <f>(G166*33.717)*2</f>
        <v>253821.576</v>
      </c>
      <c r="H167" s="284">
        <f>(H166*33.717)</f>
        <v>453628.51799999998</v>
      </c>
      <c r="I167" s="284">
        <f>(I166*33.717)-(2000*33.717)</f>
        <v>140937.06</v>
      </c>
      <c r="J167" s="265">
        <f>J166*33.717</f>
        <v>12441.573</v>
      </c>
      <c r="K167" s="308">
        <f>K166*33.717</f>
        <v>282548.45999999996</v>
      </c>
      <c r="L167" s="284">
        <f>L166*33.717</f>
        <v>372606.56699999998</v>
      </c>
      <c r="M167" s="284">
        <f>(M166*33.717)</f>
        <v>131597.451</v>
      </c>
      <c r="N167" s="284">
        <f>N166*33.717</f>
        <v>249101.196</v>
      </c>
      <c r="O167" s="265">
        <f>O166*33.717</f>
        <v>27243.335999999999</v>
      </c>
      <c r="P167" s="328">
        <f>P166*33.717</f>
        <v>24916.862999999998</v>
      </c>
      <c r="Q167" s="329">
        <f>Q166*33.717</f>
        <v>12846.177</v>
      </c>
      <c r="R167" s="66">
        <f>344240-H167</f>
        <v>-109388.51799999998</v>
      </c>
      <c r="S167" s="73" t="s">
        <v>184</v>
      </c>
      <c r="T167" s="73"/>
      <c r="U167" s="73"/>
      <c r="V167" s="73"/>
      <c r="W167" s="73"/>
      <c r="X167" s="73"/>
      <c r="Y167" s="73"/>
      <c r="Z167" s="73"/>
      <c r="AA167" s="428"/>
      <c r="AB167" s="297" t="s">
        <v>5</v>
      </c>
      <c r="AC167" s="304">
        <v>64490.9</v>
      </c>
      <c r="AD167" s="311">
        <v>79989.3</v>
      </c>
      <c r="AE167" s="268">
        <v>62980.6</v>
      </c>
    </row>
    <row r="168" spans="1:31" s="271" customFormat="1" ht="15.75" thickBot="1">
      <c r="A168" s="420"/>
      <c r="B168" s="298" t="s">
        <v>10</v>
      </c>
      <c r="C168" s="309">
        <f t="shared" ref="C168:Q168" si="80">C167/C160</f>
        <v>1.3407586605129149</v>
      </c>
      <c r="D168" s="296">
        <f t="shared" si="80"/>
        <v>0.59295368991162389</v>
      </c>
      <c r="E168" s="314">
        <f t="shared" si="80"/>
        <v>0.59989799077571926</v>
      </c>
      <c r="F168" s="286">
        <f t="shared" si="80"/>
        <v>1.5276579277331923</v>
      </c>
      <c r="G168" s="286">
        <f t="shared" si="80"/>
        <v>1.534105413940557</v>
      </c>
      <c r="H168" s="286">
        <f t="shared" si="80"/>
        <v>3.4331465352828987</v>
      </c>
      <c r="I168" s="286">
        <f t="shared" si="80"/>
        <v>1.1615838551805875</v>
      </c>
      <c r="J168" s="315">
        <f t="shared" si="80"/>
        <v>7.4914079477161027E-2</v>
      </c>
      <c r="K168" s="314">
        <f t="shared" si="80"/>
        <v>1.4637768809544778</v>
      </c>
      <c r="L168" s="286">
        <f t="shared" si="80"/>
        <v>2.8199527972742446</v>
      </c>
      <c r="M168" s="286">
        <f t="shared" si="80"/>
        <v>1.5907571231881517</v>
      </c>
      <c r="N168" s="264">
        <f t="shared" si="80"/>
        <v>1.4114765696581024</v>
      </c>
      <c r="O168" s="315">
        <f t="shared" si="80"/>
        <v>0.32807880634400705</v>
      </c>
      <c r="P168" s="309">
        <f t="shared" si="80"/>
        <v>0.45179349422494602</v>
      </c>
      <c r="Q168" s="296">
        <f t="shared" si="80"/>
        <v>0.38821344494643478</v>
      </c>
      <c r="R168" s="130"/>
      <c r="S168" s="73"/>
      <c r="T168" s="73"/>
      <c r="U168" s="73"/>
      <c r="V168" s="73"/>
      <c r="W168" s="73"/>
      <c r="X168" s="73"/>
      <c r="Y168" s="73"/>
      <c r="Z168" s="73"/>
      <c r="AA168" s="430"/>
      <c r="AB168" s="298" t="s">
        <v>3</v>
      </c>
      <c r="AC168" s="309">
        <f>AC167/AC166</f>
        <v>0.66189589628218604</v>
      </c>
      <c r="AD168" s="282">
        <f>AD167/AD166</f>
        <v>0.32838433003098721</v>
      </c>
      <c r="AE168" s="347">
        <f>AE167/AE166</f>
        <v>0.21546613351451749</v>
      </c>
    </row>
    <row r="169" spans="1:31" s="271" customFormat="1" ht="15.75" thickBot="1">
      <c r="A169" s="406">
        <v>41379</v>
      </c>
      <c r="B169" s="406"/>
      <c r="C169" s="406"/>
      <c r="D169" s="280"/>
      <c r="E169" s="280"/>
      <c r="F169" s="280"/>
      <c r="G169" s="280"/>
      <c r="H169" s="280"/>
      <c r="I169" s="11"/>
      <c r="J169" s="285"/>
      <c r="K169" s="285"/>
      <c r="L169" s="280"/>
      <c r="M169" s="280"/>
      <c r="N169" s="13"/>
      <c r="R169" s="12"/>
      <c r="S169" s="73"/>
      <c r="T169" s="73"/>
      <c r="U169" s="73"/>
      <c r="V169" s="73"/>
      <c r="W169" s="73"/>
      <c r="X169" s="73"/>
      <c r="Y169" s="73"/>
      <c r="Z169" s="73"/>
      <c r="AA169" s="421"/>
      <c r="AB169" s="422"/>
    </row>
    <row r="170" spans="1:31" s="271" customFormat="1">
      <c r="A170" s="409" t="s">
        <v>1</v>
      </c>
      <c r="B170" s="423"/>
      <c r="C170" s="301" t="s">
        <v>12</v>
      </c>
      <c r="D170" s="270" t="s">
        <v>12</v>
      </c>
      <c r="E170" s="301" t="s">
        <v>13</v>
      </c>
      <c r="F170" s="281" t="s">
        <v>13</v>
      </c>
      <c r="G170" s="281" t="s">
        <v>13</v>
      </c>
      <c r="H170" s="281" t="s">
        <v>13</v>
      </c>
      <c r="I170" s="281" t="s">
        <v>13</v>
      </c>
      <c r="J170" s="270" t="s">
        <v>13</v>
      </c>
      <c r="K170" s="301" t="s">
        <v>2</v>
      </c>
      <c r="L170" s="281" t="s">
        <v>2</v>
      </c>
      <c r="M170" s="290" t="s">
        <v>2</v>
      </c>
      <c r="N170" s="281" t="s">
        <v>2</v>
      </c>
      <c r="O170" s="270" t="s">
        <v>2</v>
      </c>
      <c r="P170" s="332" t="s">
        <v>190</v>
      </c>
      <c r="Q170" s="331" t="s">
        <v>190</v>
      </c>
      <c r="R170" s="12"/>
      <c r="S170" s="73"/>
      <c r="T170" s="73"/>
      <c r="U170" s="73"/>
      <c r="V170" s="73"/>
      <c r="W170" s="73"/>
      <c r="X170" s="73"/>
      <c r="Y170" s="73"/>
      <c r="Z170" s="73"/>
      <c r="AA170" s="409" t="s">
        <v>1</v>
      </c>
      <c r="AB170" s="424"/>
      <c r="AC170" s="301" t="s">
        <v>12</v>
      </c>
      <c r="AD170" s="281" t="s">
        <v>13</v>
      </c>
      <c r="AE170" s="270" t="s">
        <v>2</v>
      </c>
    </row>
    <row r="171" spans="1:31" s="271" customFormat="1" ht="15.75" thickBot="1">
      <c r="A171" s="412" t="s">
        <v>0</v>
      </c>
      <c r="B171" s="425"/>
      <c r="C171" s="302" t="s">
        <v>99</v>
      </c>
      <c r="D171" s="295" t="s">
        <v>100</v>
      </c>
      <c r="E171" s="302" t="s">
        <v>101</v>
      </c>
      <c r="F171" s="310" t="s">
        <v>102</v>
      </c>
      <c r="G171" s="310" t="s">
        <v>97</v>
      </c>
      <c r="H171" s="310" t="s">
        <v>104</v>
      </c>
      <c r="I171" s="310" t="s">
        <v>103</v>
      </c>
      <c r="J171" s="318" t="s">
        <v>185</v>
      </c>
      <c r="K171" s="302" t="s">
        <v>105</v>
      </c>
      <c r="L171" s="310" t="s">
        <v>107</v>
      </c>
      <c r="M171" s="316" t="s">
        <v>98</v>
      </c>
      <c r="N171" s="317" t="s">
        <v>106</v>
      </c>
      <c r="O171" s="295" t="s">
        <v>186</v>
      </c>
      <c r="P171" s="321" t="s">
        <v>189</v>
      </c>
      <c r="Q171" s="295" t="s">
        <v>191</v>
      </c>
      <c r="R171" s="12"/>
      <c r="S171" s="12"/>
      <c r="T171" s="12"/>
      <c r="U171" s="12"/>
      <c r="V171" s="12"/>
      <c r="W171" s="12"/>
      <c r="X171" s="12"/>
      <c r="Y171" s="12"/>
      <c r="Z171" s="12"/>
      <c r="AA171" s="412" t="s">
        <v>0</v>
      </c>
      <c r="AB171" s="426"/>
      <c r="AC171" s="302" t="s">
        <v>99</v>
      </c>
      <c r="AD171" s="310" t="s">
        <v>104</v>
      </c>
      <c r="AE171" s="295" t="s">
        <v>107</v>
      </c>
    </row>
    <row r="172" spans="1:31" s="271" customFormat="1" ht="15" customHeight="1">
      <c r="A172" s="415" t="s">
        <v>9</v>
      </c>
      <c r="B172" s="21" t="s">
        <v>4</v>
      </c>
      <c r="C172" s="303">
        <v>143392.20000000001</v>
      </c>
      <c r="D172" s="269">
        <v>150515.79999999999</v>
      </c>
      <c r="E172" s="303">
        <v>150515.79999999999</v>
      </c>
      <c r="F172" s="287">
        <v>181997.8</v>
      </c>
      <c r="G172" s="287">
        <v>165452.5</v>
      </c>
      <c r="H172" s="287">
        <v>132132</v>
      </c>
      <c r="I172" s="287">
        <v>121331.8</v>
      </c>
      <c r="J172" s="269">
        <v>166077.9</v>
      </c>
      <c r="K172" s="303">
        <v>193027</v>
      </c>
      <c r="L172" s="287">
        <v>132132.20000000001</v>
      </c>
      <c r="M172" s="287">
        <v>82726.3</v>
      </c>
      <c r="N172" s="287">
        <v>176482.7</v>
      </c>
      <c r="O172" s="269">
        <v>83039</v>
      </c>
      <c r="P172" s="322">
        <v>55151</v>
      </c>
      <c r="Q172" s="269">
        <v>33090.5</v>
      </c>
      <c r="R172" s="73"/>
      <c r="S172" s="73"/>
      <c r="T172" s="73"/>
      <c r="U172" s="73"/>
      <c r="V172" s="73"/>
      <c r="W172" s="73"/>
      <c r="X172" s="73"/>
      <c r="Y172" s="73"/>
      <c r="Z172" s="73"/>
      <c r="AA172" s="418" t="s">
        <v>202</v>
      </c>
      <c r="AB172" s="2" t="s">
        <v>4</v>
      </c>
      <c r="AC172" s="303">
        <v>143392.20000000001</v>
      </c>
      <c r="AD172" s="287">
        <v>132132</v>
      </c>
      <c r="AE172" s="269">
        <v>132132.20000000001</v>
      </c>
    </row>
    <row r="173" spans="1:31" s="271" customFormat="1">
      <c r="A173" s="416"/>
      <c r="B173" s="297" t="s">
        <v>5</v>
      </c>
      <c r="C173" s="304">
        <v>37799.300000000003</v>
      </c>
      <c r="D173" s="268">
        <v>77614.8</v>
      </c>
      <c r="E173" s="304">
        <v>79025.399999999994</v>
      </c>
      <c r="F173" s="311">
        <v>157350</v>
      </c>
      <c r="G173" s="311">
        <v>93859.7</v>
      </c>
      <c r="H173" s="311">
        <v>51713.8</v>
      </c>
      <c r="I173" s="311">
        <v>78000.2</v>
      </c>
      <c r="J173" s="268">
        <v>13226.5</v>
      </c>
      <c r="K173" s="304">
        <v>156772.79999999999</v>
      </c>
      <c r="L173" s="311">
        <v>55253.8</v>
      </c>
      <c r="M173" s="311">
        <v>49203.9</v>
      </c>
      <c r="N173" s="311">
        <v>143303.6</v>
      </c>
      <c r="O173" s="268">
        <v>6706.3</v>
      </c>
      <c r="P173" s="323">
        <v>6976.4</v>
      </c>
      <c r="Q173" s="268">
        <v>3435.2</v>
      </c>
      <c r="R173" s="73"/>
      <c r="S173" s="73"/>
      <c r="T173" s="73"/>
      <c r="U173" s="73"/>
      <c r="V173" s="73"/>
      <c r="W173" s="73"/>
      <c r="X173" s="73"/>
      <c r="Y173" s="73"/>
      <c r="Z173" s="73"/>
      <c r="AA173" s="419"/>
      <c r="AB173" s="346" t="s">
        <v>5</v>
      </c>
      <c r="AC173" s="304">
        <v>42041.3</v>
      </c>
      <c r="AD173" s="311">
        <v>46836.6</v>
      </c>
      <c r="AE173" s="268">
        <v>54552.5</v>
      </c>
    </row>
    <row r="174" spans="1:31" s="271" customFormat="1" ht="15.75" thickBot="1">
      <c r="A174" s="417"/>
      <c r="B174" s="298" t="s">
        <v>3</v>
      </c>
      <c r="C174" s="309">
        <f t="shared" ref="C174:Q174" si="81">C173/C172</f>
        <v>0.2636077834080236</v>
      </c>
      <c r="D174" s="347">
        <f t="shared" si="81"/>
        <v>0.51565882120016637</v>
      </c>
      <c r="E174" s="309">
        <f t="shared" si="81"/>
        <v>0.52503059479469927</v>
      </c>
      <c r="F174" s="282">
        <f t="shared" si="81"/>
        <v>0.8645708904173568</v>
      </c>
      <c r="G174" s="282">
        <f t="shared" si="81"/>
        <v>0.56729091431075385</v>
      </c>
      <c r="H174" s="282">
        <f t="shared" si="81"/>
        <v>0.3913798322889232</v>
      </c>
      <c r="I174" s="282">
        <f t="shared" si="81"/>
        <v>0.64286691535112805</v>
      </c>
      <c r="J174" s="296">
        <f t="shared" si="81"/>
        <v>7.9640337456097415E-2</v>
      </c>
      <c r="K174" s="309">
        <f t="shared" si="81"/>
        <v>0.81218067938682148</v>
      </c>
      <c r="L174" s="282">
        <f t="shared" si="81"/>
        <v>0.41817058975783344</v>
      </c>
      <c r="M174" s="319">
        <f t="shared" si="81"/>
        <v>0.59477941114252664</v>
      </c>
      <c r="N174" s="282">
        <f t="shared" si="81"/>
        <v>0.8119980032037134</v>
      </c>
      <c r="O174" s="296">
        <f t="shared" si="81"/>
        <v>8.0760847312708495E-2</v>
      </c>
      <c r="P174" s="324">
        <f t="shared" si="81"/>
        <v>0.12649634639444435</v>
      </c>
      <c r="Q174" s="296">
        <f t="shared" si="81"/>
        <v>0.10381227240446653</v>
      </c>
      <c r="R174" s="73"/>
      <c r="S174" s="73"/>
      <c r="T174" s="73"/>
      <c r="U174" s="73"/>
      <c r="V174" s="73"/>
      <c r="W174" s="73"/>
      <c r="X174" s="73"/>
      <c r="Y174" s="73"/>
      <c r="Z174" s="73"/>
      <c r="AA174" s="419"/>
      <c r="AB174" s="351" t="s">
        <v>3</v>
      </c>
      <c r="AC174" s="305">
        <f>AC173/AC172</f>
        <v>0.29319098249416636</v>
      </c>
      <c r="AD174" s="282">
        <f>AD173/AD172</f>
        <v>0.35446825901371354</v>
      </c>
      <c r="AE174" s="296">
        <f>AE173/AE172</f>
        <v>0.41286302657489993</v>
      </c>
    </row>
    <row r="175" spans="1:31" s="271" customFormat="1" ht="15" customHeight="1">
      <c r="A175" s="418" t="s">
        <v>6</v>
      </c>
      <c r="B175" s="21" t="s">
        <v>7</v>
      </c>
      <c r="C175" s="301">
        <v>5870</v>
      </c>
      <c r="D175" s="270">
        <v>3333</v>
      </c>
      <c r="E175" s="301">
        <v>3330</v>
      </c>
      <c r="F175" s="281">
        <v>9457</v>
      </c>
      <c r="G175" s="281">
        <v>8210</v>
      </c>
      <c r="H175" s="281">
        <v>15543</v>
      </c>
      <c r="I175" s="281">
        <v>7403</v>
      </c>
      <c r="J175" s="270">
        <v>9599</v>
      </c>
      <c r="K175" s="301">
        <v>9289</v>
      </c>
      <c r="L175" s="281">
        <v>12295</v>
      </c>
      <c r="M175" s="281">
        <v>4145</v>
      </c>
      <c r="N175" s="281">
        <v>10027</v>
      </c>
      <c r="O175" s="270">
        <v>4799</v>
      </c>
      <c r="P175" s="325">
        <v>2000</v>
      </c>
      <c r="Q175" s="270">
        <v>1250</v>
      </c>
      <c r="R175" s="363" t="s">
        <v>205</v>
      </c>
      <c r="S175" s="130"/>
      <c r="T175" s="73"/>
      <c r="U175" s="73"/>
      <c r="V175" s="73"/>
      <c r="W175" s="73"/>
      <c r="X175" s="73"/>
      <c r="Y175" s="73"/>
      <c r="Z175" s="73"/>
      <c r="AA175" s="427" t="s">
        <v>198</v>
      </c>
      <c r="AB175" s="21" t="s">
        <v>4</v>
      </c>
      <c r="AC175" s="303">
        <v>9191.7999999999993</v>
      </c>
      <c r="AD175" s="287">
        <v>13787.7</v>
      </c>
      <c r="AE175" s="269">
        <v>13787.7</v>
      </c>
    </row>
    <row r="176" spans="1:31" s="271" customFormat="1">
      <c r="A176" s="419"/>
      <c r="B176" s="299" t="s">
        <v>11</v>
      </c>
      <c r="C176" s="306">
        <f t="shared" ref="C176:Q176" si="82">C175*33.717</f>
        <v>197918.78999999998</v>
      </c>
      <c r="D176" s="267">
        <f t="shared" si="82"/>
        <v>112378.761</v>
      </c>
      <c r="E176" s="306">
        <f t="shared" si="82"/>
        <v>112277.61</v>
      </c>
      <c r="F176" s="359">
        <f t="shared" si="82"/>
        <v>318861.66899999999</v>
      </c>
      <c r="G176" s="312">
        <f t="shared" si="82"/>
        <v>276816.57</v>
      </c>
      <c r="H176" s="358">
        <f t="shared" si="82"/>
        <v>524063.33100000001</v>
      </c>
      <c r="I176" s="358">
        <f t="shared" si="82"/>
        <v>249606.951</v>
      </c>
      <c r="J176" s="358">
        <f t="shared" si="82"/>
        <v>323649.48300000001</v>
      </c>
      <c r="K176" s="326">
        <f t="shared" si="82"/>
        <v>313197.21299999999</v>
      </c>
      <c r="L176" s="312">
        <f t="shared" si="82"/>
        <v>414550.51499999996</v>
      </c>
      <c r="M176" s="312">
        <f t="shared" si="82"/>
        <v>139756.965</v>
      </c>
      <c r="N176" s="358">
        <f t="shared" si="82"/>
        <v>338080.359</v>
      </c>
      <c r="O176" s="358">
        <f t="shared" si="82"/>
        <v>161807.883</v>
      </c>
      <c r="P176" s="306">
        <f t="shared" si="82"/>
        <v>67434</v>
      </c>
      <c r="Q176" s="358">
        <f t="shared" si="82"/>
        <v>42146.25</v>
      </c>
      <c r="R176" s="73"/>
      <c r="S176" s="73"/>
      <c r="T176" s="73"/>
      <c r="U176" s="73"/>
      <c r="V176" s="73"/>
      <c r="W176" s="73"/>
      <c r="X176" s="73"/>
      <c r="Y176" s="73"/>
      <c r="Z176" s="73"/>
      <c r="AA176" s="428"/>
      <c r="AB176" s="297" t="s">
        <v>5</v>
      </c>
      <c r="AC176" s="304">
        <v>8882</v>
      </c>
      <c r="AD176" s="311">
        <v>13644.7</v>
      </c>
      <c r="AE176" s="268">
        <v>13649.8</v>
      </c>
    </row>
    <row r="177" spans="1:31" s="271" customFormat="1" ht="15.75" thickBot="1">
      <c r="A177" s="419"/>
      <c r="B177" s="299" t="s">
        <v>79</v>
      </c>
      <c r="C177" s="306">
        <v>164000</v>
      </c>
      <c r="D177" s="267">
        <v>109880</v>
      </c>
      <c r="E177" s="306">
        <v>109880</v>
      </c>
      <c r="F177" s="312">
        <v>328000</v>
      </c>
      <c r="G177" s="312">
        <v>330905</v>
      </c>
      <c r="H177" s="312">
        <v>264264</v>
      </c>
      <c r="I177" s="312">
        <v>242663.6</v>
      </c>
      <c r="J177" s="267">
        <v>328000</v>
      </c>
      <c r="K177" s="306">
        <v>328000</v>
      </c>
      <c r="L177" s="312">
        <v>264264.40000000002</v>
      </c>
      <c r="M177" s="312">
        <v>328000</v>
      </c>
      <c r="N177" s="312">
        <v>352965.4</v>
      </c>
      <c r="O177" s="267">
        <v>328000</v>
      </c>
      <c r="P177" s="326">
        <f>2*P172</f>
        <v>110302</v>
      </c>
      <c r="Q177" s="267">
        <f>2*Q172</f>
        <v>66181</v>
      </c>
      <c r="R177" s="73"/>
      <c r="S177" s="73"/>
      <c r="T177" s="73"/>
      <c r="U177" s="73"/>
      <c r="V177" s="73"/>
      <c r="W177" s="73"/>
      <c r="X177" s="73"/>
      <c r="Y177" s="73"/>
      <c r="Z177" s="73"/>
      <c r="AA177" s="429"/>
      <c r="AB177" s="348" t="s">
        <v>3</v>
      </c>
      <c r="AC177" s="305">
        <f>AC176/AC175</f>
        <v>0.96629604647620715</v>
      </c>
      <c r="AD177" s="253">
        <f>AD176/AD175</f>
        <v>0.98962843694017133</v>
      </c>
      <c r="AE177" s="352">
        <f>AE176/AE175</f>
        <v>0.98999833184650077</v>
      </c>
    </row>
    <row r="178" spans="1:31" s="271" customFormat="1">
      <c r="A178" s="419"/>
      <c r="B178" s="297" t="s">
        <v>8</v>
      </c>
      <c r="C178" s="307">
        <f>SUM(C175-168)</f>
        <v>5702</v>
      </c>
      <c r="D178" s="266">
        <f>SUM(D175-686)</f>
        <v>2647</v>
      </c>
      <c r="E178" s="307">
        <f>SUM(E175-652)</f>
        <v>2678</v>
      </c>
      <c r="F178" s="313">
        <f>SUM(F175-1247)</f>
        <v>8210</v>
      </c>
      <c r="G178" s="313">
        <f>SUM(G175-4454)</f>
        <v>3756</v>
      </c>
      <c r="H178" s="313">
        <f>SUM(H175-2098)</f>
        <v>13445</v>
      </c>
      <c r="I178" s="313">
        <f>SUM(I175-(3366-2000))</f>
        <v>6037</v>
      </c>
      <c r="J178" s="266">
        <f>SUM(J175-9230)</f>
        <v>369</v>
      </c>
      <c r="K178" s="307">
        <f>SUM(K175-909)</f>
        <v>8380</v>
      </c>
      <c r="L178" s="313">
        <f>SUM(L175-1244)</f>
        <v>11051</v>
      </c>
      <c r="M178" s="320">
        <f>SUM(M175-242)</f>
        <v>3903</v>
      </c>
      <c r="N178" s="313">
        <f>SUM(N175-(5253-2614))</f>
        <v>7388</v>
      </c>
      <c r="O178" s="266">
        <f>SUM(O175-3991)</f>
        <v>808</v>
      </c>
      <c r="P178" s="327">
        <f>SUM(P175-1261)</f>
        <v>739</v>
      </c>
      <c r="Q178" s="266">
        <f>SUM(Q175-869)</f>
        <v>381</v>
      </c>
      <c r="R178" s="12" t="s">
        <v>183</v>
      </c>
      <c r="S178" s="73"/>
      <c r="T178" s="73"/>
      <c r="U178" s="73"/>
      <c r="V178" s="73"/>
      <c r="W178" s="73"/>
      <c r="X178" s="73"/>
      <c r="Y178" s="73"/>
      <c r="Z178" s="73"/>
      <c r="AA178" s="427" t="s">
        <v>199</v>
      </c>
      <c r="AB178" s="21" t="s">
        <v>4</v>
      </c>
      <c r="AC178" s="303">
        <v>97433.600000000006</v>
      </c>
      <c r="AD178" s="287">
        <v>243584.4</v>
      </c>
      <c r="AE178" s="269">
        <v>292299.3</v>
      </c>
    </row>
    <row r="179" spans="1:31" s="271" customFormat="1">
      <c r="A179" s="419"/>
      <c r="B179" s="300" t="s">
        <v>77</v>
      </c>
      <c r="C179" s="306">
        <f>(C178*33.717)</f>
        <v>192254.334</v>
      </c>
      <c r="D179" s="342">
        <f>(D178*33.717)</f>
        <v>89248.89899999999</v>
      </c>
      <c r="E179" s="306">
        <f>(E178*33.717)</f>
        <v>90294.126000000004</v>
      </c>
      <c r="F179" s="342">
        <f>(F178*33.717)</f>
        <v>276816.57</v>
      </c>
      <c r="G179" s="284">
        <f>(G178*33.717)*2</f>
        <v>253282.10399999999</v>
      </c>
      <c r="H179" s="284">
        <f>(H178*33.717)</f>
        <v>453325.065</v>
      </c>
      <c r="I179" s="284">
        <f>(I178*33.717)-(2000*33.717)</f>
        <v>136115.52899999998</v>
      </c>
      <c r="J179" s="265">
        <f>J178*33.717</f>
        <v>12441.573</v>
      </c>
      <c r="K179" s="308">
        <f>K178*33.717</f>
        <v>282548.45999999996</v>
      </c>
      <c r="L179" s="284">
        <f>L178*33.717</f>
        <v>372606.56699999998</v>
      </c>
      <c r="M179" s="284">
        <f>(M178*33.717)</f>
        <v>131597.451</v>
      </c>
      <c r="N179" s="284">
        <f>N178*33.717</f>
        <v>249101.196</v>
      </c>
      <c r="O179" s="265">
        <f>O178*33.717</f>
        <v>27243.335999999999</v>
      </c>
      <c r="P179" s="328">
        <f>P178*33.717</f>
        <v>24916.862999999998</v>
      </c>
      <c r="Q179" s="329">
        <f>Q178*33.717</f>
        <v>12846.177</v>
      </c>
      <c r="R179" s="66">
        <f>344240-H179</f>
        <v>-109085.065</v>
      </c>
      <c r="S179" s="73" t="s">
        <v>184</v>
      </c>
      <c r="T179" s="73"/>
      <c r="U179" s="73"/>
      <c r="V179" s="73"/>
      <c r="W179" s="73"/>
      <c r="X179" s="73"/>
      <c r="Y179" s="73"/>
      <c r="Z179" s="73"/>
      <c r="AA179" s="428"/>
      <c r="AB179" s="297" t="s">
        <v>5</v>
      </c>
      <c r="AC179" s="304">
        <v>64490.9</v>
      </c>
      <c r="AD179" s="311">
        <v>79989.3</v>
      </c>
      <c r="AE179" s="268">
        <v>62980.6</v>
      </c>
    </row>
    <row r="180" spans="1:31" s="271" customFormat="1" ht="15.75" thickBot="1">
      <c r="A180" s="420"/>
      <c r="B180" s="298" t="s">
        <v>10</v>
      </c>
      <c r="C180" s="309">
        <f t="shared" ref="C180:Q180" si="83">C179/C172</f>
        <v>1.3407586605129149</v>
      </c>
      <c r="D180" s="296">
        <f t="shared" si="83"/>
        <v>0.59295368991162389</v>
      </c>
      <c r="E180" s="314">
        <f t="shared" si="83"/>
        <v>0.59989799077571926</v>
      </c>
      <c r="F180" s="286">
        <f t="shared" si="83"/>
        <v>1.520988550411049</v>
      </c>
      <c r="G180" s="286">
        <f t="shared" si="83"/>
        <v>1.5308448285761773</v>
      </c>
      <c r="H180" s="286">
        <f t="shared" si="83"/>
        <v>3.4308499455090362</v>
      </c>
      <c r="I180" s="286">
        <f t="shared" si="83"/>
        <v>1.1218454601349357</v>
      </c>
      <c r="J180" s="315">
        <f t="shared" si="83"/>
        <v>7.4914079477161027E-2</v>
      </c>
      <c r="K180" s="314">
        <f t="shared" si="83"/>
        <v>1.4637768809544778</v>
      </c>
      <c r="L180" s="286">
        <f t="shared" si="83"/>
        <v>2.8199527972742446</v>
      </c>
      <c r="M180" s="286">
        <f t="shared" si="83"/>
        <v>1.5907571231881517</v>
      </c>
      <c r="N180" s="264">
        <f t="shared" si="83"/>
        <v>1.4114765696581024</v>
      </c>
      <c r="O180" s="315">
        <f t="shared" si="83"/>
        <v>0.32807880634400705</v>
      </c>
      <c r="P180" s="309">
        <f t="shared" si="83"/>
        <v>0.45179349422494602</v>
      </c>
      <c r="Q180" s="296">
        <f t="shared" si="83"/>
        <v>0.38821344494643478</v>
      </c>
      <c r="R180" s="130"/>
      <c r="S180" s="73"/>
      <c r="T180" s="73"/>
      <c r="U180" s="73"/>
      <c r="V180" s="73"/>
      <c r="W180" s="73"/>
      <c r="X180" s="73"/>
      <c r="Y180" s="73"/>
      <c r="Z180" s="73"/>
      <c r="AA180" s="430"/>
      <c r="AB180" s="298" t="s">
        <v>3</v>
      </c>
      <c r="AC180" s="309">
        <f>AC179/AC178</f>
        <v>0.66189589628218604</v>
      </c>
      <c r="AD180" s="282">
        <f>AD179/AD178</f>
        <v>0.32838433003098721</v>
      </c>
      <c r="AE180" s="347">
        <f>AE179/AE178</f>
        <v>0.21546613351451749</v>
      </c>
    </row>
    <row r="181" spans="1:31" s="271" customFormat="1" ht="15.75" thickBot="1">
      <c r="A181" s="406">
        <v>41374</v>
      </c>
      <c r="B181" s="406"/>
      <c r="C181" s="406"/>
      <c r="D181" s="280"/>
      <c r="E181" s="280"/>
      <c r="F181" s="280"/>
      <c r="G181" s="280"/>
      <c r="H181" s="280"/>
      <c r="I181" s="11"/>
      <c r="J181" s="285"/>
      <c r="K181" s="285"/>
      <c r="L181" s="280"/>
      <c r="M181" s="280"/>
      <c r="N181" s="13"/>
      <c r="R181" s="12"/>
      <c r="S181" s="73"/>
      <c r="T181" s="73"/>
      <c r="U181" s="73"/>
      <c r="V181" s="73"/>
      <c r="W181" s="73"/>
      <c r="X181" s="73"/>
      <c r="Y181" s="73"/>
      <c r="Z181" s="73"/>
      <c r="AA181" s="421"/>
      <c r="AB181" s="422"/>
    </row>
    <row r="182" spans="1:31" s="271" customFormat="1">
      <c r="A182" s="409" t="s">
        <v>1</v>
      </c>
      <c r="B182" s="423"/>
      <c r="C182" s="301" t="s">
        <v>12</v>
      </c>
      <c r="D182" s="270" t="s">
        <v>12</v>
      </c>
      <c r="E182" s="301" t="s">
        <v>13</v>
      </c>
      <c r="F182" s="281" t="s">
        <v>13</v>
      </c>
      <c r="G182" s="281" t="s">
        <v>13</v>
      </c>
      <c r="H182" s="281" t="s">
        <v>13</v>
      </c>
      <c r="I182" s="281" t="s">
        <v>13</v>
      </c>
      <c r="J182" s="270" t="s">
        <v>13</v>
      </c>
      <c r="K182" s="301" t="s">
        <v>2</v>
      </c>
      <c r="L182" s="281" t="s">
        <v>2</v>
      </c>
      <c r="M182" s="290" t="s">
        <v>2</v>
      </c>
      <c r="N182" s="281" t="s">
        <v>2</v>
      </c>
      <c r="O182" s="270" t="s">
        <v>2</v>
      </c>
      <c r="P182" s="332" t="s">
        <v>190</v>
      </c>
      <c r="Q182" s="331" t="s">
        <v>190</v>
      </c>
      <c r="R182" s="12"/>
      <c r="S182" s="73"/>
      <c r="T182" s="73"/>
      <c r="U182" s="73"/>
      <c r="V182" s="73"/>
      <c r="W182" s="73"/>
      <c r="X182" s="73"/>
      <c r="Y182" s="73"/>
      <c r="Z182" s="73"/>
      <c r="AA182" s="409" t="s">
        <v>1</v>
      </c>
      <c r="AB182" s="424"/>
      <c r="AC182" s="301" t="s">
        <v>12</v>
      </c>
      <c r="AD182" s="281" t="s">
        <v>13</v>
      </c>
      <c r="AE182" s="270" t="s">
        <v>2</v>
      </c>
    </row>
    <row r="183" spans="1:31" s="271" customFormat="1" ht="15.75" thickBot="1">
      <c r="A183" s="412" t="s">
        <v>0</v>
      </c>
      <c r="B183" s="425"/>
      <c r="C183" s="302" t="s">
        <v>99</v>
      </c>
      <c r="D183" s="295" t="s">
        <v>100</v>
      </c>
      <c r="E183" s="302" t="s">
        <v>101</v>
      </c>
      <c r="F183" s="310" t="s">
        <v>102</v>
      </c>
      <c r="G183" s="310" t="s">
        <v>97</v>
      </c>
      <c r="H183" s="310" t="s">
        <v>104</v>
      </c>
      <c r="I183" s="310" t="s">
        <v>103</v>
      </c>
      <c r="J183" s="318" t="s">
        <v>185</v>
      </c>
      <c r="K183" s="302" t="s">
        <v>105</v>
      </c>
      <c r="L183" s="310" t="s">
        <v>107</v>
      </c>
      <c r="M183" s="316" t="s">
        <v>98</v>
      </c>
      <c r="N183" s="317" t="s">
        <v>106</v>
      </c>
      <c r="O183" s="295" t="s">
        <v>186</v>
      </c>
      <c r="P183" s="321" t="s">
        <v>189</v>
      </c>
      <c r="Q183" s="295" t="s">
        <v>191</v>
      </c>
      <c r="R183" s="12"/>
      <c r="S183" s="12"/>
      <c r="T183" s="12"/>
      <c r="U183" s="12"/>
      <c r="V183" s="12"/>
      <c r="W183" s="12"/>
      <c r="X183" s="12"/>
      <c r="Y183" s="12"/>
      <c r="Z183" s="12"/>
      <c r="AA183" s="412" t="s">
        <v>0</v>
      </c>
      <c r="AB183" s="426"/>
      <c r="AC183" s="302" t="s">
        <v>99</v>
      </c>
      <c r="AD183" s="310" t="s">
        <v>104</v>
      </c>
      <c r="AE183" s="295" t="s">
        <v>107</v>
      </c>
    </row>
    <row r="184" spans="1:31" s="271" customFormat="1" ht="15" customHeight="1">
      <c r="A184" s="415" t="s">
        <v>9</v>
      </c>
      <c r="B184" s="21" t="s">
        <v>4</v>
      </c>
      <c r="C184" s="303">
        <v>143392.20000000001</v>
      </c>
      <c r="D184" s="269">
        <v>150515.79999999999</v>
      </c>
      <c r="E184" s="303">
        <v>150515.79999999999</v>
      </c>
      <c r="F184" s="287">
        <v>181997.8</v>
      </c>
      <c r="G184" s="287">
        <v>165452.5</v>
      </c>
      <c r="H184" s="287">
        <v>132132</v>
      </c>
      <c r="I184" s="287">
        <v>121331.8</v>
      </c>
      <c r="J184" s="269">
        <v>166077.9</v>
      </c>
      <c r="K184" s="303">
        <v>193027</v>
      </c>
      <c r="L184" s="287">
        <v>132132.20000000001</v>
      </c>
      <c r="M184" s="287">
        <v>82726.3</v>
      </c>
      <c r="N184" s="287">
        <v>176482.7</v>
      </c>
      <c r="O184" s="269">
        <v>83039</v>
      </c>
      <c r="P184" s="322">
        <v>55151</v>
      </c>
      <c r="Q184" s="269">
        <v>33090.5</v>
      </c>
      <c r="R184" s="73"/>
      <c r="S184" s="73"/>
      <c r="T184" s="73"/>
      <c r="U184" s="73"/>
      <c r="V184" s="73"/>
      <c r="W184" s="73"/>
      <c r="X184" s="73"/>
      <c r="Y184" s="73"/>
      <c r="Z184" s="73"/>
      <c r="AA184" s="418" t="s">
        <v>202</v>
      </c>
      <c r="AB184" s="2" t="s">
        <v>4</v>
      </c>
      <c r="AC184" s="303">
        <v>143392.20000000001</v>
      </c>
      <c r="AD184" s="287">
        <v>132132</v>
      </c>
      <c r="AE184" s="269">
        <v>132132.20000000001</v>
      </c>
    </row>
    <row r="185" spans="1:31" s="271" customFormat="1">
      <c r="A185" s="416"/>
      <c r="B185" s="297" t="s">
        <v>5</v>
      </c>
      <c r="C185" s="304">
        <v>39080.800000000003</v>
      </c>
      <c r="D185" s="268">
        <v>77587.600000000006</v>
      </c>
      <c r="E185" s="304">
        <v>78998.600000000006</v>
      </c>
      <c r="F185" s="311">
        <v>158294.6</v>
      </c>
      <c r="G185" s="311">
        <v>93859.7</v>
      </c>
      <c r="H185" s="311">
        <v>50262</v>
      </c>
      <c r="I185" s="311">
        <v>76413</v>
      </c>
      <c r="J185" s="268">
        <v>12958.5</v>
      </c>
      <c r="K185" s="304">
        <v>156851.20000000001</v>
      </c>
      <c r="L185" s="311">
        <v>55901</v>
      </c>
      <c r="M185" s="311">
        <v>48632.9</v>
      </c>
      <c r="N185" s="311">
        <v>138263.29999999999</v>
      </c>
      <c r="O185" s="268">
        <v>6752.2</v>
      </c>
      <c r="P185" s="323">
        <v>6936.2</v>
      </c>
      <c r="Q185" s="268">
        <v>3328.7</v>
      </c>
      <c r="R185" s="73"/>
      <c r="S185" s="73"/>
      <c r="T185" s="73"/>
      <c r="U185" s="73"/>
      <c r="V185" s="73"/>
      <c r="W185" s="73"/>
      <c r="X185" s="73"/>
      <c r="Y185" s="73"/>
      <c r="Z185" s="73"/>
      <c r="AA185" s="419"/>
      <c r="AB185" s="346" t="s">
        <v>5</v>
      </c>
      <c r="AC185" s="304">
        <v>42041.3</v>
      </c>
      <c r="AD185" s="311">
        <v>46836.6</v>
      </c>
      <c r="AE185" s="268">
        <v>54552.5</v>
      </c>
    </row>
    <row r="186" spans="1:31" s="271" customFormat="1" ht="15.75" thickBot="1">
      <c r="A186" s="417"/>
      <c r="B186" s="298" t="s">
        <v>3</v>
      </c>
      <c r="C186" s="309">
        <f t="shared" ref="C186:Q186" si="84">C185/C184</f>
        <v>0.27254481066613107</v>
      </c>
      <c r="D186" s="347">
        <f t="shared" si="84"/>
        <v>0.51547810927490678</v>
      </c>
      <c r="E186" s="309">
        <f t="shared" si="84"/>
        <v>0.52485254039775231</v>
      </c>
      <c r="F186" s="282">
        <f t="shared" si="84"/>
        <v>0.86976106304581713</v>
      </c>
      <c r="G186" s="282">
        <f t="shared" si="84"/>
        <v>0.56729091431075385</v>
      </c>
      <c r="H186" s="282">
        <f t="shared" si="84"/>
        <v>0.38039233493778946</v>
      </c>
      <c r="I186" s="282">
        <f t="shared" si="84"/>
        <v>0.62978543135435228</v>
      </c>
      <c r="J186" s="296">
        <f t="shared" si="84"/>
        <v>7.8026636897504123E-2</v>
      </c>
      <c r="K186" s="309">
        <f t="shared" si="84"/>
        <v>0.81258684018297966</v>
      </c>
      <c r="L186" s="282">
        <f t="shared" si="84"/>
        <v>0.42306871451470568</v>
      </c>
      <c r="M186" s="319">
        <f t="shared" si="84"/>
        <v>0.58787713218166415</v>
      </c>
      <c r="N186" s="282">
        <f t="shared" si="84"/>
        <v>0.78343826335385836</v>
      </c>
      <c r="O186" s="296">
        <f t="shared" si="84"/>
        <v>8.1313599633906955E-2</v>
      </c>
      <c r="P186" s="324">
        <f t="shared" si="84"/>
        <v>0.12576743848706279</v>
      </c>
      <c r="Q186" s="296">
        <f t="shared" si="84"/>
        <v>0.10059382602257445</v>
      </c>
      <c r="R186" s="73"/>
      <c r="S186" s="73"/>
      <c r="T186" s="73"/>
      <c r="U186" s="73"/>
      <c r="V186" s="73"/>
      <c r="W186" s="73"/>
      <c r="X186" s="73"/>
      <c r="Y186" s="73"/>
      <c r="Z186" s="73"/>
      <c r="AA186" s="419"/>
      <c r="AB186" s="351" t="s">
        <v>3</v>
      </c>
      <c r="AC186" s="305">
        <f>AC185/AC184</f>
        <v>0.29319098249416636</v>
      </c>
      <c r="AD186" s="282">
        <f>AD185/AD184</f>
        <v>0.35446825901371354</v>
      </c>
      <c r="AE186" s="296">
        <f>AE185/AE184</f>
        <v>0.41286302657489993</v>
      </c>
    </row>
    <row r="187" spans="1:31" s="271" customFormat="1" ht="15" customHeight="1">
      <c r="A187" s="418" t="s">
        <v>6</v>
      </c>
      <c r="B187" s="21" t="s">
        <v>7</v>
      </c>
      <c r="C187" s="301">
        <v>5870</v>
      </c>
      <c r="D187" s="270">
        <v>3333</v>
      </c>
      <c r="E187" s="301">
        <v>3330</v>
      </c>
      <c r="F187" s="281">
        <v>9457</v>
      </c>
      <c r="G187" s="281">
        <v>7870</v>
      </c>
      <c r="H187" s="281">
        <v>15543</v>
      </c>
      <c r="I187" s="281">
        <v>7403</v>
      </c>
      <c r="J187" s="270">
        <v>9599</v>
      </c>
      <c r="K187" s="301">
        <v>9289</v>
      </c>
      <c r="L187" s="281">
        <v>12295</v>
      </c>
      <c r="M187" s="281">
        <v>4133</v>
      </c>
      <c r="N187" s="281">
        <v>10027</v>
      </c>
      <c r="O187" s="270">
        <v>4799</v>
      </c>
      <c r="P187" s="325">
        <v>2000</v>
      </c>
      <c r="Q187" s="270">
        <v>1250</v>
      </c>
      <c r="R187" s="363" t="s">
        <v>205</v>
      </c>
      <c r="S187" s="130"/>
      <c r="T187" s="73"/>
      <c r="U187" s="73"/>
      <c r="V187" s="73"/>
      <c r="W187" s="73"/>
      <c r="X187" s="73"/>
      <c r="Y187" s="73"/>
      <c r="Z187" s="73"/>
      <c r="AA187" s="427" t="s">
        <v>198</v>
      </c>
      <c r="AB187" s="21" t="s">
        <v>4</v>
      </c>
      <c r="AC187" s="303">
        <v>9191.7999999999993</v>
      </c>
      <c r="AD187" s="287">
        <v>13787.7</v>
      </c>
      <c r="AE187" s="269">
        <v>13787.7</v>
      </c>
    </row>
    <row r="188" spans="1:31" s="271" customFormat="1">
      <c r="A188" s="419"/>
      <c r="B188" s="299" t="s">
        <v>11</v>
      </c>
      <c r="C188" s="306">
        <f t="shared" ref="C188:Q188" si="85">C187*33.717</f>
        <v>197918.78999999998</v>
      </c>
      <c r="D188" s="267">
        <f t="shared" si="85"/>
        <v>112378.761</v>
      </c>
      <c r="E188" s="306">
        <f t="shared" si="85"/>
        <v>112277.61</v>
      </c>
      <c r="F188" s="359">
        <f t="shared" si="85"/>
        <v>318861.66899999999</v>
      </c>
      <c r="G188" s="312">
        <f t="shared" si="85"/>
        <v>265352.78999999998</v>
      </c>
      <c r="H188" s="358">
        <f t="shared" si="85"/>
        <v>524063.33100000001</v>
      </c>
      <c r="I188" s="358">
        <f t="shared" si="85"/>
        <v>249606.951</v>
      </c>
      <c r="J188" s="358">
        <f t="shared" si="85"/>
        <v>323649.48300000001</v>
      </c>
      <c r="K188" s="326">
        <f t="shared" si="85"/>
        <v>313197.21299999999</v>
      </c>
      <c r="L188" s="312">
        <f t="shared" si="85"/>
        <v>414550.51499999996</v>
      </c>
      <c r="M188" s="312">
        <f t="shared" si="85"/>
        <v>139352.361</v>
      </c>
      <c r="N188" s="358">
        <f t="shared" si="85"/>
        <v>338080.359</v>
      </c>
      <c r="O188" s="358">
        <f t="shared" si="85"/>
        <v>161807.883</v>
      </c>
      <c r="P188" s="306">
        <f t="shared" si="85"/>
        <v>67434</v>
      </c>
      <c r="Q188" s="358">
        <f t="shared" si="85"/>
        <v>42146.25</v>
      </c>
      <c r="R188" s="73"/>
      <c r="S188" s="73"/>
      <c r="T188" s="73"/>
      <c r="U188" s="73"/>
      <c r="V188" s="73"/>
      <c r="W188" s="73"/>
      <c r="X188" s="73"/>
      <c r="Y188" s="73"/>
      <c r="Z188" s="73"/>
      <c r="AA188" s="428"/>
      <c r="AB188" s="297" t="s">
        <v>5</v>
      </c>
      <c r="AC188" s="304">
        <v>8882</v>
      </c>
      <c r="AD188" s="311">
        <v>13644.7</v>
      </c>
      <c r="AE188" s="268">
        <v>13649.8</v>
      </c>
    </row>
    <row r="189" spans="1:31" s="271" customFormat="1" ht="15.75" thickBot="1">
      <c r="A189" s="419"/>
      <c r="B189" s="299" t="s">
        <v>79</v>
      </c>
      <c r="C189" s="306">
        <v>164000</v>
      </c>
      <c r="D189" s="267">
        <v>109880</v>
      </c>
      <c r="E189" s="306">
        <v>109880</v>
      </c>
      <c r="F189" s="312">
        <v>328000</v>
      </c>
      <c r="G189" s="312">
        <v>330905</v>
      </c>
      <c r="H189" s="312">
        <v>264264</v>
      </c>
      <c r="I189" s="312">
        <v>242663.6</v>
      </c>
      <c r="J189" s="267">
        <v>328000</v>
      </c>
      <c r="K189" s="306">
        <v>328000</v>
      </c>
      <c r="L189" s="312">
        <v>264264.40000000002</v>
      </c>
      <c r="M189" s="312">
        <v>328000</v>
      </c>
      <c r="N189" s="312">
        <v>352965.4</v>
      </c>
      <c r="O189" s="267">
        <v>328000</v>
      </c>
      <c r="P189" s="326">
        <f>2*P184</f>
        <v>110302</v>
      </c>
      <c r="Q189" s="267">
        <f>2*Q184</f>
        <v>66181</v>
      </c>
      <c r="R189" s="73"/>
      <c r="S189" s="73"/>
      <c r="T189" s="73"/>
      <c r="U189" s="73"/>
      <c r="V189" s="73"/>
      <c r="W189" s="73"/>
      <c r="X189" s="73"/>
      <c r="Y189" s="73"/>
      <c r="Z189" s="73"/>
      <c r="AA189" s="429"/>
      <c r="AB189" s="348" t="s">
        <v>3</v>
      </c>
      <c r="AC189" s="305">
        <f>AC188/AC187</f>
        <v>0.96629604647620715</v>
      </c>
      <c r="AD189" s="253">
        <f>AD188/AD187</f>
        <v>0.98962843694017133</v>
      </c>
      <c r="AE189" s="352">
        <f>AE188/AE187</f>
        <v>0.98999833184650077</v>
      </c>
    </row>
    <row r="190" spans="1:31" s="271" customFormat="1">
      <c r="A190" s="419"/>
      <c r="B190" s="297" t="s">
        <v>8</v>
      </c>
      <c r="C190" s="307">
        <f>SUM(C187-168)</f>
        <v>5702</v>
      </c>
      <c r="D190" s="266">
        <f>SUM(D187-686)</f>
        <v>2647</v>
      </c>
      <c r="E190" s="307">
        <f>SUM(E187-652)</f>
        <v>2678</v>
      </c>
      <c r="F190" s="313">
        <f>SUM(F187-1211)</f>
        <v>8246</v>
      </c>
      <c r="G190" s="313">
        <f>SUM(G187-4109)</f>
        <v>3761</v>
      </c>
      <c r="H190" s="313">
        <f>SUM(H187-2129)</f>
        <v>13414</v>
      </c>
      <c r="I190" s="313">
        <f>SUM(I187-(3437-2000))</f>
        <v>5966</v>
      </c>
      <c r="J190" s="266">
        <f>SUM(J187-9288)</f>
        <v>311</v>
      </c>
      <c r="K190" s="307">
        <f>SUM(K187-887)</f>
        <v>8402</v>
      </c>
      <c r="L190" s="313">
        <f>SUM(L187-1241)</f>
        <v>11054</v>
      </c>
      <c r="M190" s="320">
        <f>SUM(M187-213)</f>
        <v>3920</v>
      </c>
      <c r="N190" s="313">
        <f>SUM(N187-(5357-2614))</f>
        <v>7284</v>
      </c>
      <c r="O190" s="266">
        <f>SUM(O187-3991)</f>
        <v>808</v>
      </c>
      <c r="P190" s="327">
        <f>SUM(P187-1261)</f>
        <v>739</v>
      </c>
      <c r="Q190" s="266">
        <f>SUM(Q187-869)</f>
        <v>381</v>
      </c>
      <c r="R190" s="12" t="s">
        <v>183</v>
      </c>
      <c r="S190" s="73"/>
      <c r="T190" s="73"/>
      <c r="U190" s="73"/>
      <c r="V190" s="73"/>
      <c r="W190" s="73"/>
      <c r="X190" s="73"/>
      <c r="Y190" s="73"/>
      <c r="Z190" s="73"/>
      <c r="AA190" s="427" t="s">
        <v>199</v>
      </c>
      <c r="AB190" s="21" t="s">
        <v>4</v>
      </c>
      <c r="AC190" s="303">
        <v>97433.600000000006</v>
      </c>
      <c r="AD190" s="287">
        <v>243584.4</v>
      </c>
      <c r="AE190" s="269">
        <v>292299.3</v>
      </c>
    </row>
    <row r="191" spans="1:31" s="271" customFormat="1">
      <c r="A191" s="419"/>
      <c r="B191" s="300" t="s">
        <v>77</v>
      </c>
      <c r="C191" s="306">
        <f>(C190*33.717)</f>
        <v>192254.334</v>
      </c>
      <c r="D191" s="342">
        <f>(D190*33.717)</f>
        <v>89248.89899999999</v>
      </c>
      <c r="E191" s="306">
        <f>(E190*33.717)</f>
        <v>90294.126000000004</v>
      </c>
      <c r="F191" s="342">
        <f>(F190*33.717)</f>
        <v>278030.38199999998</v>
      </c>
      <c r="G191" s="284">
        <f>(G190*33.717)*2</f>
        <v>253619.274</v>
      </c>
      <c r="H191" s="284">
        <f>(H190*33.717)</f>
        <v>452279.83799999999</v>
      </c>
      <c r="I191" s="284">
        <f>(I190*33.717)-(2000*33.717)</f>
        <v>133721.622</v>
      </c>
      <c r="J191" s="265">
        <f>J190*33.717</f>
        <v>10485.986999999999</v>
      </c>
      <c r="K191" s="308">
        <f>K190*33.717</f>
        <v>283290.234</v>
      </c>
      <c r="L191" s="284">
        <f>L190*33.717</f>
        <v>372707.71799999999</v>
      </c>
      <c r="M191" s="284">
        <f>(M190*33.717)</f>
        <v>132170.63999999998</v>
      </c>
      <c r="N191" s="284">
        <f>N190*33.717</f>
        <v>245594.628</v>
      </c>
      <c r="O191" s="265">
        <f>O190*33.717</f>
        <v>27243.335999999999</v>
      </c>
      <c r="P191" s="328">
        <f>P190*33.717</f>
        <v>24916.862999999998</v>
      </c>
      <c r="Q191" s="329">
        <f>Q190*33.717</f>
        <v>12846.177</v>
      </c>
      <c r="R191" s="66">
        <f>344240-H191</f>
        <v>-108039.83799999999</v>
      </c>
      <c r="S191" s="73" t="s">
        <v>184</v>
      </c>
      <c r="T191" s="73"/>
      <c r="U191" s="73"/>
      <c r="V191" s="73"/>
      <c r="W191" s="73"/>
      <c r="X191" s="73"/>
      <c r="Y191" s="73"/>
      <c r="Z191" s="73"/>
      <c r="AA191" s="428"/>
      <c r="AB191" s="297" t="s">
        <v>5</v>
      </c>
      <c r="AC191" s="304">
        <v>64490.9</v>
      </c>
      <c r="AD191" s="311">
        <v>79989.3</v>
      </c>
      <c r="AE191" s="268">
        <v>62980.6</v>
      </c>
    </row>
    <row r="192" spans="1:31" s="271" customFormat="1" ht="15.75" thickBot="1">
      <c r="A192" s="420"/>
      <c r="B192" s="298" t="s">
        <v>10</v>
      </c>
      <c r="C192" s="309">
        <f t="shared" ref="C192:Q192" si="86">C191/C184</f>
        <v>1.3407586605129149</v>
      </c>
      <c r="D192" s="296">
        <f t="shared" si="86"/>
        <v>0.59295368991162389</v>
      </c>
      <c r="E192" s="314">
        <f t="shared" si="86"/>
        <v>0.59989799077571926</v>
      </c>
      <c r="F192" s="286">
        <f t="shared" si="86"/>
        <v>1.5276579277331923</v>
      </c>
      <c r="G192" s="286">
        <f t="shared" si="86"/>
        <v>1.5328826944289147</v>
      </c>
      <c r="H192" s="286">
        <f t="shared" si="86"/>
        <v>3.4229394696212876</v>
      </c>
      <c r="I192" s="286">
        <f t="shared" si="86"/>
        <v>1.1021152080493324</v>
      </c>
      <c r="J192" s="315">
        <f t="shared" si="86"/>
        <v>6.3138966713813208E-2</v>
      </c>
      <c r="K192" s="314">
        <f t="shared" si="86"/>
        <v>1.4676197319545969</v>
      </c>
      <c r="L192" s="286">
        <f t="shared" si="86"/>
        <v>2.8207183260401321</v>
      </c>
      <c r="M192" s="286">
        <f t="shared" si="86"/>
        <v>1.5976858628997064</v>
      </c>
      <c r="N192" s="264">
        <f t="shared" si="86"/>
        <v>1.3916073813467269</v>
      </c>
      <c r="O192" s="315">
        <f t="shared" si="86"/>
        <v>0.32807880634400705</v>
      </c>
      <c r="P192" s="309">
        <f t="shared" si="86"/>
        <v>0.45179349422494602</v>
      </c>
      <c r="Q192" s="296">
        <f t="shared" si="86"/>
        <v>0.38821344494643478</v>
      </c>
      <c r="R192" s="130"/>
      <c r="S192" s="73"/>
      <c r="T192" s="73"/>
      <c r="U192" s="73"/>
      <c r="V192" s="73"/>
      <c r="W192" s="73"/>
      <c r="X192" s="73"/>
      <c r="Y192" s="73"/>
      <c r="Z192" s="73"/>
      <c r="AA192" s="430"/>
      <c r="AB192" s="298" t="s">
        <v>3</v>
      </c>
      <c r="AC192" s="309">
        <f>AC191/AC190</f>
        <v>0.66189589628218604</v>
      </c>
      <c r="AD192" s="282">
        <f>AD191/AD190</f>
        <v>0.32838433003098721</v>
      </c>
      <c r="AE192" s="347">
        <f>AE191/AE190</f>
        <v>0.21546613351451749</v>
      </c>
    </row>
    <row r="193" spans="1:31" s="271" customFormat="1" ht="15.75" thickBot="1">
      <c r="A193" s="406">
        <v>41373</v>
      </c>
      <c r="B193" s="406"/>
      <c r="C193" s="406"/>
      <c r="D193" s="280"/>
      <c r="E193" s="280"/>
      <c r="F193" s="280"/>
      <c r="G193" s="280"/>
      <c r="H193" s="280"/>
      <c r="I193" s="11"/>
      <c r="J193" s="285"/>
      <c r="K193" s="285"/>
      <c r="L193" s="280"/>
      <c r="M193" s="280"/>
      <c r="N193" s="13"/>
      <c r="R193" s="12"/>
      <c r="S193" s="73"/>
      <c r="T193" s="73"/>
      <c r="U193" s="73"/>
      <c r="V193" s="73"/>
      <c r="W193" s="73"/>
      <c r="X193" s="73"/>
      <c r="Y193" s="73"/>
      <c r="Z193" s="73"/>
      <c r="AA193" s="421"/>
      <c r="AB193" s="422"/>
    </row>
    <row r="194" spans="1:31" s="271" customFormat="1">
      <c r="A194" s="409" t="s">
        <v>1</v>
      </c>
      <c r="B194" s="423"/>
      <c r="C194" s="301" t="s">
        <v>12</v>
      </c>
      <c r="D194" s="270" t="s">
        <v>12</v>
      </c>
      <c r="E194" s="301" t="s">
        <v>13</v>
      </c>
      <c r="F194" s="281" t="s">
        <v>13</v>
      </c>
      <c r="G194" s="281" t="s">
        <v>13</v>
      </c>
      <c r="H194" s="281" t="s">
        <v>13</v>
      </c>
      <c r="I194" s="281" t="s">
        <v>13</v>
      </c>
      <c r="J194" s="270" t="s">
        <v>13</v>
      </c>
      <c r="K194" s="301" t="s">
        <v>2</v>
      </c>
      <c r="L194" s="281" t="s">
        <v>2</v>
      </c>
      <c r="M194" s="290" t="s">
        <v>2</v>
      </c>
      <c r="N194" s="281" t="s">
        <v>2</v>
      </c>
      <c r="O194" s="270" t="s">
        <v>2</v>
      </c>
      <c r="P194" s="332" t="s">
        <v>190</v>
      </c>
      <c r="Q194" s="331" t="s">
        <v>190</v>
      </c>
      <c r="R194" s="12"/>
      <c r="S194" s="73"/>
      <c r="T194" s="73"/>
      <c r="U194" s="73"/>
      <c r="V194" s="73"/>
      <c r="W194" s="73"/>
      <c r="X194" s="73"/>
      <c r="Y194" s="73"/>
      <c r="Z194" s="73"/>
      <c r="AA194" s="409" t="s">
        <v>1</v>
      </c>
      <c r="AB194" s="424"/>
      <c r="AC194" s="301" t="s">
        <v>12</v>
      </c>
      <c r="AD194" s="281" t="s">
        <v>13</v>
      </c>
      <c r="AE194" s="270" t="s">
        <v>2</v>
      </c>
    </row>
    <row r="195" spans="1:31" s="271" customFormat="1" ht="15.75" thickBot="1">
      <c r="A195" s="412" t="s">
        <v>0</v>
      </c>
      <c r="B195" s="425"/>
      <c r="C195" s="302" t="s">
        <v>99</v>
      </c>
      <c r="D195" s="295" t="s">
        <v>100</v>
      </c>
      <c r="E195" s="302" t="s">
        <v>101</v>
      </c>
      <c r="F195" s="310" t="s">
        <v>102</v>
      </c>
      <c r="G195" s="310" t="s">
        <v>97</v>
      </c>
      <c r="H195" s="310" t="s">
        <v>104</v>
      </c>
      <c r="I195" s="310" t="s">
        <v>103</v>
      </c>
      <c r="J195" s="318" t="s">
        <v>185</v>
      </c>
      <c r="K195" s="302" t="s">
        <v>105</v>
      </c>
      <c r="L195" s="310" t="s">
        <v>107</v>
      </c>
      <c r="M195" s="316" t="s">
        <v>98</v>
      </c>
      <c r="N195" s="317" t="s">
        <v>106</v>
      </c>
      <c r="O195" s="295" t="s">
        <v>186</v>
      </c>
      <c r="P195" s="321" t="s">
        <v>189</v>
      </c>
      <c r="Q195" s="295" t="s">
        <v>191</v>
      </c>
      <c r="R195" s="12"/>
      <c r="S195" s="12"/>
      <c r="T195" s="12"/>
      <c r="U195" s="12"/>
      <c r="V195" s="12"/>
      <c r="W195" s="12"/>
      <c r="X195" s="12"/>
      <c r="Y195" s="12"/>
      <c r="Z195" s="12"/>
      <c r="AA195" s="412" t="s">
        <v>0</v>
      </c>
      <c r="AB195" s="426"/>
      <c r="AC195" s="302" t="s">
        <v>99</v>
      </c>
      <c r="AD195" s="310" t="s">
        <v>104</v>
      </c>
      <c r="AE195" s="295" t="s">
        <v>107</v>
      </c>
    </row>
    <row r="196" spans="1:31" s="271" customFormat="1" ht="15" customHeight="1">
      <c r="A196" s="415" t="s">
        <v>9</v>
      </c>
      <c r="B196" s="21" t="s">
        <v>4</v>
      </c>
      <c r="C196" s="303">
        <v>143392.20000000001</v>
      </c>
      <c r="D196" s="269">
        <v>150515.79999999999</v>
      </c>
      <c r="E196" s="303">
        <v>150515.79999999999</v>
      </c>
      <c r="F196" s="287">
        <v>181997.8</v>
      </c>
      <c r="G196" s="287">
        <v>165452.5</v>
      </c>
      <c r="H196" s="287">
        <v>132132</v>
      </c>
      <c r="I196" s="287">
        <v>121331.8</v>
      </c>
      <c r="J196" s="269">
        <v>166077.9</v>
      </c>
      <c r="K196" s="303">
        <v>193027</v>
      </c>
      <c r="L196" s="287">
        <v>132132.20000000001</v>
      </c>
      <c r="M196" s="287">
        <v>82726.3</v>
      </c>
      <c r="N196" s="287">
        <v>176482.7</v>
      </c>
      <c r="O196" s="269">
        <v>83039</v>
      </c>
      <c r="P196" s="322">
        <v>55151</v>
      </c>
      <c r="Q196" s="269">
        <v>33090.5</v>
      </c>
      <c r="R196" s="73"/>
      <c r="S196" s="73"/>
      <c r="T196" s="73"/>
      <c r="U196" s="73"/>
      <c r="V196" s="73"/>
      <c r="W196" s="73"/>
      <c r="X196" s="73"/>
      <c r="Y196" s="73"/>
      <c r="Z196" s="73"/>
      <c r="AA196" s="418" t="s">
        <v>202</v>
      </c>
      <c r="AB196" s="2" t="s">
        <v>4</v>
      </c>
      <c r="AC196" s="303">
        <v>143392.20000000001</v>
      </c>
      <c r="AD196" s="287">
        <v>132132</v>
      </c>
      <c r="AE196" s="269">
        <v>132132.20000000001</v>
      </c>
    </row>
    <row r="197" spans="1:31" s="271" customFormat="1">
      <c r="A197" s="416"/>
      <c r="B197" s="297" t="s">
        <v>5</v>
      </c>
      <c r="C197" s="304">
        <v>40044.699999999997</v>
      </c>
      <c r="D197" s="268">
        <v>77577.600000000006</v>
      </c>
      <c r="E197" s="304">
        <v>78988.7</v>
      </c>
      <c r="F197" s="311">
        <v>158224.4</v>
      </c>
      <c r="G197" s="311">
        <v>93711.3</v>
      </c>
      <c r="H197" s="311">
        <v>50742.2</v>
      </c>
      <c r="I197" s="311">
        <v>75904.800000000003</v>
      </c>
      <c r="J197" s="268">
        <v>8904</v>
      </c>
      <c r="K197" s="304">
        <v>156789.4</v>
      </c>
      <c r="L197" s="311">
        <v>56743.199999999997</v>
      </c>
      <c r="M197" s="311">
        <v>48558.400000000001</v>
      </c>
      <c r="N197" s="311">
        <v>138251.9</v>
      </c>
      <c r="O197" s="268">
        <v>6519.2</v>
      </c>
      <c r="P197" s="323">
        <v>4493</v>
      </c>
      <c r="Q197" s="268">
        <v>3149.3</v>
      </c>
      <c r="R197" s="73"/>
      <c r="S197" s="73"/>
      <c r="T197" s="73"/>
      <c r="U197" s="73"/>
      <c r="V197" s="73"/>
      <c r="W197" s="73"/>
      <c r="X197" s="73"/>
      <c r="Y197" s="73"/>
      <c r="Z197" s="73"/>
      <c r="AA197" s="419"/>
      <c r="AB197" s="346" t="s">
        <v>5</v>
      </c>
      <c r="AC197" s="304">
        <v>42041.3</v>
      </c>
      <c r="AD197" s="311">
        <v>46836.6</v>
      </c>
      <c r="AE197" s="268">
        <v>54552.5</v>
      </c>
    </row>
    <row r="198" spans="1:31" s="271" customFormat="1" ht="15.75" thickBot="1">
      <c r="A198" s="417"/>
      <c r="B198" s="298" t="s">
        <v>3</v>
      </c>
      <c r="C198" s="309">
        <f t="shared" ref="C198:Q198" si="87">C197/C196</f>
        <v>0.27926693362679417</v>
      </c>
      <c r="D198" s="347">
        <f t="shared" si="87"/>
        <v>0.51541167106709074</v>
      </c>
      <c r="E198" s="309">
        <f t="shared" si="87"/>
        <v>0.5247867665720144</v>
      </c>
      <c r="F198" s="282">
        <f t="shared" si="87"/>
        <v>0.86937534409756601</v>
      </c>
      <c r="G198" s="282">
        <f t="shared" si="87"/>
        <v>0.56639398014535891</v>
      </c>
      <c r="H198" s="282">
        <f t="shared" si="87"/>
        <v>0.3840265794811249</v>
      </c>
      <c r="I198" s="282">
        <f t="shared" si="87"/>
        <v>0.62559691688411445</v>
      </c>
      <c r="J198" s="296">
        <f t="shared" si="87"/>
        <v>5.3613394678039647E-2</v>
      </c>
      <c r="K198" s="309">
        <f t="shared" si="87"/>
        <v>0.81226667771866112</v>
      </c>
      <c r="L198" s="282">
        <f t="shared" si="87"/>
        <v>0.42944263396810156</v>
      </c>
      <c r="M198" s="319">
        <f t="shared" si="87"/>
        <v>0.58697657214211196</v>
      </c>
      <c r="N198" s="282">
        <f t="shared" si="87"/>
        <v>0.78337366778726747</v>
      </c>
      <c r="O198" s="296">
        <f t="shared" si="87"/>
        <v>7.8507689158106436E-2</v>
      </c>
      <c r="P198" s="324">
        <f t="shared" si="87"/>
        <v>8.1467244474261569E-2</v>
      </c>
      <c r="Q198" s="296">
        <f t="shared" si="87"/>
        <v>9.5172330427161875E-2</v>
      </c>
      <c r="R198" s="73"/>
      <c r="S198" s="73"/>
      <c r="T198" s="73"/>
      <c r="U198" s="73"/>
      <c r="V198" s="73"/>
      <c r="W198" s="73"/>
      <c r="X198" s="73"/>
      <c r="Y198" s="73"/>
      <c r="Z198" s="73"/>
      <c r="AA198" s="419"/>
      <c r="AB198" s="351" t="s">
        <v>3</v>
      </c>
      <c r="AC198" s="305">
        <f>AC197/AC196</f>
        <v>0.29319098249416636</v>
      </c>
      <c r="AD198" s="282">
        <f>AD197/AD196</f>
        <v>0.35446825901371354</v>
      </c>
      <c r="AE198" s="296">
        <f>AE197/AE196</f>
        <v>0.41286302657489993</v>
      </c>
    </row>
    <row r="199" spans="1:31" s="271" customFormat="1" ht="15" customHeight="1">
      <c r="A199" s="418" t="s">
        <v>6</v>
      </c>
      <c r="B199" s="21" t="s">
        <v>7</v>
      </c>
      <c r="C199" s="301">
        <v>5870</v>
      </c>
      <c r="D199" s="270">
        <v>3333</v>
      </c>
      <c r="E199" s="301">
        <v>3330</v>
      </c>
      <c r="F199" s="281">
        <v>9457</v>
      </c>
      <c r="G199" s="281">
        <v>7853</v>
      </c>
      <c r="H199" s="281">
        <v>15543</v>
      </c>
      <c r="I199" s="281">
        <v>7386</v>
      </c>
      <c r="J199" s="270">
        <v>9599</v>
      </c>
      <c r="K199" s="301">
        <v>9289</v>
      </c>
      <c r="L199" s="281">
        <v>12263</v>
      </c>
      <c r="M199" s="281">
        <v>4133</v>
      </c>
      <c r="N199" s="362">
        <v>9900</v>
      </c>
      <c r="O199" s="270">
        <v>4799</v>
      </c>
      <c r="P199" s="325">
        <v>2000</v>
      </c>
      <c r="Q199" s="270">
        <v>1250</v>
      </c>
      <c r="R199" s="363" t="s">
        <v>205</v>
      </c>
      <c r="S199" s="130"/>
      <c r="T199" s="73"/>
      <c r="U199" s="73"/>
      <c r="V199" s="73"/>
      <c r="W199" s="73"/>
      <c r="X199" s="73"/>
      <c r="Y199" s="73"/>
      <c r="Z199" s="73"/>
      <c r="AA199" s="427" t="s">
        <v>198</v>
      </c>
      <c r="AB199" s="21" t="s">
        <v>4</v>
      </c>
      <c r="AC199" s="303">
        <v>9191.7999999999993</v>
      </c>
      <c r="AD199" s="287">
        <v>13787.7</v>
      </c>
      <c r="AE199" s="269">
        <v>13787.7</v>
      </c>
    </row>
    <row r="200" spans="1:31" s="271" customFormat="1">
      <c r="A200" s="419"/>
      <c r="B200" s="299" t="s">
        <v>11</v>
      </c>
      <c r="C200" s="306">
        <f t="shared" ref="C200:Q200" si="88">C199*33.717</f>
        <v>197918.78999999998</v>
      </c>
      <c r="D200" s="267">
        <f t="shared" si="88"/>
        <v>112378.761</v>
      </c>
      <c r="E200" s="306">
        <f t="shared" si="88"/>
        <v>112277.61</v>
      </c>
      <c r="F200" s="359">
        <f t="shared" si="88"/>
        <v>318861.66899999999</v>
      </c>
      <c r="G200" s="312">
        <f t="shared" si="88"/>
        <v>264779.60099999997</v>
      </c>
      <c r="H200" s="358">
        <f t="shared" si="88"/>
        <v>524063.33100000001</v>
      </c>
      <c r="I200" s="358">
        <f t="shared" si="88"/>
        <v>249033.76199999999</v>
      </c>
      <c r="J200" s="358">
        <f t="shared" si="88"/>
        <v>323649.48300000001</v>
      </c>
      <c r="K200" s="326">
        <f t="shared" si="88"/>
        <v>313197.21299999999</v>
      </c>
      <c r="L200" s="312">
        <f t="shared" si="88"/>
        <v>413471.571</v>
      </c>
      <c r="M200" s="312">
        <f t="shared" si="88"/>
        <v>139352.361</v>
      </c>
      <c r="N200" s="358">
        <f t="shared" si="88"/>
        <v>333798.3</v>
      </c>
      <c r="O200" s="358">
        <f t="shared" si="88"/>
        <v>161807.883</v>
      </c>
      <c r="P200" s="306">
        <f t="shared" si="88"/>
        <v>67434</v>
      </c>
      <c r="Q200" s="358">
        <f t="shared" si="88"/>
        <v>42146.25</v>
      </c>
      <c r="R200" s="73"/>
      <c r="S200" s="73"/>
      <c r="T200" s="73"/>
      <c r="U200" s="73"/>
      <c r="V200" s="73"/>
      <c r="W200" s="73"/>
      <c r="X200" s="73"/>
      <c r="Y200" s="73"/>
      <c r="Z200" s="73"/>
      <c r="AA200" s="428"/>
      <c r="AB200" s="297" t="s">
        <v>5</v>
      </c>
      <c r="AC200" s="304">
        <v>8882</v>
      </c>
      <c r="AD200" s="311">
        <v>13644.7</v>
      </c>
      <c r="AE200" s="268">
        <v>13649.8</v>
      </c>
    </row>
    <row r="201" spans="1:31" s="271" customFormat="1" ht="15.75" thickBot="1">
      <c r="A201" s="419"/>
      <c r="B201" s="299" t="s">
        <v>79</v>
      </c>
      <c r="C201" s="306">
        <v>164000</v>
      </c>
      <c r="D201" s="267">
        <v>109880</v>
      </c>
      <c r="E201" s="306">
        <v>109880</v>
      </c>
      <c r="F201" s="312">
        <v>328000</v>
      </c>
      <c r="G201" s="312">
        <v>330905</v>
      </c>
      <c r="H201" s="312">
        <v>264264</v>
      </c>
      <c r="I201" s="312">
        <v>242663.6</v>
      </c>
      <c r="J201" s="267">
        <v>328000</v>
      </c>
      <c r="K201" s="306">
        <v>328000</v>
      </c>
      <c r="L201" s="312">
        <v>264264.40000000002</v>
      </c>
      <c r="M201" s="312">
        <v>328000</v>
      </c>
      <c r="N201" s="312">
        <v>352965.4</v>
      </c>
      <c r="O201" s="267">
        <v>328000</v>
      </c>
      <c r="P201" s="326">
        <f>2*P196</f>
        <v>110302</v>
      </c>
      <c r="Q201" s="267">
        <f>2*Q196</f>
        <v>66181</v>
      </c>
      <c r="R201" s="73"/>
      <c r="S201" s="73"/>
      <c r="T201" s="73"/>
      <c r="U201" s="73"/>
      <c r="V201" s="73"/>
      <c r="W201" s="73"/>
      <c r="X201" s="73"/>
      <c r="Y201" s="73"/>
      <c r="Z201" s="73"/>
      <c r="AA201" s="429"/>
      <c r="AB201" s="348" t="s">
        <v>3</v>
      </c>
      <c r="AC201" s="305">
        <f>AC200/AC199</f>
        <v>0.96629604647620715</v>
      </c>
      <c r="AD201" s="253">
        <f>AD200/AD199</f>
        <v>0.98962843694017133</v>
      </c>
      <c r="AE201" s="352">
        <f>AE200/AE199</f>
        <v>0.98999833184650077</v>
      </c>
    </row>
    <row r="202" spans="1:31" s="271" customFormat="1">
      <c r="A202" s="419"/>
      <c r="B202" s="297" t="s">
        <v>8</v>
      </c>
      <c r="C202" s="307">
        <f>SUM(C199-168)</f>
        <v>5702</v>
      </c>
      <c r="D202" s="266">
        <f>SUM(D199-686)</f>
        <v>2647</v>
      </c>
      <c r="E202" s="307">
        <f>SUM(E199-652)</f>
        <v>2678</v>
      </c>
      <c r="F202" s="313">
        <f>SUM(F199-1211)</f>
        <v>8246</v>
      </c>
      <c r="G202" s="313">
        <f>SUM(G199-4107)</f>
        <v>3746</v>
      </c>
      <c r="H202" s="313">
        <f>SUM(H199-2129)</f>
        <v>13414</v>
      </c>
      <c r="I202" s="313">
        <f>SUM(I199-(3437-2000))</f>
        <v>5949</v>
      </c>
      <c r="J202" s="266">
        <f>SUM(J199-9313)</f>
        <v>286</v>
      </c>
      <c r="K202" s="307">
        <f>SUM(K199-887)</f>
        <v>8402</v>
      </c>
      <c r="L202" s="313">
        <f>SUM(L199-1241)</f>
        <v>11022</v>
      </c>
      <c r="M202" s="320">
        <f>SUM(M199-214)</f>
        <v>3919</v>
      </c>
      <c r="N202" s="313">
        <f>SUM(N199-(5357-2614))</f>
        <v>7157</v>
      </c>
      <c r="O202" s="266">
        <f>SUM(O199-3991)</f>
        <v>808</v>
      </c>
      <c r="P202" s="327">
        <f>SUM(P199-1261)</f>
        <v>739</v>
      </c>
      <c r="Q202" s="266">
        <f>SUM(Q199-869)</f>
        <v>381</v>
      </c>
      <c r="R202" s="12" t="s">
        <v>183</v>
      </c>
      <c r="S202" s="73"/>
      <c r="T202" s="73"/>
      <c r="U202" s="73"/>
      <c r="V202" s="73"/>
      <c r="W202" s="73"/>
      <c r="X202" s="73"/>
      <c r="Y202" s="73"/>
      <c r="Z202" s="73"/>
      <c r="AA202" s="427" t="s">
        <v>199</v>
      </c>
      <c r="AB202" s="21" t="s">
        <v>4</v>
      </c>
      <c r="AC202" s="303">
        <v>97433.600000000006</v>
      </c>
      <c r="AD202" s="287">
        <v>243584.4</v>
      </c>
      <c r="AE202" s="269">
        <v>292299.3</v>
      </c>
    </row>
    <row r="203" spans="1:31" s="271" customFormat="1">
      <c r="A203" s="419"/>
      <c r="B203" s="300" t="s">
        <v>77</v>
      </c>
      <c r="C203" s="306">
        <f>(C202*33.717)</f>
        <v>192254.334</v>
      </c>
      <c r="D203" s="342">
        <f>(D202*33.717)</f>
        <v>89248.89899999999</v>
      </c>
      <c r="E203" s="306">
        <f>(E202*33.717)</f>
        <v>90294.126000000004</v>
      </c>
      <c r="F203" s="342">
        <f>(F202*33.717)</f>
        <v>278030.38199999998</v>
      </c>
      <c r="G203" s="284">
        <f>(G202*33.717)*2</f>
        <v>252607.764</v>
      </c>
      <c r="H203" s="284">
        <f>(H202*33.717)</f>
        <v>452279.83799999999</v>
      </c>
      <c r="I203" s="284">
        <f>(I202*33.717)-(2000*33.717)</f>
        <v>133148.43299999999</v>
      </c>
      <c r="J203" s="265">
        <f>J202*33.717</f>
        <v>9643.0619999999999</v>
      </c>
      <c r="K203" s="308">
        <f>K202*33.717</f>
        <v>283290.234</v>
      </c>
      <c r="L203" s="284">
        <f>L202*33.717</f>
        <v>371628.77399999998</v>
      </c>
      <c r="M203" s="284">
        <f>(M202*33.717)</f>
        <v>132136.92299999998</v>
      </c>
      <c r="N203" s="284">
        <f>N202*33.717</f>
        <v>241312.56899999999</v>
      </c>
      <c r="O203" s="265">
        <f>O202*33.717</f>
        <v>27243.335999999999</v>
      </c>
      <c r="P203" s="328">
        <f>P202*33.717</f>
        <v>24916.862999999998</v>
      </c>
      <c r="Q203" s="329">
        <f>Q202*33.717</f>
        <v>12846.177</v>
      </c>
      <c r="R203" s="66">
        <f>344240-H203</f>
        <v>-108039.83799999999</v>
      </c>
      <c r="S203" s="73" t="s">
        <v>184</v>
      </c>
      <c r="T203" s="73"/>
      <c r="U203" s="73"/>
      <c r="V203" s="73"/>
      <c r="W203" s="73"/>
      <c r="X203" s="73"/>
      <c r="Y203" s="73"/>
      <c r="Z203" s="73"/>
      <c r="AA203" s="428"/>
      <c r="AB203" s="297" t="s">
        <v>5</v>
      </c>
      <c r="AC203" s="304">
        <v>64490.9</v>
      </c>
      <c r="AD203" s="311">
        <v>79989.3</v>
      </c>
      <c r="AE203" s="268">
        <v>62980.6</v>
      </c>
    </row>
    <row r="204" spans="1:31" s="271" customFormat="1" ht="15.75" thickBot="1">
      <c r="A204" s="420"/>
      <c r="B204" s="298" t="s">
        <v>10</v>
      </c>
      <c r="C204" s="309">
        <f t="shared" ref="C204:Q204" si="89">C203/C196</f>
        <v>1.3407586605129149</v>
      </c>
      <c r="D204" s="296">
        <f t="shared" si="89"/>
        <v>0.59295368991162389</v>
      </c>
      <c r="E204" s="314">
        <f t="shared" si="89"/>
        <v>0.59989799077571926</v>
      </c>
      <c r="F204" s="286">
        <f t="shared" si="89"/>
        <v>1.5276579277331923</v>
      </c>
      <c r="G204" s="286">
        <f t="shared" si="89"/>
        <v>1.5267690968707031</v>
      </c>
      <c r="H204" s="286">
        <f t="shared" si="89"/>
        <v>3.4229394696212876</v>
      </c>
      <c r="I204" s="286">
        <f t="shared" si="89"/>
        <v>1.0973910631837653</v>
      </c>
      <c r="J204" s="315">
        <f t="shared" si="89"/>
        <v>5.8063487074439167E-2</v>
      </c>
      <c r="K204" s="314">
        <f t="shared" si="89"/>
        <v>1.4676197319545969</v>
      </c>
      <c r="L204" s="286">
        <f t="shared" si="89"/>
        <v>2.8125526858706653</v>
      </c>
      <c r="M204" s="286">
        <f t="shared" si="89"/>
        <v>1.5972782899754971</v>
      </c>
      <c r="N204" s="264">
        <f t="shared" si="89"/>
        <v>1.3673440456203354</v>
      </c>
      <c r="O204" s="315">
        <f t="shared" si="89"/>
        <v>0.32807880634400705</v>
      </c>
      <c r="P204" s="309">
        <f t="shared" si="89"/>
        <v>0.45179349422494602</v>
      </c>
      <c r="Q204" s="296">
        <f t="shared" si="89"/>
        <v>0.38821344494643478</v>
      </c>
      <c r="R204" s="130"/>
      <c r="S204" s="73"/>
      <c r="T204" s="73"/>
      <c r="U204" s="73"/>
      <c r="V204" s="73"/>
      <c r="W204" s="73"/>
      <c r="X204" s="73"/>
      <c r="Y204" s="73"/>
      <c r="Z204" s="73"/>
      <c r="AA204" s="430"/>
      <c r="AB204" s="298" t="s">
        <v>3</v>
      </c>
      <c r="AC204" s="309">
        <f>AC203/AC202</f>
        <v>0.66189589628218604</v>
      </c>
      <c r="AD204" s="282">
        <f>AD203/AD202</f>
        <v>0.32838433003098721</v>
      </c>
      <c r="AE204" s="347">
        <f>AE203/AE202</f>
        <v>0.21546613351451749</v>
      </c>
    </row>
    <row r="205" spans="1:31" s="271" customFormat="1" ht="15.75" thickBot="1">
      <c r="A205" s="406">
        <v>41361</v>
      </c>
      <c r="B205" s="406"/>
      <c r="C205" s="406"/>
      <c r="D205" s="280"/>
      <c r="E205" s="280"/>
      <c r="F205" s="280"/>
      <c r="G205" s="280"/>
      <c r="H205" s="280"/>
      <c r="I205" s="11"/>
      <c r="J205" s="285"/>
      <c r="K205" s="285"/>
      <c r="L205" s="280"/>
      <c r="M205" s="280"/>
      <c r="N205" s="13"/>
      <c r="R205" s="12"/>
      <c r="S205" s="73"/>
      <c r="T205" s="73"/>
      <c r="U205" s="73"/>
      <c r="V205" s="73"/>
      <c r="W205" s="73"/>
      <c r="X205" s="73"/>
      <c r="Y205" s="73"/>
      <c r="Z205" s="73"/>
      <c r="AA205" s="421"/>
      <c r="AB205" s="422"/>
    </row>
    <row r="206" spans="1:31" s="271" customFormat="1">
      <c r="A206" s="409" t="s">
        <v>1</v>
      </c>
      <c r="B206" s="423"/>
      <c r="C206" s="301" t="s">
        <v>12</v>
      </c>
      <c r="D206" s="270" t="s">
        <v>12</v>
      </c>
      <c r="E206" s="301" t="s">
        <v>13</v>
      </c>
      <c r="F206" s="281" t="s">
        <v>13</v>
      </c>
      <c r="G206" s="281" t="s">
        <v>13</v>
      </c>
      <c r="H206" s="281" t="s">
        <v>13</v>
      </c>
      <c r="I206" s="281" t="s">
        <v>13</v>
      </c>
      <c r="J206" s="270" t="s">
        <v>13</v>
      </c>
      <c r="K206" s="301" t="s">
        <v>2</v>
      </c>
      <c r="L206" s="281" t="s">
        <v>2</v>
      </c>
      <c r="M206" s="290" t="s">
        <v>2</v>
      </c>
      <c r="N206" s="281" t="s">
        <v>2</v>
      </c>
      <c r="O206" s="270" t="s">
        <v>2</v>
      </c>
      <c r="P206" s="332" t="s">
        <v>190</v>
      </c>
      <c r="Q206" s="331" t="s">
        <v>190</v>
      </c>
      <c r="R206" s="12"/>
      <c r="S206" s="73"/>
      <c r="T206" s="73"/>
      <c r="U206" s="73"/>
      <c r="V206" s="73"/>
      <c r="W206" s="73"/>
      <c r="X206" s="73"/>
      <c r="Y206" s="73"/>
      <c r="Z206" s="73"/>
      <c r="AA206" s="409" t="s">
        <v>1</v>
      </c>
      <c r="AB206" s="424"/>
      <c r="AC206" s="301" t="s">
        <v>12</v>
      </c>
      <c r="AD206" s="281" t="s">
        <v>13</v>
      </c>
      <c r="AE206" s="270" t="s">
        <v>2</v>
      </c>
    </row>
    <row r="207" spans="1:31" s="271" customFormat="1" ht="15.75" thickBot="1">
      <c r="A207" s="412" t="s">
        <v>0</v>
      </c>
      <c r="B207" s="425"/>
      <c r="C207" s="302" t="s">
        <v>99</v>
      </c>
      <c r="D207" s="295" t="s">
        <v>100</v>
      </c>
      <c r="E207" s="302" t="s">
        <v>101</v>
      </c>
      <c r="F207" s="310" t="s">
        <v>102</v>
      </c>
      <c r="G207" s="310" t="s">
        <v>97</v>
      </c>
      <c r="H207" s="310" t="s">
        <v>104</v>
      </c>
      <c r="I207" s="310" t="s">
        <v>103</v>
      </c>
      <c r="J207" s="318" t="s">
        <v>185</v>
      </c>
      <c r="K207" s="302" t="s">
        <v>105</v>
      </c>
      <c r="L207" s="310" t="s">
        <v>107</v>
      </c>
      <c r="M207" s="316" t="s">
        <v>98</v>
      </c>
      <c r="N207" s="317" t="s">
        <v>106</v>
      </c>
      <c r="O207" s="295" t="s">
        <v>186</v>
      </c>
      <c r="P207" s="321" t="s">
        <v>189</v>
      </c>
      <c r="Q207" s="295" t="s">
        <v>191</v>
      </c>
      <c r="R207" s="12"/>
      <c r="S207" s="12"/>
      <c r="T207" s="12"/>
      <c r="U207" s="12"/>
      <c r="V207" s="12"/>
      <c r="W207" s="12"/>
      <c r="X207" s="12"/>
      <c r="Y207" s="12"/>
      <c r="Z207" s="12"/>
      <c r="AA207" s="412" t="s">
        <v>0</v>
      </c>
      <c r="AB207" s="426"/>
      <c r="AC207" s="302" t="s">
        <v>99</v>
      </c>
      <c r="AD207" s="310" t="s">
        <v>104</v>
      </c>
      <c r="AE207" s="295" t="s">
        <v>107</v>
      </c>
    </row>
    <row r="208" spans="1:31" s="271" customFormat="1" ht="15" customHeight="1">
      <c r="A208" s="415" t="s">
        <v>9</v>
      </c>
      <c r="B208" s="21" t="s">
        <v>4</v>
      </c>
      <c r="C208" s="303">
        <v>143392.20000000001</v>
      </c>
      <c r="D208" s="269">
        <v>150515.79999999999</v>
      </c>
      <c r="E208" s="303">
        <v>150515.79999999999</v>
      </c>
      <c r="F208" s="287">
        <v>181997.8</v>
      </c>
      <c r="G208" s="287">
        <v>165452.5</v>
      </c>
      <c r="H208" s="287">
        <v>132132</v>
      </c>
      <c r="I208" s="287">
        <v>121331.8</v>
      </c>
      <c r="J208" s="269">
        <v>166077.9</v>
      </c>
      <c r="K208" s="303">
        <v>193027</v>
      </c>
      <c r="L208" s="287">
        <v>132132.20000000001</v>
      </c>
      <c r="M208" s="287">
        <v>82726.3</v>
      </c>
      <c r="N208" s="287">
        <v>176482.7</v>
      </c>
      <c r="O208" s="269">
        <v>83039</v>
      </c>
      <c r="P208" s="322">
        <v>55151</v>
      </c>
      <c r="Q208" s="269">
        <v>33090.5</v>
      </c>
      <c r="R208" s="73"/>
      <c r="S208" s="73"/>
      <c r="T208" s="73"/>
      <c r="U208" s="73"/>
      <c r="V208" s="73"/>
      <c r="W208" s="73"/>
      <c r="X208" s="73"/>
      <c r="Y208" s="73"/>
      <c r="Z208" s="73"/>
      <c r="AA208" s="418" t="s">
        <v>202</v>
      </c>
      <c r="AB208" s="2" t="s">
        <v>4</v>
      </c>
      <c r="AC208" s="303">
        <v>143392.20000000001</v>
      </c>
      <c r="AD208" s="287">
        <v>132132</v>
      </c>
      <c r="AE208" s="269">
        <v>132132.20000000001</v>
      </c>
    </row>
    <row r="209" spans="1:31" s="271" customFormat="1">
      <c r="A209" s="416"/>
      <c r="B209" s="297" t="s">
        <v>5</v>
      </c>
      <c r="C209" s="304">
        <v>47009.8</v>
      </c>
      <c r="D209" s="268">
        <v>77541</v>
      </c>
      <c r="E209" s="304">
        <v>78952.600000000006</v>
      </c>
      <c r="F209" s="311">
        <v>157611.9</v>
      </c>
      <c r="G209" s="311">
        <v>88712.3</v>
      </c>
      <c r="H209" s="311">
        <v>48496.800000000003</v>
      </c>
      <c r="I209" s="311">
        <v>72365</v>
      </c>
      <c r="J209" s="268">
        <v>8904</v>
      </c>
      <c r="K209" s="304">
        <v>155967.1</v>
      </c>
      <c r="L209" s="311">
        <v>65005.4</v>
      </c>
      <c r="M209" s="311">
        <v>46019.5</v>
      </c>
      <c r="N209" s="311">
        <v>136586.5</v>
      </c>
      <c r="O209" s="268">
        <v>4545.3</v>
      </c>
      <c r="P209" s="323">
        <v>4493</v>
      </c>
      <c r="Q209" s="268">
        <v>3149.3</v>
      </c>
      <c r="R209" s="73"/>
      <c r="S209" s="73"/>
      <c r="T209" s="73"/>
      <c r="U209" s="73"/>
      <c r="V209" s="73"/>
      <c r="W209" s="73"/>
      <c r="X209" s="73"/>
      <c r="Y209" s="73"/>
      <c r="Z209" s="73"/>
      <c r="AA209" s="419"/>
      <c r="AB209" s="346" t="s">
        <v>5</v>
      </c>
      <c r="AC209" s="304">
        <v>42041.3</v>
      </c>
      <c r="AD209" s="311">
        <v>46836.6</v>
      </c>
      <c r="AE209" s="268">
        <v>54552.5</v>
      </c>
    </row>
    <row r="210" spans="1:31" s="271" customFormat="1" ht="15.75" thickBot="1">
      <c r="A210" s="417"/>
      <c r="B210" s="298" t="s">
        <v>3</v>
      </c>
      <c r="C210" s="309">
        <f t="shared" ref="C210:Q210" si="90">C209/C208</f>
        <v>0.32784070542191274</v>
      </c>
      <c r="D210" s="347">
        <f t="shared" si="90"/>
        <v>0.51516850722648388</v>
      </c>
      <c r="E210" s="309">
        <f t="shared" si="90"/>
        <v>0.52454692464179853</v>
      </c>
      <c r="F210" s="282">
        <f t="shared" si="90"/>
        <v>0.86600991880121625</v>
      </c>
      <c r="G210" s="282">
        <f t="shared" si="90"/>
        <v>0.53617987035554016</v>
      </c>
      <c r="H210" s="282">
        <f t="shared" si="90"/>
        <v>0.36703296703296706</v>
      </c>
      <c r="I210" s="282">
        <f t="shared" si="90"/>
        <v>0.59642237237063989</v>
      </c>
      <c r="J210" s="296">
        <f t="shared" si="90"/>
        <v>5.3613394678039647E-2</v>
      </c>
      <c r="K210" s="309">
        <f t="shared" si="90"/>
        <v>0.80800665191916154</v>
      </c>
      <c r="L210" s="282">
        <f t="shared" si="90"/>
        <v>0.49197243366870447</v>
      </c>
      <c r="M210" s="319">
        <f t="shared" si="90"/>
        <v>0.55628621127742928</v>
      </c>
      <c r="N210" s="282">
        <f t="shared" si="90"/>
        <v>0.77393704878721814</v>
      </c>
      <c r="O210" s="296">
        <f t="shared" si="90"/>
        <v>5.4736930839725917E-2</v>
      </c>
      <c r="P210" s="324">
        <f t="shared" si="90"/>
        <v>8.1467244474261569E-2</v>
      </c>
      <c r="Q210" s="296">
        <f t="shared" si="90"/>
        <v>9.5172330427161875E-2</v>
      </c>
      <c r="R210" s="73"/>
      <c r="S210" s="73"/>
      <c r="T210" s="73"/>
      <c r="U210" s="73"/>
      <c r="V210" s="73"/>
      <c r="W210" s="73"/>
      <c r="X210" s="73"/>
      <c r="Y210" s="73"/>
      <c r="Z210" s="73"/>
      <c r="AA210" s="419"/>
      <c r="AB210" s="351" t="s">
        <v>3</v>
      </c>
      <c r="AC210" s="305">
        <f>AC209/AC208</f>
        <v>0.29319098249416636</v>
      </c>
      <c r="AD210" s="282">
        <f>AD209/AD208</f>
        <v>0.35446825901371354</v>
      </c>
      <c r="AE210" s="296">
        <f>AE209/AE208</f>
        <v>0.41286302657489993</v>
      </c>
    </row>
    <row r="211" spans="1:31" s="271" customFormat="1" ht="15" customHeight="1">
      <c r="A211" s="418" t="s">
        <v>6</v>
      </c>
      <c r="B211" s="21" t="s">
        <v>7</v>
      </c>
      <c r="C211" s="301">
        <v>5870</v>
      </c>
      <c r="D211" s="270">
        <v>3333</v>
      </c>
      <c r="E211" s="301">
        <v>3330</v>
      </c>
      <c r="F211" s="281">
        <v>9457</v>
      </c>
      <c r="G211" s="281">
        <v>7853</v>
      </c>
      <c r="H211" s="281">
        <v>15543</v>
      </c>
      <c r="I211" s="281">
        <v>7386</v>
      </c>
      <c r="J211" s="270">
        <v>9599</v>
      </c>
      <c r="K211" s="301">
        <v>9289</v>
      </c>
      <c r="L211" s="281">
        <v>12263</v>
      </c>
      <c r="M211" s="281">
        <v>4133</v>
      </c>
      <c r="N211" s="281">
        <v>9900</v>
      </c>
      <c r="O211" s="270">
        <v>4799</v>
      </c>
      <c r="P211" s="325">
        <v>2000</v>
      </c>
      <c r="Q211" s="270">
        <v>1250</v>
      </c>
      <c r="R211" s="73"/>
      <c r="S211" s="73"/>
      <c r="T211" s="73"/>
      <c r="U211" s="73"/>
      <c r="V211" s="73"/>
      <c r="W211" s="73"/>
      <c r="X211" s="73"/>
      <c r="Y211" s="73"/>
      <c r="Z211" s="73"/>
      <c r="AA211" s="427" t="s">
        <v>198</v>
      </c>
      <c r="AB211" s="21" t="s">
        <v>4</v>
      </c>
      <c r="AC211" s="303">
        <v>9191.7999999999993</v>
      </c>
      <c r="AD211" s="287">
        <v>13787.7</v>
      </c>
      <c r="AE211" s="269">
        <v>13787.7</v>
      </c>
    </row>
    <row r="212" spans="1:31" s="271" customFormat="1">
      <c r="A212" s="419"/>
      <c r="B212" s="299" t="s">
        <v>11</v>
      </c>
      <c r="C212" s="306">
        <f t="shared" ref="C212:Q212" si="91">C211*33.717</f>
        <v>197918.78999999998</v>
      </c>
      <c r="D212" s="267">
        <f t="shared" si="91"/>
        <v>112378.761</v>
      </c>
      <c r="E212" s="306">
        <f t="shared" si="91"/>
        <v>112277.61</v>
      </c>
      <c r="F212" s="359">
        <f t="shared" si="91"/>
        <v>318861.66899999999</v>
      </c>
      <c r="G212" s="312">
        <f t="shared" si="91"/>
        <v>264779.60099999997</v>
      </c>
      <c r="H212" s="358">
        <f t="shared" si="91"/>
        <v>524063.33100000001</v>
      </c>
      <c r="I212" s="358">
        <f t="shared" si="91"/>
        <v>249033.76199999999</v>
      </c>
      <c r="J212" s="358">
        <f t="shared" si="91"/>
        <v>323649.48300000001</v>
      </c>
      <c r="K212" s="326">
        <f t="shared" si="91"/>
        <v>313197.21299999999</v>
      </c>
      <c r="L212" s="312">
        <f t="shared" si="91"/>
        <v>413471.571</v>
      </c>
      <c r="M212" s="312">
        <f t="shared" si="91"/>
        <v>139352.361</v>
      </c>
      <c r="N212" s="358">
        <f t="shared" si="91"/>
        <v>333798.3</v>
      </c>
      <c r="O212" s="358">
        <f t="shared" si="91"/>
        <v>161807.883</v>
      </c>
      <c r="P212" s="306">
        <f t="shared" si="91"/>
        <v>67434</v>
      </c>
      <c r="Q212" s="358">
        <f t="shared" si="91"/>
        <v>42146.25</v>
      </c>
      <c r="R212" s="73"/>
      <c r="S212" s="73"/>
      <c r="T212" s="73"/>
      <c r="U212" s="73"/>
      <c r="V212" s="73"/>
      <c r="W212" s="73"/>
      <c r="X212" s="73"/>
      <c r="Y212" s="73"/>
      <c r="Z212" s="73"/>
      <c r="AA212" s="428"/>
      <c r="AB212" s="297" t="s">
        <v>5</v>
      </c>
      <c r="AC212" s="304">
        <v>8882</v>
      </c>
      <c r="AD212" s="311">
        <v>13644.7</v>
      </c>
      <c r="AE212" s="268">
        <v>13649.8</v>
      </c>
    </row>
    <row r="213" spans="1:31" s="271" customFormat="1" ht="15.75" thickBot="1">
      <c r="A213" s="419"/>
      <c r="B213" s="299" t="s">
        <v>79</v>
      </c>
      <c r="C213" s="306">
        <v>164000</v>
      </c>
      <c r="D213" s="267">
        <v>109880</v>
      </c>
      <c r="E213" s="306">
        <v>109880</v>
      </c>
      <c r="F213" s="312">
        <v>328000</v>
      </c>
      <c r="G213" s="312">
        <v>330905</v>
      </c>
      <c r="H213" s="312">
        <v>264264</v>
      </c>
      <c r="I213" s="312">
        <v>242663.6</v>
      </c>
      <c r="J213" s="267">
        <v>328000</v>
      </c>
      <c r="K213" s="306">
        <v>328000</v>
      </c>
      <c r="L213" s="312">
        <v>264264.40000000002</v>
      </c>
      <c r="M213" s="312">
        <v>328000</v>
      </c>
      <c r="N213" s="312">
        <v>352965.4</v>
      </c>
      <c r="O213" s="267">
        <v>328000</v>
      </c>
      <c r="P213" s="326">
        <f>2*P208</f>
        <v>110302</v>
      </c>
      <c r="Q213" s="267">
        <f>2*Q208</f>
        <v>66181</v>
      </c>
      <c r="R213" s="73"/>
      <c r="S213" s="73"/>
      <c r="T213" s="73"/>
      <c r="U213" s="73"/>
      <c r="V213" s="73"/>
      <c r="W213" s="73"/>
      <c r="X213" s="73"/>
      <c r="Y213" s="73"/>
      <c r="Z213" s="73"/>
      <c r="AA213" s="429"/>
      <c r="AB213" s="348" t="s">
        <v>3</v>
      </c>
      <c r="AC213" s="305">
        <f>AC212/AC211</f>
        <v>0.96629604647620715</v>
      </c>
      <c r="AD213" s="253">
        <f>AD212/AD211</f>
        <v>0.98962843694017133</v>
      </c>
      <c r="AE213" s="352">
        <f>AE212/AE211</f>
        <v>0.98999833184650077</v>
      </c>
    </row>
    <row r="214" spans="1:31" s="271" customFormat="1">
      <c r="A214" s="419"/>
      <c r="B214" s="297" t="s">
        <v>8</v>
      </c>
      <c r="C214" s="307">
        <f>SUM(C211-168)</f>
        <v>5702</v>
      </c>
      <c r="D214" s="266">
        <f>SUM(D211-686)</f>
        <v>2647</v>
      </c>
      <c r="E214" s="307">
        <f>SUM(E211-652)</f>
        <v>2678</v>
      </c>
      <c r="F214" s="313">
        <f>SUM(F211-1211)</f>
        <v>8246</v>
      </c>
      <c r="G214" s="313">
        <f>SUM(G211-4137)</f>
        <v>3716</v>
      </c>
      <c r="H214" s="313">
        <f>SUM(H211-2129)</f>
        <v>13414</v>
      </c>
      <c r="I214" s="313">
        <f>SUM(I211-(3578-2000))</f>
        <v>5808</v>
      </c>
      <c r="J214" s="266">
        <f>SUM(J211-9313)</f>
        <v>286</v>
      </c>
      <c r="K214" s="307">
        <f>SUM(K211-887)</f>
        <v>8402</v>
      </c>
      <c r="L214" s="313">
        <f>SUM(L211-1241)</f>
        <v>11022</v>
      </c>
      <c r="M214" s="320">
        <f>SUM(M211-247)</f>
        <v>3886</v>
      </c>
      <c r="N214" s="313">
        <f>SUM(N211-(5408-2614))</f>
        <v>7106</v>
      </c>
      <c r="O214" s="266">
        <f>SUM(O211-4074)</f>
        <v>725</v>
      </c>
      <c r="P214" s="327">
        <f>SUM(P211-1261)</f>
        <v>739</v>
      </c>
      <c r="Q214" s="266">
        <f>SUM(Q211-869)</f>
        <v>381</v>
      </c>
      <c r="R214" s="12" t="s">
        <v>183</v>
      </c>
      <c r="S214" s="73"/>
      <c r="T214" s="73"/>
      <c r="U214" s="73"/>
      <c r="V214" s="73"/>
      <c r="W214" s="73"/>
      <c r="X214" s="73"/>
      <c r="Y214" s="73"/>
      <c r="Z214" s="73"/>
      <c r="AA214" s="427" t="s">
        <v>199</v>
      </c>
      <c r="AB214" s="21" t="s">
        <v>4</v>
      </c>
      <c r="AC214" s="303">
        <v>97433.600000000006</v>
      </c>
      <c r="AD214" s="287">
        <v>243584.4</v>
      </c>
      <c r="AE214" s="269">
        <v>292299.3</v>
      </c>
    </row>
    <row r="215" spans="1:31" s="271" customFormat="1">
      <c r="A215" s="419"/>
      <c r="B215" s="300" t="s">
        <v>77</v>
      </c>
      <c r="C215" s="306">
        <f>(C214*33.717)</f>
        <v>192254.334</v>
      </c>
      <c r="D215" s="342">
        <f>(D214*33.717)</f>
        <v>89248.89899999999</v>
      </c>
      <c r="E215" s="306">
        <f>(E214*33.717)</f>
        <v>90294.126000000004</v>
      </c>
      <c r="F215" s="342">
        <f>(F214*33.717)</f>
        <v>278030.38199999998</v>
      </c>
      <c r="G215" s="284">
        <f>(G214*33.717)*2</f>
        <v>250584.74399999998</v>
      </c>
      <c r="H215" s="284">
        <f>(H214*33.717)</f>
        <v>452279.83799999999</v>
      </c>
      <c r="I215" s="284">
        <f>(I214*33.717)-(2000*33.717)</f>
        <v>128394.33599999998</v>
      </c>
      <c r="J215" s="265">
        <f>J214*33.717</f>
        <v>9643.0619999999999</v>
      </c>
      <c r="K215" s="308">
        <f>K214*33.717</f>
        <v>283290.234</v>
      </c>
      <c r="L215" s="284">
        <f>L214*33.717</f>
        <v>371628.77399999998</v>
      </c>
      <c r="M215" s="284">
        <f>(M214*33.717)</f>
        <v>131024.26199999999</v>
      </c>
      <c r="N215" s="284">
        <f>N214*33.717</f>
        <v>239593.00199999998</v>
      </c>
      <c r="O215" s="265">
        <f>O214*33.717</f>
        <v>24444.825000000001</v>
      </c>
      <c r="P215" s="328">
        <f>P214*33.717</f>
        <v>24916.862999999998</v>
      </c>
      <c r="Q215" s="329">
        <f>Q214*33.717</f>
        <v>12846.177</v>
      </c>
      <c r="R215" s="66">
        <f>344240-H215</f>
        <v>-108039.83799999999</v>
      </c>
      <c r="S215" s="73" t="s">
        <v>184</v>
      </c>
      <c r="T215" s="73"/>
      <c r="U215" s="73"/>
      <c r="V215" s="73"/>
      <c r="W215" s="73"/>
      <c r="X215" s="73"/>
      <c r="Y215" s="73"/>
      <c r="Z215" s="73"/>
      <c r="AA215" s="428"/>
      <c r="AB215" s="297" t="s">
        <v>5</v>
      </c>
      <c r="AC215" s="304">
        <v>64490.9</v>
      </c>
      <c r="AD215" s="311">
        <v>79989.3</v>
      </c>
      <c r="AE215" s="268">
        <v>62980.6</v>
      </c>
    </row>
    <row r="216" spans="1:31" s="271" customFormat="1" ht="15.75" thickBot="1">
      <c r="A216" s="420"/>
      <c r="B216" s="298" t="s">
        <v>10</v>
      </c>
      <c r="C216" s="309">
        <f t="shared" ref="C216:Q216" si="92">C215/C208</f>
        <v>1.3407586605129149</v>
      </c>
      <c r="D216" s="296">
        <f t="shared" si="92"/>
        <v>0.59295368991162389</v>
      </c>
      <c r="E216" s="314">
        <f t="shared" si="92"/>
        <v>0.59989799077571926</v>
      </c>
      <c r="F216" s="286">
        <f t="shared" si="92"/>
        <v>1.5276579277331923</v>
      </c>
      <c r="G216" s="286">
        <f t="shared" si="92"/>
        <v>1.5145419017542798</v>
      </c>
      <c r="H216" s="286">
        <f t="shared" si="92"/>
        <v>3.4229394696212876</v>
      </c>
      <c r="I216" s="286">
        <f t="shared" si="92"/>
        <v>1.0582084498870039</v>
      </c>
      <c r="J216" s="315">
        <f t="shared" si="92"/>
        <v>5.8063487074439167E-2</v>
      </c>
      <c r="K216" s="314">
        <f t="shared" si="92"/>
        <v>1.4676197319545969</v>
      </c>
      <c r="L216" s="286">
        <f t="shared" si="92"/>
        <v>2.8125526858706653</v>
      </c>
      <c r="M216" s="286">
        <f t="shared" si="92"/>
        <v>1.5838283834765967</v>
      </c>
      <c r="N216" s="264">
        <f t="shared" si="92"/>
        <v>1.357600501352257</v>
      </c>
      <c r="O216" s="315">
        <f t="shared" si="92"/>
        <v>0.29437764183094689</v>
      </c>
      <c r="P216" s="309">
        <f t="shared" si="92"/>
        <v>0.45179349422494602</v>
      </c>
      <c r="Q216" s="296">
        <f t="shared" si="92"/>
        <v>0.38821344494643478</v>
      </c>
      <c r="R216" s="130"/>
      <c r="S216" s="73"/>
      <c r="T216" s="73"/>
      <c r="U216" s="73"/>
      <c r="V216" s="73"/>
      <c r="W216" s="73"/>
      <c r="X216" s="73"/>
      <c r="Y216" s="73"/>
      <c r="Z216" s="73"/>
      <c r="AA216" s="430"/>
      <c r="AB216" s="298" t="s">
        <v>3</v>
      </c>
      <c r="AC216" s="309">
        <f>AC215/AC214</f>
        <v>0.66189589628218604</v>
      </c>
      <c r="AD216" s="282">
        <f>AD215/AD214</f>
        <v>0.32838433003098721</v>
      </c>
      <c r="AE216" s="347">
        <f>AE215/AE214</f>
        <v>0.21546613351451749</v>
      </c>
    </row>
    <row r="217" spans="1:31" s="271" customFormat="1" ht="15.75" thickBot="1">
      <c r="A217" s="406">
        <v>41359</v>
      </c>
      <c r="B217" s="406"/>
      <c r="C217" s="406"/>
      <c r="D217" s="280"/>
      <c r="E217" s="280"/>
      <c r="F217" s="280"/>
      <c r="G217" s="280"/>
      <c r="H217" s="280"/>
      <c r="I217" s="11"/>
      <c r="J217" s="285"/>
      <c r="K217" s="285"/>
      <c r="L217" s="280"/>
      <c r="M217" s="280"/>
      <c r="N217" s="13"/>
      <c r="R217" s="12"/>
      <c r="S217" s="73"/>
      <c r="T217" s="73"/>
      <c r="U217" s="73"/>
      <c r="V217" s="73"/>
      <c r="W217" s="73"/>
      <c r="X217" s="73"/>
      <c r="Y217" s="73"/>
      <c r="Z217" s="73"/>
      <c r="AA217" s="421"/>
      <c r="AB217" s="422"/>
    </row>
    <row r="218" spans="1:31" s="271" customFormat="1">
      <c r="A218" s="409" t="s">
        <v>1</v>
      </c>
      <c r="B218" s="423"/>
      <c r="C218" s="301" t="s">
        <v>12</v>
      </c>
      <c r="D218" s="270" t="s">
        <v>12</v>
      </c>
      <c r="E218" s="301" t="s">
        <v>13</v>
      </c>
      <c r="F218" s="281" t="s">
        <v>13</v>
      </c>
      <c r="G218" s="281" t="s">
        <v>13</v>
      </c>
      <c r="H218" s="281" t="s">
        <v>13</v>
      </c>
      <c r="I218" s="281" t="s">
        <v>13</v>
      </c>
      <c r="J218" s="270" t="s">
        <v>13</v>
      </c>
      <c r="K218" s="301" t="s">
        <v>2</v>
      </c>
      <c r="L218" s="281" t="s">
        <v>2</v>
      </c>
      <c r="M218" s="290" t="s">
        <v>2</v>
      </c>
      <c r="N218" s="281" t="s">
        <v>2</v>
      </c>
      <c r="O218" s="270" t="s">
        <v>2</v>
      </c>
      <c r="P218" s="332" t="s">
        <v>190</v>
      </c>
      <c r="Q218" s="331" t="s">
        <v>190</v>
      </c>
      <c r="R218" s="12"/>
      <c r="S218" s="73"/>
      <c r="T218" s="73"/>
      <c r="U218" s="73"/>
      <c r="V218" s="73"/>
      <c r="W218" s="73"/>
      <c r="X218" s="73"/>
      <c r="Y218" s="73"/>
      <c r="Z218" s="73"/>
      <c r="AA218" s="409" t="s">
        <v>1</v>
      </c>
      <c r="AB218" s="424"/>
      <c r="AC218" s="301" t="s">
        <v>12</v>
      </c>
      <c r="AD218" s="281" t="s">
        <v>13</v>
      </c>
      <c r="AE218" s="270" t="s">
        <v>2</v>
      </c>
    </row>
    <row r="219" spans="1:31" s="271" customFormat="1" ht="15.75" thickBot="1">
      <c r="A219" s="412" t="s">
        <v>0</v>
      </c>
      <c r="B219" s="425"/>
      <c r="C219" s="302" t="s">
        <v>99</v>
      </c>
      <c r="D219" s="295" t="s">
        <v>100</v>
      </c>
      <c r="E219" s="302" t="s">
        <v>101</v>
      </c>
      <c r="F219" s="310" t="s">
        <v>102</v>
      </c>
      <c r="G219" s="310" t="s">
        <v>97</v>
      </c>
      <c r="H219" s="310" t="s">
        <v>104</v>
      </c>
      <c r="I219" s="310" t="s">
        <v>103</v>
      </c>
      <c r="J219" s="318" t="s">
        <v>185</v>
      </c>
      <c r="K219" s="302" t="s">
        <v>105</v>
      </c>
      <c r="L219" s="310" t="s">
        <v>107</v>
      </c>
      <c r="M219" s="316" t="s">
        <v>98</v>
      </c>
      <c r="N219" s="317" t="s">
        <v>106</v>
      </c>
      <c r="O219" s="295" t="s">
        <v>186</v>
      </c>
      <c r="P219" s="321" t="s">
        <v>189</v>
      </c>
      <c r="Q219" s="295" t="s">
        <v>191</v>
      </c>
      <c r="R219" s="12"/>
      <c r="S219" s="12"/>
      <c r="T219" s="12"/>
      <c r="U219" s="12"/>
      <c r="V219" s="12"/>
      <c r="W219" s="12"/>
      <c r="X219" s="12"/>
      <c r="Y219" s="12"/>
      <c r="Z219" s="12"/>
      <c r="AA219" s="412" t="s">
        <v>0</v>
      </c>
      <c r="AB219" s="426"/>
      <c r="AC219" s="302" t="s">
        <v>99</v>
      </c>
      <c r="AD219" s="310" t="s">
        <v>104</v>
      </c>
      <c r="AE219" s="295" t="s">
        <v>107</v>
      </c>
    </row>
    <row r="220" spans="1:31" s="271" customFormat="1" ht="15" customHeight="1">
      <c r="A220" s="415" t="s">
        <v>9</v>
      </c>
      <c r="B220" s="21" t="s">
        <v>4</v>
      </c>
      <c r="C220" s="303">
        <v>143392.20000000001</v>
      </c>
      <c r="D220" s="269">
        <v>150515.79999999999</v>
      </c>
      <c r="E220" s="303">
        <v>150515.79999999999</v>
      </c>
      <c r="F220" s="287">
        <v>181997.8</v>
      </c>
      <c r="G220" s="287">
        <v>165452.5</v>
      </c>
      <c r="H220" s="287">
        <v>132132</v>
      </c>
      <c r="I220" s="287">
        <v>121331.8</v>
      </c>
      <c r="J220" s="269">
        <v>166077.9</v>
      </c>
      <c r="K220" s="303">
        <v>193027</v>
      </c>
      <c r="L220" s="287">
        <v>132132.20000000001</v>
      </c>
      <c r="M220" s="287">
        <v>82726.3</v>
      </c>
      <c r="N220" s="287">
        <v>176482.7</v>
      </c>
      <c r="O220" s="269">
        <v>83039</v>
      </c>
      <c r="P220" s="322">
        <v>55151</v>
      </c>
      <c r="Q220" s="269">
        <v>33090.5</v>
      </c>
      <c r="R220" s="73"/>
      <c r="S220" s="73"/>
      <c r="T220" s="73"/>
      <c r="U220" s="73"/>
      <c r="V220" s="73"/>
      <c r="W220" s="73"/>
      <c r="X220" s="73"/>
      <c r="Y220" s="73"/>
      <c r="Z220" s="73"/>
      <c r="AA220" s="418" t="s">
        <v>202</v>
      </c>
      <c r="AB220" s="2" t="s">
        <v>4</v>
      </c>
      <c r="AC220" s="303">
        <v>143392.20000000001</v>
      </c>
      <c r="AD220" s="287">
        <v>132132</v>
      </c>
      <c r="AE220" s="269">
        <v>132132.20000000001</v>
      </c>
    </row>
    <row r="221" spans="1:31" s="271" customFormat="1">
      <c r="A221" s="416"/>
      <c r="B221" s="297" t="s">
        <v>5</v>
      </c>
      <c r="C221" s="304">
        <v>47091.7</v>
      </c>
      <c r="D221" s="268">
        <v>77528</v>
      </c>
      <c r="E221" s="304">
        <v>78939.5</v>
      </c>
      <c r="F221" s="311">
        <v>157573.5</v>
      </c>
      <c r="G221" s="311">
        <v>88567.8</v>
      </c>
      <c r="H221" s="311">
        <v>48811.1</v>
      </c>
      <c r="I221" s="311">
        <v>70117.2</v>
      </c>
      <c r="J221" s="268">
        <v>8851.7000000000007</v>
      </c>
      <c r="K221" s="304">
        <v>155903.79999999999</v>
      </c>
      <c r="L221" s="311">
        <v>61028</v>
      </c>
      <c r="M221" s="311">
        <v>45944.9</v>
      </c>
      <c r="N221" s="311">
        <v>136372</v>
      </c>
      <c r="O221" s="268">
        <v>4518.8</v>
      </c>
      <c r="P221" s="323">
        <v>4457.8</v>
      </c>
      <c r="Q221" s="268">
        <v>2986.8</v>
      </c>
      <c r="R221" s="73"/>
      <c r="S221" s="73"/>
      <c r="T221" s="73"/>
      <c r="U221" s="73"/>
      <c r="V221" s="73"/>
      <c r="W221" s="73"/>
      <c r="X221" s="73"/>
      <c r="Y221" s="73"/>
      <c r="Z221" s="73"/>
      <c r="AA221" s="419"/>
      <c r="AB221" s="346" t="s">
        <v>5</v>
      </c>
      <c r="AC221" s="304">
        <v>42041.3</v>
      </c>
      <c r="AD221" s="311">
        <v>46836.6</v>
      </c>
      <c r="AE221" s="268">
        <v>54552.5</v>
      </c>
    </row>
    <row r="222" spans="1:31" s="271" customFormat="1" ht="15.75" thickBot="1">
      <c r="A222" s="417"/>
      <c r="B222" s="298" t="s">
        <v>3</v>
      </c>
      <c r="C222" s="309">
        <f t="shared" ref="C222:Q222" si="93">C221/C220</f>
        <v>0.32841186619634816</v>
      </c>
      <c r="D222" s="347">
        <f t="shared" si="93"/>
        <v>0.51508213755632304</v>
      </c>
      <c r="E222" s="309">
        <f t="shared" si="93"/>
        <v>0.52445989058955944</v>
      </c>
      <c r="F222" s="282">
        <f t="shared" si="93"/>
        <v>0.86579892723977991</v>
      </c>
      <c r="G222" s="282">
        <f t="shared" si="93"/>
        <v>0.53530650791012524</v>
      </c>
      <c r="H222" s="282">
        <f t="shared" si="93"/>
        <v>0.36941164895710349</v>
      </c>
      <c r="I222" s="282">
        <f t="shared" si="93"/>
        <v>0.57789631407429876</v>
      </c>
      <c r="J222" s="296">
        <f t="shared" si="93"/>
        <v>5.3298482218284315E-2</v>
      </c>
      <c r="K222" s="309">
        <f t="shared" si="93"/>
        <v>0.80767871852124307</v>
      </c>
      <c r="L222" s="282">
        <f t="shared" si="93"/>
        <v>0.46187076276638089</v>
      </c>
      <c r="M222" s="319">
        <f t="shared" si="93"/>
        <v>0.55538444243245499</v>
      </c>
      <c r="N222" s="282">
        <f t="shared" si="93"/>
        <v>0.77272163220530954</v>
      </c>
      <c r="O222" s="296">
        <f t="shared" si="93"/>
        <v>5.4417803682606972E-2</v>
      </c>
      <c r="P222" s="324">
        <f t="shared" si="93"/>
        <v>8.0828996754365293E-2</v>
      </c>
      <c r="Q222" s="296">
        <f t="shared" si="93"/>
        <v>9.0261555431317156E-2</v>
      </c>
      <c r="R222" s="73"/>
      <c r="S222" s="73"/>
      <c r="T222" s="73"/>
      <c r="U222" s="73"/>
      <c r="V222" s="73"/>
      <c r="W222" s="73"/>
      <c r="X222" s="73"/>
      <c r="Y222" s="73"/>
      <c r="Z222" s="73"/>
      <c r="AA222" s="419"/>
      <c r="AB222" s="351" t="s">
        <v>3</v>
      </c>
      <c r="AC222" s="305">
        <f>AC221/AC220</f>
        <v>0.29319098249416636</v>
      </c>
      <c r="AD222" s="282">
        <f>AD221/AD220</f>
        <v>0.35446825901371354</v>
      </c>
      <c r="AE222" s="296">
        <f>AE221/AE220</f>
        <v>0.41286302657489993</v>
      </c>
    </row>
    <row r="223" spans="1:31" s="271" customFormat="1" ht="15" customHeight="1">
      <c r="A223" s="418" t="s">
        <v>6</v>
      </c>
      <c r="B223" s="21" t="s">
        <v>7</v>
      </c>
      <c r="C223" s="301">
        <v>5870</v>
      </c>
      <c r="D223" s="270">
        <v>3333</v>
      </c>
      <c r="E223" s="301">
        <v>3330</v>
      </c>
      <c r="F223" s="281">
        <v>9457</v>
      </c>
      <c r="G223" s="281">
        <v>7853</v>
      </c>
      <c r="H223" s="281">
        <v>15543</v>
      </c>
      <c r="I223" s="281">
        <v>7386</v>
      </c>
      <c r="J223" s="270">
        <v>9599</v>
      </c>
      <c r="K223" s="301">
        <v>9289</v>
      </c>
      <c r="L223" s="281">
        <v>12263</v>
      </c>
      <c r="M223" s="281">
        <v>4133</v>
      </c>
      <c r="N223" s="281">
        <v>9900</v>
      </c>
      <c r="O223" s="270">
        <v>4799</v>
      </c>
      <c r="P223" s="325">
        <v>2000</v>
      </c>
      <c r="Q223" s="270">
        <v>1250</v>
      </c>
      <c r="R223" s="73"/>
      <c r="S223" s="73"/>
      <c r="T223" s="73"/>
      <c r="U223" s="73"/>
      <c r="V223" s="73"/>
      <c r="W223" s="73"/>
      <c r="X223" s="73"/>
      <c r="Y223" s="73"/>
      <c r="Z223" s="73"/>
      <c r="AA223" s="427" t="s">
        <v>198</v>
      </c>
      <c r="AB223" s="21" t="s">
        <v>4</v>
      </c>
      <c r="AC223" s="303">
        <v>9191.7999999999993</v>
      </c>
      <c r="AD223" s="287">
        <v>13787.7</v>
      </c>
      <c r="AE223" s="269">
        <v>13787.7</v>
      </c>
    </row>
    <row r="224" spans="1:31" s="271" customFormat="1">
      <c r="A224" s="419"/>
      <c r="B224" s="299" t="s">
        <v>11</v>
      </c>
      <c r="C224" s="306">
        <f t="shared" ref="C224:Q224" si="94">C223*33.717</f>
        <v>197918.78999999998</v>
      </c>
      <c r="D224" s="267">
        <f t="shared" si="94"/>
        <v>112378.761</v>
      </c>
      <c r="E224" s="306">
        <f t="shared" si="94"/>
        <v>112277.61</v>
      </c>
      <c r="F224" s="359">
        <f t="shared" si="94"/>
        <v>318861.66899999999</v>
      </c>
      <c r="G224" s="312">
        <f t="shared" si="94"/>
        <v>264779.60099999997</v>
      </c>
      <c r="H224" s="358">
        <f t="shared" si="94"/>
        <v>524063.33100000001</v>
      </c>
      <c r="I224" s="358">
        <f t="shared" si="94"/>
        <v>249033.76199999999</v>
      </c>
      <c r="J224" s="358">
        <f t="shared" si="94"/>
        <v>323649.48300000001</v>
      </c>
      <c r="K224" s="326">
        <f t="shared" si="94"/>
        <v>313197.21299999999</v>
      </c>
      <c r="L224" s="312">
        <f t="shared" si="94"/>
        <v>413471.571</v>
      </c>
      <c r="M224" s="312">
        <f t="shared" si="94"/>
        <v>139352.361</v>
      </c>
      <c r="N224" s="358">
        <f t="shared" si="94"/>
        <v>333798.3</v>
      </c>
      <c r="O224" s="358">
        <f t="shared" si="94"/>
        <v>161807.883</v>
      </c>
      <c r="P224" s="306">
        <f t="shared" si="94"/>
        <v>67434</v>
      </c>
      <c r="Q224" s="358">
        <f t="shared" si="94"/>
        <v>42146.25</v>
      </c>
      <c r="R224" s="73"/>
      <c r="S224" s="73"/>
      <c r="T224" s="73"/>
      <c r="U224" s="73"/>
      <c r="V224" s="73"/>
      <c r="W224" s="73"/>
      <c r="X224" s="73"/>
      <c r="Y224" s="73"/>
      <c r="Z224" s="73"/>
      <c r="AA224" s="428"/>
      <c r="AB224" s="297" t="s">
        <v>5</v>
      </c>
      <c r="AC224" s="304">
        <v>8882</v>
      </c>
      <c r="AD224" s="311">
        <v>13644.7</v>
      </c>
      <c r="AE224" s="268">
        <v>13649.8</v>
      </c>
    </row>
    <row r="225" spans="1:31" s="271" customFormat="1" ht="15.75" thickBot="1">
      <c r="A225" s="419"/>
      <c r="B225" s="299" t="s">
        <v>79</v>
      </c>
      <c r="C225" s="306">
        <v>164000</v>
      </c>
      <c r="D225" s="267">
        <v>109880</v>
      </c>
      <c r="E225" s="306">
        <v>109880</v>
      </c>
      <c r="F225" s="312">
        <v>328000</v>
      </c>
      <c r="G225" s="312">
        <v>330905</v>
      </c>
      <c r="H225" s="312">
        <v>264264</v>
      </c>
      <c r="I225" s="312">
        <v>242663.6</v>
      </c>
      <c r="J225" s="267">
        <v>328000</v>
      </c>
      <c r="K225" s="306">
        <v>328000</v>
      </c>
      <c r="L225" s="312">
        <v>264264.40000000002</v>
      </c>
      <c r="M225" s="312">
        <v>328000</v>
      </c>
      <c r="N225" s="312">
        <v>352965.4</v>
      </c>
      <c r="O225" s="267">
        <v>328000</v>
      </c>
      <c r="P225" s="326">
        <f>2*P220</f>
        <v>110302</v>
      </c>
      <c r="Q225" s="267">
        <f>2*Q220</f>
        <v>66181</v>
      </c>
      <c r="R225" s="73"/>
      <c r="S225" s="73"/>
      <c r="T225" s="73"/>
      <c r="U225" s="73"/>
      <c r="V225" s="73"/>
      <c r="W225" s="73"/>
      <c r="X225" s="73"/>
      <c r="Y225" s="73"/>
      <c r="Z225" s="73"/>
      <c r="AA225" s="429"/>
      <c r="AB225" s="348" t="s">
        <v>3</v>
      </c>
      <c r="AC225" s="305">
        <f>AC224/AC223</f>
        <v>0.96629604647620715</v>
      </c>
      <c r="AD225" s="253">
        <f>AD224/AD223</f>
        <v>0.98962843694017133</v>
      </c>
      <c r="AE225" s="352">
        <f>AE224/AE223</f>
        <v>0.98999833184650077</v>
      </c>
    </row>
    <row r="226" spans="1:31" s="271" customFormat="1">
      <c r="A226" s="419"/>
      <c r="B226" s="297" t="s">
        <v>8</v>
      </c>
      <c r="C226" s="307">
        <f>SUM(C223-168)</f>
        <v>5702</v>
      </c>
      <c r="D226" s="266">
        <f>SUM(D223-686)</f>
        <v>2647</v>
      </c>
      <c r="E226" s="307">
        <f>SUM(E223-652)</f>
        <v>2678</v>
      </c>
      <c r="F226" s="313">
        <f>SUM(F223-1211)</f>
        <v>8246</v>
      </c>
      <c r="G226" s="313">
        <f>SUM(G223-4200)</f>
        <v>3653</v>
      </c>
      <c r="H226" s="313">
        <f>SUM(H223-2129)</f>
        <v>13414</v>
      </c>
      <c r="I226" s="313">
        <f>SUM(I223-(3578-2000))</f>
        <v>5808</v>
      </c>
      <c r="J226" s="266">
        <f>SUM(J223-9313)</f>
        <v>286</v>
      </c>
      <c r="K226" s="307">
        <f>SUM(K223-887)</f>
        <v>8402</v>
      </c>
      <c r="L226" s="313">
        <f>SUM(L223-1721)</f>
        <v>10542</v>
      </c>
      <c r="M226" s="320">
        <f>SUM(M223-321)</f>
        <v>3812</v>
      </c>
      <c r="N226" s="313">
        <f>SUM(N223-(5408-2614))</f>
        <v>7106</v>
      </c>
      <c r="O226" s="266">
        <f>SUM(O223-4074)</f>
        <v>725</v>
      </c>
      <c r="P226" s="327">
        <f>SUM(P223-1261)</f>
        <v>739</v>
      </c>
      <c r="Q226" s="266">
        <f>SUM(Q223-869)</f>
        <v>381</v>
      </c>
      <c r="R226" s="12" t="s">
        <v>183</v>
      </c>
      <c r="S226" s="73"/>
      <c r="T226" s="73"/>
      <c r="U226" s="73"/>
      <c r="V226" s="73"/>
      <c r="W226" s="73"/>
      <c r="X226" s="73"/>
      <c r="Y226" s="73"/>
      <c r="Z226" s="73"/>
      <c r="AA226" s="427" t="s">
        <v>199</v>
      </c>
      <c r="AB226" s="21" t="s">
        <v>4</v>
      </c>
      <c r="AC226" s="303">
        <v>97433.600000000006</v>
      </c>
      <c r="AD226" s="287">
        <v>243584.4</v>
      </c>
      <c r="AE226" s="269">
        <v>292299.3</v>
      </c>
    </row>
    <row r="227" spans="1:31" s="271" customFormat="1">
      <c r="A227" s="419"/>
      <c r="B227" s="300" t="s">
        <v>77</v>
      </c>
      <c r="C227" s="306">
        <f>(C226*33.717)</f>
        <v>192254.334</v>
      </c>
      <c r="D227" s="342">
        <f>(D226*33.717)</f>
        <v>89248.89899999999</v>
      </c>
      <c r="E227" s="306">
        <f>(E226*33.717)</f>
        <v>90294.126000000004</v>
      </c>
      <c r="F227" s="342">
        <f>(F226*33.717)</f>
        <v>278030.38199999998</v>
      </c>
      <c r="G227" s="284">
        <f>(G226*33.717)*2</f>
        <v>246336.402</v>
      </c>
      <c r="H227" s="284">
        <f>(H226*33.717)</f>
        <v>452279.83799999999</v>
      </c>
      <c r="I227" s="284">
        <f>(I226*33.717)-(2000*33.717)</f>
        <v>128394.33599999998</v>
      </c>
      <c r="J227" s="265">
        <f>J226*33.717</f>
        <v>9643.0619999999999</v>
      </c>
      <c r="K227" s="308">
        <f>K226*33.717</f>
        <v>283290.234</v>
      </c>
      <c r="L227" s="284">
        <f>L226*33.717</f>
        <v>355444.614</v>
      </c>
      <c r="M227" s="284">
        <f>(M226*33.717)</f>
        <v>128529.204</v>
      </c>
      <c r="N227" s="284">
        <f>N226*33.717</f>
        <v>239593.00199999998</v>
      </c>
      <c r="O227" s="265">
        <f>O226*33.717</f>
        <v>24444.825000000001</v>
      </c>
      <c r="P227" s="328">
        <f>P226*33.717</f>
        <v>24916.862999999998</v>
      </c>
      <c r="Q227" s="329">
        <f>Q226*33.717</f>
        <v>12846.177</v>
      </c>
      <c r="R227" s="66">
        <f>344240-H227</f>
        <v>-108039.83799999999</v>
      </c>
      <c r="S227" s="73" t="s">
        <v>184</v>
      </c>
      <c r="T227" s="73"/>
      <c r="U227" s="73"/>
      <c r="V227" s="73"/>
      <c r="W227" s="73"/>
      <c r="X227" s="73"/>
      <c r="Y227" s="73"/>
      <c r="Z227" s="73"/>
      <c r="AA227" s="428"/>
      <c r="AB227" s="297" t="s">
        <v>5</v>
      </c>
      <c r="AC227" s="304">
        <v>64490.9</v>
      </c>
      <c r="AD227" s="311">
        <v>79989.3</v>
      </c>
      <c r="AE227" s="268">
        <v>62980.6</v>
      </c>
    </row>
    <row r="228" spans="1:31" s="271" customFormat="1" ht="15.75" thickBot="1">
      <c r="A228" s="420"/>
      <c r="B228" s="298" t="s">
        <v>10</v>
      </c>
      <c r="C228" s="309">
        <f t="shared" ref="C228:Q228" si="95">C227/C220</f>
        <v>1.3407586605129149</v>
      </c>
      <c r="D228" s="296">
        <f t="shared" si="95"/>
        <v>0.59295368991162389</v>
      </c>
      <c r="E228" s="314">
        <f t="shared" si="95"/>
        <v>0.59989799077571926</v>
      </c>
      <c r="F228" s="286">
        <f t="shared" si="95"/>
        <v>1.5276579277331923</v>
      </c>
      <c r="G228" s="286">
        <f t="shared" si="95"/>
        <v>1.4888647920097913</v>
      </c>
      <c r="H228" s="286">
        <f t="shared" si="95"/>
        <v>3.4229394696212876</v>
      </c>
      <c r="I228" s="286">
        <f t="shared" si="95"/>
        <v>1.0582084498870039</v>
      </c>
      <c r="J228" s="315">
        <f t="shared" si="95"/>
        <v>5.8063487074439167E-2</v>
      </c>
      <c r="K228" s="314">
        <f t="shared" si="95"/>
        <v>1.4676197319545969</v>
      </c>
      <c r="L228" s="286">
        <f t="shared" si="95"/>
        <v>2.6900680833286659</v>
      </c>
      <c r="M228" s="286">
        <f t="shared" si="95"/>
        <v>1.5536679870851229</v>
      </c>
      <c r="N228" s="264">
        <f t="shared" si="95"/>
        <v>1.357600501352257</v>
      </c>
      <c r="O228" s="315">
        <f t="shared" si="95"/>
        <v>0.29437764183094689</v>
      </c>
      <c r="P228" s="309">
        <f t="shared" si="95"/>
        <v>0.45179349422494602</v>
      </c>
      <c r="Q228" s="296">
        <f t="shared" si="95"/>
        <v>0.38821344494643478</v>
      </c>
      <c r="R228" s="130"/>
      <c r="S228" s="73"/>
      <c r="T228" s="73"/>
      <c r="U228" s="73"/>
      <c r="V228" s="73"/>
      <c r="W228" s="73"/>
      <c r="X228" s="73"/>
      <c r="Y228" s="73"/>
      <c r="Z228" s="73"/>
      <c r="AA228" s="430"/>
      <c r="AB228" s="298" t="s">
        <v>3</v>
      </c>
      <c r="AC228" s="309">
        <f>AC227/AC226</f>
        <v>0.66189589628218604</v>
      </c>
      <c r="AD228" s="282">
        <f>AD227/AD226</f>
        <v>0.32838433003098721</v>
      </c>
      <c r="AE228" s="347">
        <f>AE227/AE226</f>
        <v>0.21546613351451749</v>
      </c>
    </row>
    <row r="229" spans="1:31" s="271" customFormat="1" ht="15.75" thickBot="1">
      <c r="A229" s="406">
        <v>41355</v>
      </c>
      <c r="B229" s="406"/>
      <c r="C229" s="406"/>
      <c r="D229" s="280"/>
      <c r="E229" s="280"/>
      <c r="F229" s="280"/>
      <c r="G229" s="280"/>
      <c r="H229" s="280"/>
      <c r="I229" s="11"/>
      <c r="J229" s="285"/>
      <c r="K229" s="285"/>
      <c r="L229" s="280"/>
      <c r="M229" s="280"/>
      <c r="N229" s="13"/>
      <c r="R229" s="12"/>
      <c r="S229" s="73"/>
      <c r="T229" s="73"/>
      <c r="U229" s="73"/>
      <c r="V229" s="73"/>
      <c r="W229" s="73"/>
      <c r="X229" s="73"/>
      <c r="Y229" s="73"/>
      <c r="Z229" s="73"/>
      <c r="AA229" s="421"/>
      <c r="AB229" s="422"/>
    </row>
    <row r="230" spans="1:31" s="271" customFormat="1">
      <c r="A230" s="409" t="s">
        <v>1</v>
      </c>
      <c r="B230" s="423"/>
      <c r="C230" s="301" t="s">
        <v>12</v>
      </c>
      <c r="D230" s="270" t="s">
        <v>12</v>
      </c>
      <c r="E230" s="301" t="s">
        <v>13</v>
      </c>
      <c r="F230" s="281" t="s">
        <v>13</v>
      </c>
      <c r="G230" s="281" t="s">
        <v>13</v>
      </c>
      <c r="H230" s="281" t="s">
        <v>13</v>
      </c>
      <c r="I230" s="281" t="s">
        <v>13</v>
      </c>
      <c r="J230" s="270" t="s">
        <v>13</v>
      </c>
      <c r="K230" s="301" t="s">
        <v>2</v>
      </c>
      <c r="L230" s="281" t="s">
        <v>2</v>
      </c>
      <c r="M230" s="290" t="s">
        <v>2</v>
      </c>
      <c r="N230" s="281" t="s">
        <v>2</v>
      </c>
      <c r="O230" s="270" t="s">
        <v>2</v>
      </c>
      <c r="P230" s="332" t="s">
        <v>190</v>
      </c>
      <c r="Q230" s="331" t="s">
        <v>190</v>
      </c>
      <c r="R230" s="12"/>
      <c r="S230" s="73"/>
      <c r="T230" s="73"/>
      <c r="U230" s="73"/>
      <c r="V230" s="73"/>
      <c r="W230" s="73"/>
      <c r="X230" s="73"/>
      <c r="Y230" s="73"/>
      <c r="Z230" s="73"/>
      <c r="AA230" s="409" t="s">
        <v>1</v>
      </c>
      <c r="AB230" s="424"/>
      <c r="AC230" s="301" t="s">
        <v>12</v>
      </c>
      <c r="AD230" s="281" t="s">
        <v>13</v>
      </c>
      <c r="AE230" s="270" t="s">
        <v>2</v>
      </c>
    </row>
    <row r="231" spans="1:31" s="271" customFormat="1" ht="15.75" thickBot="1">
      <c r="A231" s="412" t="s">
        <v>0</v>
      </c>
      <c r="B231" s="425"/>
      <c r="C231" s="302" t="s">
        <v>99</v>
      </c>
      <c r="D231" s="295" t="s">
        <v>100</v>
      </c>
      <c r="E231" s="302" t="s">
        <v>101</v>
      </c>
      <c r="F231" s="310" t="s">
        <v>102</v>
      </c>
      <c r="G231" s="310" t="s">
        <v>97</v>
      </c>
      <c r="H231" s="310" t="s">
        <v>104</v>
      </c>
      <c r="I231" s="310" t="s">
        <v>103</v>
      </c>
      <c r="J231" s="318" t="s">
        <v>185</v>
      </c>
      <c r="K231" s="302" t="s">
        <v>105</v>
      </c>
      <c r="L231" s="310" t="s">
        <v>107</v>
      </c>
      <c r="M231" s="316" t="s">
        <v>98</v>
      </c>
      <c r="N231" s="317" t="s">
        <v>106</v>
      </c>
      <c r="O231" s="295" t="s">
        <v>186</v>
      </c>
      <c r="P231" s="321" t="s">
        <v>189</v>
      </c>
      <c r="Q231" s="295" t="s">
        <v>191</v>
      </c>
      <c r="R231" s="12"/>
      <c r="S231" s="12"/>
      <c r="T231" s="12"/>
      <c r="U231" s="12"/>
      <c r="V231" s="12"/>
      <c r="W231" s="12"/>
      <c r="X231" s="12"/>
      <c r="Y231" s="12"/>
      <c r="Z231" s="12"/>
      <c r="AA231" s="412" t="s">
        <v>0</v>
      </c>
      <c r="AB231" s="426"/>
      <c r="AC231" s="302" t="s">
        <v>99</v>
      </c>
      <c r="AD231" s="310" t="s">
        <v>104</v>
      </c>
      <c r="AE231" s="295" t="s">
        <v>107</v>
      </c>
    </row>
    <row r="232" spans="1:31" s="271" customFormat="1" ht="15" customHeight="1">
      <c r="A232" s="415" t="s">
        <v>9</v>
      </c>
      <c r="B232" s="21" t="s">
        <v>4</v>
      </c>
      <c r="C232" s="303">
        <v>143392.20000000001</v>
      </c>
      <c r="D232" s="269">
        <v>150515.79999999999</v>
      </c>
      <c r="E232" s="303">
        <v>150515.79999999999</v>
      </c>
      <c r="F232" s="287">
        <v>181997.8</v>
      </c>
      <c r="G232" s="287">
        <v>165452.5</v>
      </c>
      <c r="H232" s="287">
        <v>132132</v>
      </c>
      <c r="I232" s="287">
        <v>121331.8</v>
      </c>
      <c r="J232" s="269">
        <v>166077.9</v>
      </c>
      <c r="K232" s="303">
        <v>193027</v>
      </c>
      <c r="L232" s="287">
        <v>132132.20000000001</v>
      </c>
      <c r="M232" s="287">
        <v>82726.3</v>
      </c>
      <c r="N232" s="287">
        <v>176482.7</v>
      </c>
      <c r="O232" s="269">
        <v>83039</v>
      </c>
      <c r="P232" s="322">
        <v>55151</v>
      </c>
      <c r="Q232" s="269">
        <v>33090.5</v>
      </c>
      <c r="R232" s="73"/>
      <c r="S232" s="73"/>
      <c r="T232" s="73"/>
      <c r="U232" s="73"/>
      <c r="V232" s="73"/>
      <c r="W232" s="73"/>
      <c r="X232" s="73"/>
      <c r="Y232" s="73"/>
      <c r="Z232" s="73"/>
      <c r="AA232" s="418" t="s">
        <v>202</v>
      </c>
      <c r="AB232" s="2" t="s">
        <v>4</v>
      </c>
      <c r="AC232" s="303">
        <v>143392.20000000001</v>
      </c>
      <c r="AD232" s="287">
        <v>132132</v>
      </c>
      <c r="AE232" s="269">
        <v>132132.20000000001</v>
      </c>
    </row>
    <row r="233" spans="1:31" s="271" customFormat="1">
      <c r="A233" s="416"/>
      <c r="B233" s="297" t="s">
        <v>5</v>
      </c>
      <c r="C233" s="304">
        <v>38702.5</v>
      </c>
      <c r="D233" s="268">
        <v>77448.399999999994</v>
      </c>
      <c r="E233" s="304">
        <v>78860.2</v>
      </c>
      <c r="F233" s="311">
        <v>157453.1</v>
      </c>
      <c r="G233" s="311">
        <v>88188.3</v>
      </c>
      <c r="H233" s="311">
        <v>45786.400000000001</v>
      </c>
      <c r="I233" s="311">
        <v>68097.3</v>
      </c>
      <c r="J233" s="268">
        <v>8107.9</v>
      </c>
      <c r="K233" s="304">
        <v>155764.9</v>
      </c>
      <c r="L233" s="311">
        <v>56205.7</v>
      </c>
      <c r="M233" s="311">
        <v>45754.2</v>
      </c>
      <c r="N233" s="311">
        <v>132376.79999999999</v>
      </c>
      <c r="O233" s="268">
        <v>4146.8999999999996</v>
      </c>
      <c r="P233" s="323">
        <v>4404.6000000000004</v>
      </c>
      <c r="Q233" s="268">
        <v>2379.1999999999998</v>
      </c>
      <c r="R233" s="73"/>
      <c r="S233" s="73"/>
      <c r="T233" s="73"/>
      <c r="U233" s="73"/>
      <c r="V233" s="73"/>
      <c r="W233" s="73"/>
      <c r="X233" s="73"/>
      <c r="Y233" s="73"/>
      <c r="Z233" s="73"/>
      <c r="AA233" s="419"/>
      <c r="AB233" s="346" t="s">
        <v>5</v>
      </c>
      <c r="AC233" s="304">
        <v>42041.3</v>
      </c>
      <c r="AD233" s="311">
        <v>46836.6</v>
      </c>
      <c r="AE233" s="268">
        <v>54552.5</v>
      </c>
    </row>
    <row r="234" spans="1:31" s="271" customFormat="1" ht="15.75" thickBot="1">
      <c r="A234" s="417"/>
      <c r="B234" s="298" t="s">
        <v>3</v>
      </c>
      <c r="C234" s="305">
        <f t="shared" ref="C234:Q234" si="96">C233/C232</f>
        <v>0.26990659185088167</v>
      </c>
      <c r="D234" s="296">
        <f t="shared" si="96"/>
        <v>0.51455328942210721</v>
      </c>
      <c r="E234" s="309">
        <f t="shared" si="96"/>
        <v>0.52393303560157811</v>
      </c>
      <c r="F234" s="282">
        <f t="shared" si="96"/>
        <v>0.86513738078152602</v>
      </c>
      <c r="G234" s="282">
        <f t="shared" si="96"/>
        <v>0.53301279823514303</v>
      </c>
      <c r="H234" s="282">
        <f t="shared" si="96"/>
        <v>0.34652014652014651</v>
      </c>
      <c r="I234" s="282">
        <f t="shared" si="96"/>
        <v>0.56124857621827096</v>
      </c>
      <c r="J234" s="296">
        <f t="shared" si="96"/>
        <v>4.8819861041113841E-2</v>
      </c>
      <c r="K234" s="309">
        <f t="shared" si="96"/>
        <v>0.80695913006988662</v>
      </c>
      <c r="L234" s="282">
        <f t="shared" si="96"/>
        <v>0.42537473833024797</v>
      </c>
      <c r="M234" s="319">
        <f t="shared" si="96"/>
        <v>0.5530792504922859</v>
      </c>
      <c r="N234" s="282">
        <f t="shared" si="96"/>
        <v>0.75008371925406836</v>
      </c>
      <c r="O234" s="296">
        <f t="shared" si="96"/>
        <v>4.9939185202133932E-2</v>
      </c>
      <c r="P234" s="324">
        <f t="shared" si="96"/>
        <v>7.986437235952204E-2</v>
      </c>
      <c r="Q234" s="296">
        <f t="shared" si="96"/>
        <v>7.1899789969930947E-2</v>
      </c>
      <c r="R234" s="73"/>
      <c r="S234" s="73"/>
      <c r="T234" s="73"/>
      <c r="U234" s="73"/>
      <c r="V234" s="73"/>
      <c r="W234" s="73"/>
      <c r="X234" s="73"/>
      <c r="Y234" s="73"/>
      <c r="Z234" s="73"/>
      <c r="AA234" s="419"/>
      <c r="AB234" s="351" t="s">
        <v>3</v>
      </c>
      <c r="AC234" s="305">
        <f>AC233/AC232</f>
        <v>0.29319098249416636</v>
      </c>
      <c r="AD234" s="282">
        <f>AD233/AD232</f>
        <v>0.35446825901371354</v>
      </c>
      <c r="AE234" s="296">
        <f>AE233/AE232</f>
        <v>0.41286302657489993</v>
      </c>
    </row>
    <row r="235" spans="1:31" s="271" customFormat="1" ht="15" customHeight="1">
      <c r="A235" s="418" t="s">
        <v>6</v>
      </c>
      <c r="B235" s="21" t="s">
        <v>7</v>
      </c>
      <c r="C235" s="301">
        <v>5870</v>
      </c>
      <c r="D235" s="270">
        <v>3333</v>
      </c>
      <c r="E235" s="301">
        <v>3330</v>
      </c>
      <c r="F235" s="281">
        <v>9457</v>
      </c>
      <c r="G235" s="281">
        <v>7853</v>
      </c>
      <c r="H235" s="281">
        <v>15543</v>
      </c>
      <c r="I235" s="281">
        <v>7386</v>
      </c>
      <c r="J235" s="270">
        <v>9599</v>
      </c>
      <c r="K235" s="301">
        <v>9289</v>
      </c>
      <c r="L235" s="281">
        <v>12263</v>
      </c>
      <c r="M235" s="281">
        <v>4133</v>
      </c>
      <c r="N235" s="281">
        <v>9900</v>
      </c>
      <c r="O235" s="270">
        <v>4799</v>
      </c>
      <c r="P235" s="325">
        <v>2000</v>
      </c>
      <c r="Q235" s="270">
        <v>1250</v>
      </c>
      <c r="R235" s="73"/>
      <c r="S235" s="73"/>
      <c r="T235" s="73"/>
      <c r="U235" s="73"/>
      <c r="V235" s="73"/>
      <c r="W235" s="73"/>
      <c r="X235" s="73"/>
      <c r="Y235" s="73"/>
      <c r="Z235" s="73"/>
      <c r="AA235" s="427" t="s">
        <v>198</v>
      </c>
      <c r="AB235" s="21" t="s">
        <v>4</v>
      </c>
      <c r="AC235" s="303">
        <v>9191.7999999999993</v>
      </c>
      <c r="AD235" s="287">
        <v>13787.7</v>
      </c>
      <c r="AE235" s="269">
        <v>13787.7</v>
      </c>
    </row>
    <row r="236" spans="1:31" s="271" customFormat="1">
      <c r="A236" s="419"/>
      <c r="B236" s="299" t="s">
        <v>11</v>
      </c>
      <c r="C236" s="306">
        <f t="shared" ref="C236:Q236" si="97">C235*33.717</f>
        <v>197918.78999999998</v>
      </c>
      <c r="D236" s="267">
        <f t="shared" si="97"/>
        <v>112378.761</v>
      </c>
      <c r="E236" s="306">
        <f t="shared" si="97"/>
        <v>112277.61</v>
      </c>
      <c r="F236" s="359">
        <f t="shared" si="97"/>
        <v>318861.66899999999</v>
      </c>
      <c r="G236" s="312">
        <f t="shared" si="97"/>
        <v>264779.60099999997</v>
      </c>
      <c r="H236" s="358">
        <f t="shared" si="97"/>
        <v>524063.33100000001</v>
      </c>
      <c r="I236" s="358">
        <f t="shared" si="97"/>
        <v>249033.76199999999</v>
      </c>
      <c r="J236" s="358">
        <f t="shared" si="97"/>
        <v>323649.48300000001</v>
      </c>
      <c r="K236" s="326">
        <f t="shared" si="97"/>
        <v>313197.21299999999</v>
      </c>
      <c r="L236" s="312">
        <f t="shared" si="97"/>
        <v>413471.571</v>
      </c>
      <c r="M236" s="312">
        <f t="shared" si="97"/>
        <v>139352.361</v>
      </c>
      <c r="N236" s="358">
        <f t="shared" si="97"/>
        <v>333798.3</v>
      </c>
      <c r="O236" s="358">
        <f t="shared" si="97"/>
        <v>161807.883</v>
      </c>
      <c r="P236" s="306">
        <f t="shared" si="97"/>
        <v>67434</v>
      </c>
      <c r="Q236" s="358">
        <f t="shared" si="97"/>
        <v>42146.25</v>
      </c>
      <c r="R236" s="73"/>
      <c r="S236" s="73"/>
      <c r="T236" s="73"/>
      <c r="U236" s="73"/>
      <c r="V236" s="73"/>
      <c r="W236" s="73"/>
      <c r="X236" s="73"/>
      <c r="Y236" s="73"/>
      <c r="Z236" s="73"/>
      <c r="AA236" s="428"/>
      <c r="AB236" s="297" t="s">
        <v>5</v>
      </c>
      <c r="AC236" s="304">
        <v>8882</v>
      </c>
      <c r="AD236" s="311">
        <v>13644.7</v>
      </c>
      <c r="AE236" s="268">
        <v>13649.8</v>
      </c>
    </row>
    <row r="237" spans="1:31" s="271" customFormat="1" ht="15.75" thickBot="1">
      <c r="A237" s="419"/>
      <c r="B237" s="299" t="s">
        <v>79</v>
      </c>
      <c r="C237" s="306">
        <v>164000</v>
      </c>
      <c r="D237" s="267">
        <v>109880</v>
      </c>
      <c r="E237" s="306">
        <v>109880</v>
      </c>
      <c r="F237" s="312">
        <v>328000</v>
      </c>
      <c r="G237" s="312">
        <v>330905</v>
      </c>
      <c r="H237" s="312">
        <v>264264</v>
      </c>
      <c r="I237" s="312">
        <v>242663.6</v>
      </c>
      <c r="J237" s="267">
        <v>328000</v>
      </c>
      <c r="K237" s="306">
        <v>328000</v>
      </c>
      <c r="L237" s="312">
        <v>264264.40000000002</v>
      </c>
      <c r="M237" s="312">
        <v>328000</v>
      </c>
      <c r="N237" s="312">
        <v>352965.4</v>
      </c>
      <c r="O237" s="267">
        <v>328000</v>
      </c>
      <c r="P237" s="326">
        <f>2*P232</f>
        <v>110302</v>
      </c>
      <c r="Q237" s="267">
        <f>2*Q232</f>
        <v>66181</v>
      </c>
      <c r="R237" s="73"/>
      <c r="S237" s="73"/>
      <c r="T237" s="73"/>
      <c r="U237" s="73"/>
      <c r="V237" s="73"/>
      <c r="W237" s="73"/>
      <c r="X237" s="73"/>
      <c r="Y237" s="73"/>
      <c r="Z237" s="73"/>
      <c r="AA237" s="429"/>
      <c r="AB237" s="348" t="s">
        <v>3</v>
      </c>
      <c r="AC237" s="305">
        <f>AC236/AC235</f>
        <v>0.96629604647620715</v>
      </c>
      <c r="AD237" s="253">
        <f>AD236/AD235</f>
        <v>0.98962843694017133</v>
      </c>
      <c r="AE237" s="352">
        <f>AE236/AE235</f>
        <v>0.98999833184650077</v>
      </c>
    </row>
    <row r="238" spans="1:31" s="271" customFormat="1">
      <c r="A238" s="419"/>
      <c r="B238" s="297" t="s">
        <v>8</v>
      </c>
      <c r="C238" s="307">
        <f>SUM(C235-168)</f>
        <v>5702</v>
      </c>
      <c r="D238" s="266">
        <f>SUM(D235-686)</f>
        <v>2647</v>
      </c>
      <c r="E238" s="307">
        <f>SUM(E235-652)</f>
        <v>2678</v>
      </c>
      <c r="F238" s="313">
        <f>SUM(F235-1211)</f>
        <v>8246</v>
      </c>
      <c r="G238" s="313">
        <f>SUM(G235-4200)</f>
        <v>3653</v>
      </c>
      <c r="H238" s="313">
        <f>SUM(H235-2129)</f>
        <v>13414</v>
      </c>
      <c r="I238" s="313">
        <f>SUM(I235-(3578-2000))</f>
        <v>5808</v>
      </c>
      <c r="J238" s="266">
        <f>SUM(J235-9313)</f>
        <v>286</v>
      </c>
      <c r="K238" s="307">
        <f>SUM(K235-887)</f>
        <v>8402</v>
      </c>
      <c r="L238" s="313">
        <f>SUM(L235-1721)</f>
        <v>10542</v>
      </c>
      <c r="M238" s="320">
        <f>SUM(M235-321)</f>
        <v>3812</v>
      </c>
      <c r="N238" s="313">
        <f>SUM(N235-(5408-2614))</f>
        <v>7106</v>
      </c>
      <c r="O238" s="266">
        <f>SUM(O235-4074)</f>
        <v>725</v>
      </c>
      <c r="P238" s="327">
        <f>SUM(P235-1261)</f>
        <v>739</v>
      </c>
      <c r="Q238" s="266">
        <f>SUM(Q235-869)</f>
        <v>381</v>
      </c>
      <c r="R238" s="12" t="s">
        <v>183</v>
      </c>
      <c r="S238" s="73"/>
      <c r="T238" s="73"/>
      <c r="U238" s="73"/>
      <c r="V238" s="73"/>
      <c r="W238" s="73"/>
      <c r="X238" s="73"/>
      <c r="Y238" s="73"/>
      <c r="Z238" s="73"/>
      <c r="AA238" s="427" t="s">
        <v>199</v>
      </c>
      <c r="AB238" s="21" t="s">
        <v>4</v>
      </c>
      <c r="AC238" s="303">
        <v>97433.600000000006</v>
      </c>
      <c r="AD238" s="287">
        <v>243584.4</v>
      </c>
      <c r="AE238" s="269">
        <v>292299.3</v>
      </c>
    </row>
    <row r="239" spans="1:31" s="271" customFormat="1">
      <c r="A239" s="419"/>
      <c r="B239" s="300" t="s">
        <v>77</v>
      </c>
      <c r="C239" s="306">
        <f>(C238*33.717)</f>
        <v>192254.334</v>
      </c>
      <c r="D239" s="342">
        <f>(D238*33.717)</f>
        <v>89248.89899999999</v>
      </c>
      <c r="E239" s="306">
        <f>(E238*33.717)</f>
        <v>90294.126000000004</v>
      </c>
      <c r="F239" s="342">
        <f>(F238*33.717)</f>
        <v>278030.38199999998</v>
      </c>
      <c r="G239" s="284">
        <f>(G238*33.717)*2</f>
        <v>246336.402</v>
      </c>
      <c r="H239" s="284">
        <f>(H238*33.717)</f>
        <v>452279.83799999999</v>
      </c>
      <c r="I239" s="284">
        <f>(I238*33.717)-(2000*33.717)</f>
        <v>128394.33599999998</v>
      </c>
      <c r="J239" s="265">
        <f>J238*33.717</f>
        <v>9643.0619999999999</v>
      </c>
      <c r="K239" s="308">
        <f>K238*33.717</f>
        <v>283290.234</v>
      </c>
      <c r="L239" s="284">
        <f>L238*33.717</f>
        <v>355444.614</v>
      </c>
      <c r="M239" s="284">
        <f>(M238*33.717)</f>
        <v>128529.204</v>
      </c>
      <c r="N239" s="284">
        <f>N238*33.717</f>
        <v>239593.00199999998</v>
      </c>
      <c r="O239" s="265">
        <f>O238*33.717</f>
        <v>24444.825000000001</v>
      </c>
      <c r="P239" s="328">
        <f>P238*33.717</f>
        <v>24916.862999999998</v>
      </c>
      <c r="Q239" s="329">
        <f>Q238*33.717</f>
        <v>12846.177</v>
      </c>
      <c r="R239" s="66">
        <f>344240-H239</f>
        <v>-108039.83799999999</v>
      </c>
      <c r="S239" s="73" t="s">
        <v>184</v>
      </c>
      <c r="T239" s="73"/>
      <c r="U239" s="73"/>
      <c r="V239" s="73"/>
      <c r="W239" s="73"/>
      <c r="X239" s="73"/>
      <c r="Y239" s="73"/>
      <c r="Z239" s="73"/>
      <c r="AA239" s="428"/>
      <c r="AB239" s="297" t="s">
        <v>5</v>
      </c>
      <c r="AC239" s="304">
        <v>64490.9</v>
      </c>
      <c r="AD239" s="311">
        <v>79989.3</v>
      </c>
      <c r="AE239" s="268">
        <v>62980.6</v>
      </c>
    </row>
    <row r="240" spans="1:31" s="271" customFormat="1" ht="15.75" thickBot="1">
      <c r="A240" s="420"/>
      <c r="B240" s="298" t="s">
        <v>10</v>
      </c>
      <c r="C240" s="309">
        <f t="shared" ref="C240:Q240" si="98">C239/C232</f>
        <v>1.3407586605129149</v>
      </c>
      <c r="D240" s="296">
        <f t="shared" si="98"/>
        <v>0.59295368991162389</v>
      </c>
      <c r="E240" s="314">
        <f t="shared" si="98"/>
        <v>0.59989799077571926</v>
      </c>
      <c r="F240" s="286">
        <f t="shared" si="98"/>
        <v>1.5276579277331923</v>
      </c>
      <c r="G240" s="286">
        <f t="shared" si="98"/>
        <v>1.4888647920097913</v>
      </c>
      <c r="H240" s="286">
        <f t="shared" si="98"/>
        <v>3.4229394696212876</v>
      </c>
      <c r="I240" s="286">
        <f t="shared" si="98"/>
        <v>1.0582084498870039</v>
      </c>
      <c r="J240" s="315">
        <f t="shared" si="98"/>
        <v>5.8063487074439167E-2</v>
      </c>
      <c r="K240" s="314">
        <f t="shared" si="98"/>
        <v>1.4676197319545969</v>
      </c>
      <c r="L240" s="286">
        <f t="shared" si="98"/>
        <v>2.6900680833286659</v>
      </c>
      <c r="M240" s="286">
        <f t="shared" si="98"/>
        <v>1.5536679870851229</v>
      </c>
      <c r="N240" s="264">
        <f t="shared" si="98"/>
        <v>1.357600501352257</v>
      </c>
      <c r="O240" s="315">
        <f t="shared" si="98"/>
        <v>0.29437764183094689</v>
      </c>
      <c r="P240" s="309">
        <f t="shared" si="98"/>
        <v>0.45179349422494602</v>
      </c>
      <c r="Q240" s="296">
        <f t="shared" si="98"/>
        <v>0.38821344494643478</v>
      </c>
      <c r="R240" s="130"/>
      <c r="S240" s="73"/>
      <c r="T240" s="73"/>
      <c r="U240" s="73"/>
      <c r="V240" s="73"/>
      <c r="W240" s="73"/>
      <c r="X240" s="73"/>
      <c r="Y240" s="73"/>
      <c r="Z240" s="73"/>
      <c r="AA240" s="430"/>
      <c r="AB240" s="298" t="s">
        <v>3</v>
      </c>
      <c r="AC240" s="309">
        <f>AC239/AC238</f>
        <v>0.66189589628218604</v>
      </c>
      <c r="AD240" s="282">
        <f>AD239/AD238</f>
        <v>0.32838433003098721</v>
      </c>
      <c r="AE240" s="347">
        <f>AE239/AE238</f>
        <v>0.21546613351451749</v>
      </c>
    </row>
    <row r="241" spans="1:31" s="271" customFormat="1" ht="15.75" thickBot="1">
      <c r="A241" s="406">
        <v>41353</v>
      </c>
      <c r="B241" s="406"/>
      <c r="C241" s="406"/>
      <c r="D241" s="280"/>
      <c r="E241" s="280"/>
      <c r="F241" s="280"/>
      <c r="G241" s="280"/>
      <c r="H241" s="280"/>
      <c r="I241" s="11"/>
      <c r="J241" s="285"/>
      <c r="K241" s="285"/>
      <c r="L241" s="280"/>
      <c r="M241" s="280"/>
      <c r="N241" s="13"/>
      <c r="R241" s="12"/>
      <c r="S241" s="73"/>
      <c r="T241" s="73"/>
      <c r="U241" s="73"/>
      <c r="V241" s="73"/>
      <c r="W241" s="73"/>
      <c r="X241" s="73"/>
      <c r="Y241" s="73"/>
      <c r="Z241" s="73"/>
      <c r="AA241" s="421"/>
      <c r="AB241" s="422"/>
    </row>
    <row r="242" spans="1:31" s="271" customFormat="1">
      <c r="A242" s="409" t="s">
        <v>1</v>
      </c>
      <c r="B242" s="423"/>
      <c r="C242" s="301" t="s">
        <v>12</v>
      </c>
      <c r="D242" s="270" t="s">
        <v>12</v>
      </c>
      <c r="E242" s="301" t="s">
        <v>13</v>
      </c>
      <c r="F242" s="281" t="s">
        <v>13</v>
      </c>
      <c r="G242" s="281" t="s">
        <v>13</v>
      </c>
      <c r="H242" s="281" t="s">
        <v>13</v>
      </c>
      <c r="I242" s="281" t="s">
        <v>13</v>
      </c>
      <c r="J242" s="270" t="s">
        <v>13</v>
      </c>
      <c r="K242" s="301" t="s">
        <v>2</v>
      </c>
      <c r="L242" s="281" t="s">
        <v>2</v>
      </c>
      <c r="M242" s="290" t="s">
        <v>2</v>
      </c>
      <c r="N242" s="281" t="s">
        <v>2</v>
      </c>
      <c r="O242" s="270" t="s">
        <v>2</v>
      </c>
      <c r="P242" s="332" t="s">
        <v>190</v>
      </c>
      <c r="Q242" s="331" t="s">
        <v>190</v>
      </c>
      <c r="R242" s="12"/>
      <c r="S242" s="73"/>
      <c r="T242" s="73"/>
      <c r="U242" s="73"/>
      <c r="V242" s="73"/>
      <c r="W242" s="73"/>
      <c r="X242" s="73"/>
      <c r="Y242" s="73"/>
      <c r="Z242" s="73"/>
      <c r="AA242" s="409" t="s">
        <v>1</v>
      </c>
      <c r="AB242" s="424"/>
      <c r="AC242" s="301" t="s">
        <v>12</v>
      </c>
      <c r="AD242" s="281" t="s">
        <v>13</v>
      </c>
      <c r="AE242" s="270" t="s">
        <v>2</v>
      </c>
    </row>
    <row r="243" spans="1:31" s="271" customFormat="1" ht="15.75" thickBot="1">
      <c r="A243" s="412" t="s">
        <v>0</v>
      </c>
      <c r="B243" s="425"/>
      <c r="C243" s="302" t="s">
        <v>99</v>
      </c>
      <c r="D243" s="295" t="s">
        <v>100</v>
      </c>
      <c r="E243" s="302" t="s">
        <v>101</v>
      </c>
      <c r="F243" s="310" t="s">
        <v>102</v>
      </c>
      <c r="G243" s="310" t="s">
        <v>97</v>
      </c>
      <c r="H243" s="310" t="s">
        <v>104</v>
      </c>
      <c r="I243" s="310" t="s">
        <v>103</v>
      </c>
      <c r="J243" s="318" t="s">
        <v>185</v>
      </c>
      <c r="K243" s="302" t="s">
        <v>105</v>
      </c>
      <c r="L243" s="310" t="s">
        <v>107</v>
      </c>
      <c r="M243" s="316" t="s">
        <v>98</v>
      </c>
      <c r="N243" s="317" t="s">
        <v>106</v>
      </c>
      <c r="O243" s="295" t="s">
        <v>186</v>
      </c>
      <c r="P243" s="321" t="s">
        <v>189</v>
      </c>
      <c r="Q243" s="295" t="s">
        <v>191</v>
      </c>
      <c r="R243" s="12"/>
      <c r="S243" s="12"/>
      <c r="T243" s="12"/>
      <c r="U243" s="12"/>
      <c r="V243" s="12"/>
      <c r="W243" s="12"/>
      <c r="X243" s="12"/>
      <c r="Y243" s="12"/>
      <c r="Z243" s="12"/>
      <c r="AA243" s="412" t="s">
        <v>0</v>
      </c>
      <c r="AB243" s="426"/>
      <c r="AC243" s="302" t="s">
        <v>99</v>
      </c>
      <c r="AD243" s="310" t="s">
        <v>104</v>
      </c>
      <c r="AE243" s="295" t="s">
        <v>107</v>
      </c>
    </row>
    <row r="244" spans="1:31" s="271" customFormat="1" ht="15" customHeight="1">
      <c r="A244" s="415" t="s">
        <v>9</v>
      </c>
      <c r="B244" s="21" t="s">
        <v>4</v>
      </c>
      <c r="C244" s="303">
        <v>143392.20000000001</v>
      </c>
      <c r="D244" s="269">
        <v>150515.79999999999</v>
      </c>
      <c r="E244" s="303">
        <v>150515.79999999999</v>
      </c>
      <c r="F244" s="287">
        <v>181997.8</v>
      </c>
      <c r="G244" s="287">
        <v>165452.5</v>
      </c>
      <c r="H244" s="287">
        <v>132132</v>
      </c>
      <c r="I244" s="287">
        <v>121331.8</v>
      </c>
      <c r="J244" s="269">
        <v>166077.9</v>
      </c>
      <c r="K244" s="303">
        <v>193027</v>
      </c>
      <c r="L244" s="287">
        <v>132132.20000000001</v>
      </c>
      <c r="M244" s="287">
        <v>82726.3</v>
      </c>
      <c r="N244" s="287">
        <v>176482.7</v>
      </c>
      <c r="O244" s="269">
        <v>83039</v>
      </c>
      <c r="P244" s="322">
        <v>55151</v>
      </c>
      <c r="Q244" s="269">
        <v>33090.5</v>
      </c>
      <c r="R244" s="73"/>
      <c r="S244" s="73"/>
      <c r="T244" s="73"/>
      <c r="U244" s="73"/>
      <c r="V244" s="73"/>
      <c r="W244" s="73"/>
      <c r="X244" s="73"/>
      <c r="Y244" s="73"/>
      <c r="Z244" s="73"/>
      <c r="AA244" s="418" t="s">
        <v>202</v>
      </c>
      <c r="AB244" s="2" t="s">
        <v>4</v>
      </c>
      <c r="AC244" s="303">
        <v>143392.20000000001</v>
      </c>
      <c r="AD244" s="287">
        <v>132132</v>
      </c>
      <c r="AE244" s="269">
        <v>132132.20000000001</v>
      </c>
    </row>
    <row r="245" spans="1:31" s="271" customFormat="1">
      <c r="A245" s="416"/>
      <c r="B245" s="297" t="s">
        <v>5</v>
      </c>
      <c r="C245" s="304">
        <v>39154.6</v>
      </c>
      <c r="D245" s="268">
        <v>77430.899999999994</v>
      </c>
      <c r="E245" s="304">
        <v>78842.7</v>
      </c>
      <c r="F245" s="311">
        <v>157354.70000000001</v>
      </c>
      <c r="G245" s="311">
        <v>87927.4</v>
      </c>
      <c r="H245" s="311">
        <v>46130.400000000001</v>
      </c>
      <c r="I245" s="311">
        <v>68071.7</v>
      </c>
      <c r="J245" s="268">
        <v>8105.2</v>
      </c>
      <c r="K245" s="304">
        <v>155731</v>
      </c>
      <c r="L245" s="311">
        <v>58232.9</v>
      </c>
      <c r="M245" s="311">
        <v>45650.400000000001</v>
      </c>
      <c r="N245" s="311">
        <v>132312.4</v>
      </c>
      <c r="O245" s="268">
        <v>4145.3</v>
      </c>
      <c r="P245" s="323">
        <v>4330.6000000000004</v>
      </c>
      <c r="Q245" s="268">
        <v>2358.9</v>
      </c>
      <c r="R245" s="73"/>
      <c r="S245" s="73"/>
      <c r="T245" s="73"/>
      <c r="U245" s="73"/>
      <c r="V245" s="73"/>
      <c r="W245" s="73"/>
      <c r="X245" s="73"/>
      <c r="Y245" s="73"/>
      <c r="Z245" s="73"/>
      <c r="AA245" s="419"/>
      <c r="AB245" s="346" t="s">
        <v>5</v>
      </c>
      <c r="AC245" s="304">
        <v>42041.3</v>
      </c>
      <c r="AD245" s="311">
        <v>46836.6</v>
      </c>
      <c r="AE245" s="268">
        <v>54552.5</v>
      </c>
    </row>
    <row r="246" spans="1:31" s="271" customFormat="1" ht="15.75" thickBot="1">
      <c r="A246" s="417"/>
      <c r="B246" s="298" t="s">
        <v>3</v>
      </c>
      <c r="C246" s="305">
        <f t="shared" ref="C246:Q246" si="99">C245/C244</f>
        <v>0.27305948301232558</v>
      </c>
      <c r="D246" s="296">
        <f t="shared" si="99"/>
        <v>0.51443702255842905</v>
      </c>
      <c r="E246" s="309">
        <f t="shared" si="99"/>
        <v>0.52381676873789995</v>
      </c>
      <c r="F246" s="282">
        <f t="shared" si="99"/>
        <v>0.86459671490534518</v>
      </c>
      <c r="G246" s="282">
        <f t="shared" si="99"/>
        <v>0.53143591060878492</v>
      </c>
      <c r="H246" s="282">
        <f t="shared" si="99"/>
        <v>0.3491236036690582</v>
      </c>
      <c r="I246" s="282">
        <f t="shared" si="99"/>
        <v>0.56103758454090347</v>
      </c>
      <c r="J246" s="296">
        <f t="shared" si="99"/>
        <v>4.8803603610113086E-2</v>
      </c>
      <c r="K246" s="309">
        <f t="shared" si="99"/>
        <v>0.80678350697052748</v>
      </c>
      <c r="L246" s="282">
        <f t="shared" si="99"/>
        <v>0.44071694863174909</v>
      </c>
      <c r="M246" s="319">
        <f t="shared" si="99"/>
        <v>0.55182451046402414</v>
      </c>
      <c r="N246" s="282">
        <f t="shared" si="99"/>
        <v>0.74971881096560733</v>
      </c>
      <c r="O246" s="296">
        <f t="shared" si="99"/>
        <v>4.9919917147364497E-2</v>
      </c>
      <c r="P246" s="324">
        <f t="shared" si="99"/>
        <v>7.8522601584740087E-2</v>
      </c>
      <c r="Q246" s="296">
        <f t="shared" si="99"/>
        <v>7.1286320847373116E-2</v>
      </c>
      <c r="R246" s="73"/>
      <c r="S246" s="73"/>
      <c r="T246" s="73"/>
      <c r="U246" s="73"/>
      <c r="V246" s="73"/>
      <c r="W246" s="73"/>
      <c r="X246" s="73"/>
      <c r="Y246" s="73"/>
      <c r="Z246" s="73"/>
      <c r="AA246" s="419"/>
      <c r="AB246" s="351" t="s">
        <v>3</v>
      </c>
      <c r="AC246" s="305">
        <f>AC245/AC244</f>
        <v>0.29319098249416636</v>
      </c>
      <c r="AD246" s="282">
        <f>AD245/AD244</f>
        <v>0.35446825901371354</v>
      </c>
      <c r="AE246" s="296">
        <f>AE245/AE244</f>
        <v>0.41286302657489993</v>
      </c>
    </row>
    <row r="247" spans="1:31" s="271" customFormat="1" ht="15" customHeight="1">
      <c r="A247" s="418" t="s">
        <v>6</v>
      </c>
      <c r="B247" s="21" t="s">
        <v>7</v>
      </c>
      <c r="C247" s="301">
        <v>5870</v>
      </c>
      <c r="D247" s="270">
        <v>3333</v>
      </c>
      <c r="E247" s="301">
        <v>3330</v>
      </c>
      <c r="F247" s="281">
        <v>9457</v>
      </c>
      <c r="G247" s="281">
        <v>7753</v>
      </c>
      <c r="H247" s="281">
        <v>15543</v>
      </c>
      <c r="I247" s="281">
        <v>7183</v>
      </c>
      <c r="J247" s="270">
        <v>9599</v>
      </c>
      <c r="K247" s="301">
        <v>9289</v>
      </c>
      <c r="L247" s="281">
        <v>12263</v>
      </c>
      <c r="M247" s="281">
        <v>4133</v>
      </c>
      <c r="N247" s="281">
        <v>9900</v>
      </c>
      <c r="O247" s="270">
        <v>4799</v>
      </c>
      <c r="P247" s="325">
        <v>1400</v>
      </c>
      <c r="Q247" s="270">
        <v>1000</v>
      </c>
      <c r="R247" s="73"/>
      <c r="S247" s="73"/>
      <c r="T247" s="73"/>
      <c r="U247" s="73"/>
      <c r="V247" s="73"/>
      <c r="W247" s="73"/>
      <c r="X247" s="73"/>
      <c r="Y247" s="73"/>
      <c r="Z247" s="73"/>
      <c r="AA247" s="427" t="s">
        <v>198</v>
      </c>
      <c r="AB247" s="21" t="s">
        <v>4</v>
      </c>
      <c r="AC247" s="303">
        <v>9191.7999999999993</v>
      </c>
      <c r="AD247" s="287">
        <v>13787.7</v>
      </c>
      <c r="AE247" s="269">
        <v>13787.7</v>
      </c>
    </row>
    <row r="248" spans="1:31" s="271" customFormat="1">
      <c r="A248" s="419"/>
      <c r="B248" s="299" t="s">
        <v>11</v>
      </c>
      <c r="C248" s="306">
        <f t="shared" ref="C248:Q248" si="100">C247*33.72</f>
        <v>197936.4</v>
      </c>
      <c r="D248" s="267">
        <f t="shared" si="100"/>
        <v>112388.76</v>
      </c>
      <c r="E248" s="306">
        <f t="shared" si="100"/>
        <v>112287.59999999999</v>
      </c>
      <c r="F248" s="312">
        <f t="shared" si="100"/>
        <v>318890.03999999998</v>
      </c>
      <c r="G248" s="312">
        <f t="shared" si="100"/>
        <v>261431.16</v>
      </c>
      <c r="H248" s="312">
        <f t="shared" si="100"/>
        <v>524109.95999999996</v>
      </c>
      <c r="I248" s="312">
        <f t="shared" si="100"/>
        <v>242210.75999999998</v>
      </c>
      <c r="J248" s="267">
        <f t="shared" si="100"/>
        <v>323678.27999999997</v>
      </c>
      <c r="K248" s="306">
        <f t="shared" si="100"/>
        <v>313225.08</v>
      </c>
      <c r="L248" s="312">
        <f t="shared" si="100"/>
        <v>413508.36</v>
      </c>
      <c r="M248" s="312">
        <f t="shared" si="100"/>
        <v>139364.76</v>
      </c>
      <c r="N248" s="312">
        <f t="shared" si="100"/>
        <v>333828</v>
      </c>
      <c r="O248" s="267">
        <f t="shared" si="100"/>
        <v>161822.28</v>
      </c>
      <c r="P248" s="326">
        <f t="shared" si="100"/>
        <v>47208</v>
      </c>
      <c r="Q248" s="267">
        <f t="shared" si="100"/>
        <v>33720</v>
      </c>
      <c r="R248" s="73"/>
      <c r="S248" s="73"/>
      <c r="T248" s="73"/>
      <c r="U248" s="73"/>
      <c r="V248" s="73"/>
      <c r="W248" s="73"/>
      <c r="X248" s="73"/>
      <c r="Y248" s="73"/>
      <c r="Z248" s="73"/>
      <c r="AA248" s="428"/>
      <c r="AB248" s="297" t="s">
        <v>5</v>
      </c>
      <c r="AC248" s="304">
        <v>8882</v>
      </c>
      <c r="AD248" s="311">
        <v>13644.7</v>
      </c>
      <c r="AE248" s="268">
        <v>13649.8</v>
      </c>
    </row>
    <row r="249" spans="1:31" s="271" customFormat="1" ht="15.75" thickBot="1">
      <c r="A249" s="419"/>
      <c r="B249" s="299" t="s">
        <v>79</v>
      </c>
      <c r="C249" s="306">
        <v>164000</v>
      </c>
      <c r="D249" s="267">
        <v>109880</v>
      </c>
      <c r="E249" s="306">
        <v>109880</v>
      </c>
      <c r="F249" s="312">
        <v>328000</v>
      </c>
      <c r="G249" s="312">
        <v>330905</v>
      </c>
      <c r="H249" s="312">
        <v>264264</v>
      </c>
      <c r="I249" s="312">
        <v>242663.6</v>
      </c>
      <c r="J249" s="267">
        <v>328000</v>
      </c>
      <c r="K249" s="306">
        <v>328000</v>
      </c>
      <c r="L249" s="312">
        <v>264264.40000000002</v>
      </c>
      <c r="M249" s="312">
        <v>328000</v>
      </c>
      <c r="N249" s="312">
        <v>352965.4</v>
      </c>
      <c r="O249" s="267">
        <v>328000</v>
      </c>
      <c r="P249" s="326">
        <f>2*P244</f>
        <v>110302</v>
      </c>
      <c r="Q249" s="267">
        <f>2*Q244</f>
        <v>66181</v>
      </c>
      <c r="R249" s="73"/>
      <c r="S249" s="73"/>
      <c r="T249" s="73"/>
      <c r="U249" s="73"/>
      <c r="V249" s="73"/>
      <c r="W249" s="73"/>
      <c r="X249" s="73"/>
      <c r="Y249" s="73"/>
      <c r="Z249" s="73"/>
      <c r="AA249" s="429"/>
      <c r="AB249" s="348" t="s">
        <v>3</v>
      </c>
      <c r="AC249" s="305">
        <f>AC248/AC247</f>
        <v>0.96629604647620715</v>
      </c>
      <c r="AD249" s="253">
        <f>AD248/AD247</f>
        <v>0.98962843694017133</v>
      </c>
      <c r="AE249" s="352">
        <f>AE248/AE247</f>
        <v>0.98999833184650077</v>
      </c>
    </row>
    <row r="250" spans="1:31" s="271" customFormat="1">
      <c r="A250" s="419"/>
      <c r="B250" s="297" t="s">
        <v>8</v>
      </c>
      <c r="C250" s="307">
        <f>SUM(C247-168)</f>
        <v>5702</v>
      </c>
      <c r="D250" s="266">
        <f>SUM(D247-686)</f>
        <v>2647</v>
      </c>
      <c r="E250" s="307">
        <f>SUM(E247-652)</f>
        <v>2678</v>
      </c>
      <c r="F250" s="313">
        <f>SUM(F247-1211)</f>
        <v>8246</v>
      </c>
      <c r="G250" s="313">
        <f>SUM(G247-4151)</f>
        <v>3602</v>
      </c>
      <c r="H250" s="313">
        <f>SUM(H247-2129)</f>
        <v>13414</v>
      </c>
      <c r="I250" s="313">
        <f>SUM(I247-(3624-2000))</f>
        <v>5559</v>
      </c>
      <c r="J250" s="266">
        <f>SUM(J247-9313)</f>
        <v>286</v>
      </c>
      <c r="K250" s="307">
        <f>SUM(K247-962)</f>
        <v>8327</v>
      </c>
      <c r="L250" s="313">
        <f>SUM(L247-1721)</f>
        <v>10542</v>
      </c>
      <c r="M250" s="320">
        <f>SUM(M247-345)</f>
        <v>3788</v>
      </c>
      <c r="N250" s="313">
        <f>SUM(N247-(5454-2614))</f>
        <v>7060</v>
      </c>
      <c r="O250" s="266">
        <f>SUM(O247-4074)</f>
        <v>725</v>
      </c>
      <c r="P250" s="327">
        <f>SUM(P247-825)</f>
        <v>575</v>
      </c>
      <c r="Q250" s="266">
        <f>SUM(Q247-655)</f>
        <v>345</v>
      </c>
      <c r="R250" s="12" t="s">
        <v>183</v>
      </c>
      <c r="S250" s="73"/>
      <c r="T250" s="73"/>
      <c r="U250" s="73"/>
      <c r="V250" s="73"/>
      <c r="W250" s="73"/>
      <c r="X250" s="73"/>
      <c r="Y250" s="73"/>
      <c r="Z250" s="73"/>
      <c r="AA250" s="427" t="s">
        <v>199</v>
      </c>
      <c r="AB250" s="21" t="s">
        <v>4</v>
      </c>
      <c r="AC250" s="303">
        <v>97433.600000000006</v>
      </c>
      <c r="AD250" s="287">
        <v>243584.4</v>
      </c>
      <c r="AE250" s="269">
        <v>292299.3</v>
      </c>
    </row>
    <row r="251" spans="1:31" s="271" customFormat="1">
      <c r="A251" s="419"/>
      <c r="B251" s="300" t="s">
        <v>77</v>
      </c>
      <c r="C251" s="306">
        <f>(C250*33.717)</f>
        <v>192254.334</v>
      </c>
      <c r="D251" s="342">
        <f>(D250*33.717)</f>
        <v>89248.89899999999</v>
      </c>
      <c r="E251" s="306">
        <f>(E250*33.717)</f>
        <v>90294.126000000004</v>
      </c>
      <c r="F251" s="342">
        <f>(F250*33.717)</f>
        <v>278030.38199999998</v>
      </c>
      <c r="G251" s="284">
        <f>(G250*33.717)*2</f>
        <v>242897.26799999998</v>
      </c>
      <c r="H251" s="284">
        <f>(H250*33.717)</f>
        <v>452279.83799999999</v>
      </c>
      <c r="I251" s="284">
        <f>(I250*33.717)-(2000*33.717)</f>
        <v>119998.80299999999</v>
      </c>
      <c r="J251" s="265">
        <f>J250*33.717</f>
        <v>9643.0619999999999</v>
      </c>
      <c r="K251" s="308">
        <f>K250*33.717</f>
        <v>280761.45899999997</v>
      </c>
      <c r="L251" s="284">
        <f>L250*33.717</f>
        <v>355444.614</v>
      </c>
      <c r="M251" s="284">
        <f>(M250*33.717)</f>
        <v>127719.996</v>
      </c>
      <c r="N251" s="284">
        <f>N250*33.717</f>
        <v>238042.02</v>
      </c>
      <c r="O251" s="265">
        <f>O250*33.717</f>
        <v>24444.825000000001</v>
      </c>
      <c r="P251" s="328">
        <f>P250*33.717</f>
        <v>19387.274999999998</v>
      </c>
      <c r="Q251" s="329">
        <f>Q250*33.717</f>
        <v>11632.365</v>
      </c>
      <c r="R251" s="66">
        <f>344240-H251</f>
        <v>-108039.83799999999</v>
      </c>
      <c r="S251" s="73" t="s">
        <v>184</v>
      </c>
      <c r="T251" s="73"/>
      <c r="U251" s="73"/>
      <c r="V251" s="73"/>
      <c r="W251" s="73"/>
      <c r="X251" s="73"/>
      <c r="Y251" s="73"/>
      <c r="Z251" s="73"/>
      <c r="AA251" s="428"/>
      <c r="AB251" s="297" t="s">
        <v>5</v>
      </c>
      <c r="AC251" s="304">
        <v>64490.9</v>
      </c>
      <c r="AD251" s="311">
        <v>79989.3</v>
      </c>
      <c r="AE251" s="268">
        <v>62980.6</v>
      </c>
    </row>
    <row r="252" spans="1:31" s="271" customFormat="1" ht="15.75" thickBot="1">
      <c r="A252" s="420"/>
      <c r="B252" s="298" t="s">
        <v>10</v>
      </c>
      <c r="C252" s="309">
        <f t="shared" ref="C252:Q252" si="101">C251/C244</f>
        <v>1.3407586605129149</v>
      </c>
      <c r="D252" s="296">
        <f t="shared" si="101"/>
        <v>0.59295368991162389</v>
      </c>
      <c r="E252" s="314">
        <f t="shared" si="101"/>
        <v>0.59989799077571926</v>
      </c>
      <c r="F252" s="286">
        <f t="shared" si="101"/>
        <v>1.5276579277331923</v>
      </c>
      <c r="G252" s="286">
        <f t="shared" si="101"/>
        <v>1.4680785603118718</v>
      </c>
      <c r="H252" s="286">
        <f t="shared" si="101"/>
        <v>3.4229394696212876</v>
      </c>
      <c r="I252" s="286">
        <f t="shared" si="101"/>
        <v>0.98901362215016986</v>
      </c>
      <c r="J252" s="315">
        <f t="shared" si="101"/>
        <v>5.8063487074439167E-2</v>
      </c>
      <c r="K252" s="314">
        <f t="shared" si="101"/>
        <v>1.4545191035450997</v>
      </c>
      <c r="L252" s="286">
        <f t="shared" si="101"/>
        <v>2.6900680833286659</v>
      </c>
      <c r="M252" s="286">
        <f t="shared" si="101"/>
        <v>1.5438862369041042</v>
      </c>
      <c r="N252" s="264">
        <f t="shared" si="101"/>
        <v>1.3488122065222254</v>
      </c>
      <c r="O252" s="315">
        <f t="shared" si="101"/>
        <v>0.29437764183094689</v>
      </c>
      <c r="P252" s="309">
        <f t="shared" si="101"/>
        <v>0.3515307972656887</v>
      </c>
      <c r="Q252" s="296">
        <f t="shared" si="101"/>
        <v>0.35153185959716532</v>
      </c>
      <c r="R252" s="130"/>
      <c r="S252" s="73"/>
      <c r="T252" s="73"/>
      <c r="U252" s="73"/>
      <c r="V252" s="73"/>
      <c r="W252" s="73"/>
      <c r="X252" s="73"/>
      <c r="Y252" s="73"/>
      <c r="Z252" s="73"/>
      <c r="AA252" s="430"/>
      <c r="AB252" s="298" t="s">
        <v>3</v>
      </c>
      <c r="AC252" s="309">
        <f>AC251/AC250</f>
        <v>0.66189589628218604</v>
      </c>
      <c r="AD252" s="282">
        <f>AD251/AD250</f>
        <v>0.32838433003098721</v>
      </c>
      <c r="AE252" s="347">
        <f>AE251/AE250</f>
        <v>0.21546613351451749</v>
      </c>
    </row>
    <row r="253" spans="1:31" s="271" customFormat="1" ht="15.75" thickBot="1">
      <c r="A253" s="406">
        <v>41351</v>
      </c>
      <c r="B253" s="406"/>
      <c r="C253" s="406"/>
      <c r="D253" s="280"/>
      <c r="E253" s="280"/>
      <c r="F253" s="280"/>
      <c r="G253" s="280"/>
      <c r="H253" s="280"/>
      <c r="I253" s="11"/>
      <c r="J253" s="285"/>
      <c r="K253" s="285"/>
      <c r="L253" s="280"/>
      <c r="M253" s="280"/>
      <c r="N253" s="13"/>
      <c r="R253" s="12"/>
      <c r="S253" s="73"/>
      <c r="T253" s="73"/>
      <c r="U253" s="73"/>
      <c r="V253" s="73"/>
      <c r="W253" s="73"/>
      <c r="X253" s="73"/>
      <c r="Y253" s="73"/>
      <c r="Z253" s="73"/>
      <c r="AA253" s="421"/>
      <c r="AB253" s="422"/>
    </row>
    <row r="254" spans="1:31" s="271" customFormat="1">
      <c r="A254" s="409" t="s">
        <v>1</v>
      </c>
      <c r="B254" s="423"/>
      <c r="C254" s="301" t="s">
        <v>12</v>
      </c>
      <c r="D254" s="270" t="s">
        <v>12</v>
      </c>
      <c r="E254" s="301" t="s">
        <v>13</v>
      </c>
      <c r="F254" s="281" t="s">
        <v>13</v>
      </c>
      <c r="G254" s="281" t="s">
        <v>13</v>
      </c>
      <c r="H254" s="281" t="s">
        <v>13</v>
      </c>
      <c r="I254" s="281" t="s">
        <v>13</v>
      </c>
      <c r="J254" s="270" t="s">
        <v>13</v>
      </c>
      <c r="K254" s="301" t="s">
        <v>2</v>
      </c>
      <c r="L254" s="281" t="s">
        <v>2</v>
      </c>
      <c r="M254" s="290" t="s">
        <v>2</v>
      </c>
      <c r="N254" s="281" t="s">
        <v>2</v>
      </c>
      <c r="O254" s="270" t="s">
        <v>2</v>
      </c>
      <c r="P254" s="332" t="s">
        <v>190</v>
      </c>
      <c r="Q254" s="331" t="s">
        <v>190</v>
      </c>
      <c r="R254" s="12"/>
      <c r="S254" s="73"/>
      <c r="T254" s="73"/>
      <c r="U254" s="73"/>
      <c r="V254" s="73"/>
      <c r="W254" s="73"/>
      <c r="X254" s="73"/>
      <c r="Y254" s="73"/>
      <c r="Z254" s="73"/>
      <c r="AA254" s="409" t="s">
        <v>1</v>
      </c>
      <c r="AB254" s="424"/>
      <c r="AC254" s="301" t="s">
        <v>12</v>
      </c>
      <c r="AD254" s="281" t="s">
        <v>13</v>
      </c>
      <c r="AE254" s="270" t="s">
        <v>2</v>
      </c>
    </row>
    <row r="255" spans="1:31" s="271" customFormat="1" ht="15.75" thickBot="1">
      <c r="A255" s="412" t="s">
        <v>0</v>
      </c>
      <c r="B255" s="425"/>
      <c r="C255" s="302" t="s">
        <v>99</v>
      </c>
      <c r="D255" s="295" t="s">
        <v>100</v>
      </c>
      <c r="E255" s="302" t="s">
        <v>101</v>
      </c>
      <c r="F255" s="310" t="s">
        <v>102</v>
      </c>
      <c r="G255" s="310" t="s">
        <v>97</v>
      </c>
      <c r="H255" s="310" t="s">
        <v>104</v>
      </c>
      <c r="I255" s="310" t="s">
        <v>103</v>
      </c>
      <c r="J255" s="318" t="s">
        <v>185</v>
      </c>
      <c r="K255" s="302" t="s">
        <v>105</v>
      </c>
      <c r="L255" s="310" t="s">
        <v>107</v>
      </c>
      <c r="M255" s="316" t="s">
        <v>98</v>
      </c>
      <c r="N255" s="317" t="s">
        <v>106</v>
      </c>
      <c r="O255" s="295" t="s">
        <v>186</v>
      </c>
      <c r="P255" s="321" t="s">
        <v>189</v>
      </c>
      <c r="Q255" s="295" t="s">
        <v>191</v>
      </c>
      <c r="R255" s="12"/>
      <c r="S255" s="12"/>
      <c r="T255" s="12"/>
      <c r="U255" s="12"/>
      <c r="V255" s="12"/>
      <c r="W255" s="12"/>
      <c r="X255" s="12"/>
      <c r="Y255" s="12"/>
      <c r="Z255" s="12"/>
      <c r="AA255" s="412" t="s">
        <v>0</v>
      </c>
      <c r="AB255" s="426"/>
      <c r="AC255" s="302" t="s">
        <v>99</v>
      </c>
      <c r="AD255" s="310" t="s">
        <v>104</v>
      </c>
      <c r="AE255" s="295" t="s">
        <v>107</v>
      </c>
    </row>
    <row r="256" spans="1:31" s="271" customFormat="1" ht="15" customHeight="1">
      <c r="A256" s="415" t="s">
        <v>9</v>
      </c>
      <c r="B256" s="21" t="s">
        <v>4</v>
      </c>
      <c r="C256" s="303">
        <v>143392.20000000001</v>
      </c>
      <c r="D256" s="269">
        <v>150515.79999999999</v>
      </c>
      <c r="E256" s="303">
        <v>150515.79999999999</v>
      </c>
      <c r="F256" s="287">
        <v>181997.8</v>
      </c>
      <c r="G256" s="287">
        <v>165452.5</v>
      </c>
      <c r="H256" s="287">
        <v>132132</v>
      </c>
      <c r="I256" s="287">
        <v>121331.8</v>
      </c>
      <c r="J256" s="269">
        <v>166077.9</v>
      </c>
      <c r="K256" s="303">
        <v>193027</v>
      </c>
      <c r="L256" s="287">
        <v>132132.20000000001</v>
      </c>
      <c r="M256" s="287">
        <v>82726.3</v>
      </c>
      <c r="N256" s="287">
        <v>176482.7</v>
      </c>
      <c r="O256" s="269">
        <v>83039</v>
      </c>
      <c r="P256" s="322">
        <v>55151</v>
      </c>
      <c r="Q256" s="269">
        <v>33090.5</v>
      </c>
      <c r="R256" s="73"/>
      <c r="S256" s="73"/>
      <c r="T256" s="73"/>
      <c r="U256" s="73"/>
      <c r="V256" s="73"/>
      <c r="W256" s="73"/>
      <c r="X256" s="73"/>
      <c r="Y256" s="73"/>
      <c r="Z256" s="73"/>
      <c r="AA256" s="418" t="s">
        <v>202</v>
      </c>
      <c r="AB256" s="2" t="s">
        <v>4</v>
      </c>
      <c r="AC256" s="303">
        <v>143392.20000000001</v>
      </c>
      <c r="AD256" s="287">
        <v>132132</v>
      </c>
      <c r="AE256" s="269">
        <v>132132.20000000001</v>
      </c>
    </row>
    <row r="257" spans="1:31" s="271" customFormat="1">
      <c r="A257" s="416"/>
      <c r="B257" s="297" t="s">
        <v>5</v>
      </c>
      <c r="C257" s="304">
        <v>39557.1</v>
      </c>
      <c r="D257" s="268">
        <v>77413</v>
      </c>
      <c r="E257" s="304">
        <v>78824.899999999994</v>
      </c>
      <c r="F257" s="311">
        <v>156673.70000000001</v>
      </c>
      <c r="G257" s="311">
        <v>87785.600000000006</v>
      </c>
      <c r="H257" s="311">
        <v>46817</v>
      </c>
      <c r="I257" s="311">
        <v>68045.399999999994</v>
      </c>
      <c r="J257" s="268">
        <v>8102.6</v>
      </c>
      <c r="K257" s="304">
        <v>155696.20000000001</v>
      </c>
      <c r="L257" s="311">
        <v>58263.6</v>
      </c>
      <c r="M257" s="311">
        <v>44761.599999999999</v>
      </c>
      <c r="N257" s="311">
        <v>132266.29999999999</v>
      </c>
      <c r="O257" s="268">
        <v>4143.5</v>
      </c>
      <c r="P257" s="323">
        <v>4329.7</v>
      </c>
      <c r="Q257" s="268">
        <v>2353.6</v>
      </c>
      <c r="R257" s="73"/>
      <c r="S257" s="73"/>
      <c r="T257" s="73"/>
      <c r="U257" s="73"/>
      <c r="V257" s="73"/>
      <c r="W257" s="73"/>
      <c r="X257" s="73"/>
      <c r="Y257" s="73"/>
      <c r="Z257" s="73"/>
      <c r="AA257" s="419"/>
      <c r="AB257" s="346" t="s">
        <v>5</v>
      </c>
      <c r="AC257" s="304">
        <v>42041.3</v>
      </c>
      <c r="AD257" s="311">
        <v>46836.6</v>
      </c>
      <c r="AE257" s="268">
        <v>54552.5</v>
      </c>
    </row>
    <row r="258" spans="1:31" s="271" customFormat="1" ht="15.75" thickBot="1">
      <c r="A258" s="417"/>
      <c r="B258" s="298" t="s">
        <v>3</v>
      </c>
      <c r="C258" s="305">
        <f t="shared" ref="C258:Q258" si="102">C257/C256</f>
        <v>0.27586646972429457</v>
      </c>
      <c r="D258" s="296">
        <f t="shared" si="102"/>
        <v>0.51431809816643836</v>
      </c>
      <c r="E258" s="309">
        <f t="shared" si="102"/>
        <v>0.5236985087279874</v>
      </c>
      <c r="F258" s="282">
        <f t="shared" si="102"/>
        <v>0.86085491143299542</v>
      </c>
      <c r="G258" s="282">
        <f t="shared" si="102"/>
        <v>0.53057886704643331</v>
      </c>
      <c r="H258" s="282">
        <f t="shared" si="102"/>
        <v>0.35431992250174066</v>
      </c>
      <c r="I258" s="282">
        <f t="shared" si="102"/>
        <v>0.56082082355985807</v>
      </c>
      <c r="J258" s="296">
        <f t="shared" si="102"/>
        <v>4.8787948306186435E-2</v>
      </c>
      <c r="K258" s="309">
        <f t="shared" si="102"/>
        <v>0.80660322131100837</v>
      </c>
      <c r="L258" s="282">
        <f t="shared" si="102"/>
        <v>0.44094929169422742</v>
      </c>
      <c r="M258" s="319">
        <f t="shared" si="102"/>
        <v>0.54108064787135401</v>
      </c>
      <c r="N258" s="282">
        <f t="shared" si="102"/>
        <v>0.74945759556035796</v>
      </c>
      <c r="O258" s="296">
        <f t="shared" si="102"/>
        <v>4.9898240585748863E-2</v>
      </c>
      <c r="P258" s="324">
        <f t="shared" si="102"/>
        <v>7.8506282750992723E-2</v>
      </c>
      <c r="Q258" s="296">
        <f t="shared" si="102"/>
        <v>7.1126154032124023E-2</v>
      </c>
      <c r="R258" s="73"/>
      <c r="S258" s="73"/>
      <c r="T258" s="73"/>
      <c r="U258" s="73"/>
      <c r="V258" s="73"/>
      <c r="W258" s="73"/>
      <c r="X258" s="73"/>
      <c r="Y258" s="73"/>
      <c r="Z258" s="73"/>
      <c r="AA258" s="419"/>
      <c r="AB258" s="351" t="s">
        <v>3</v>
      </c>
      <c r="AC258" s="305">
        <f>AC257/AC256</f>
        <v>0.29319098249416636</v>
      </c>
      <c r="AD258" s="282">
        <f>AD257/AD256</f>
        <v>0.35446825901371354</v>
      </c>
      <c r="AE258" s="296">
        <f>AE257/AE256</f>
        <v>0.41286302657489993</v>
      </c>
    </row>
    <row r="259" spans="1:31" s="271" customFormat="1" ht="15" customHeight="1">
      <c r="A259" s="418" t="s">
        <v>6</v>
      </c>
      <c r="B259" s="21" t="s">
        <v>7</v>
      </c>
      <c r="C259" s="301">
        <v>5870</v>
      </c>
      <c r="D259" s="270">
        <v>3333</v>
      </c>
      <c r="E259" s="301">
        <v>3330</v>
      </c>
      <c r="F259" s="281">
        <v>9457</v>
      </c>
      <c r="G259" s="281">
        <v>7753</v>
      </c>
      <c r="H259" s="281">
        <v>15543</v>
      </c>
      <c r="I259" s="281">
        <v>7183</v>
      </c>
      <c r="J259" s="270">
        <v>9599</v>
      </c>
      <c r="K259" s="301">
        <v>9289</v>
      </c>
      <c r="L259" s="281">
        <v>12263</v>
      </c>
      <c r="M259" s="281">
        <v>4133</v>
      </c>
      <c r="N259" s="281">
        <v>9508</v>
      </c>
      <c r="O259" s="270">
        <v>4799</v>
      </c>
      <c r="P259" s="325">
        <v>1400</v>
      </c>
      <c r="Q259" s="270">
        <v>1000</v>
      </c>
      <c r="R259" s="73"/>
      <c r="S259" s="73"/>
      <c r="T259" s="73"/>
      <c r="U259" s="73"/>
      <c r="V259" s="73"/>
      <c r="W259" s="73"/>
      <c r="X259" s="73"/>
      <c r="Y259" s="73"/>
      <c r="Z259" s="73"/>
      <c r="AA259" s="427" t="s">
        <v>198</v>
      </c>
      <c r="AB259" s="21" t="s">
        <v>4</v>
      </c>
      <c r="AC259" s="303">
        <v>9191.7999999999993</v>
      </c>
      <c r="AD259" s="287">
        <v>13787.7</v>
      </c>
      <c r="AE259" s="269">
        <v>13787.7</v>
      </c>
    </row>
    <row r="260" spans="1:31" s="271" customFormat="1">
      <c r="A260" s="419"/>
      <c r="B260" s="299" t="s">
        <v>11</v>
      </c>
      <c r="C260" s="306">
        <f t="shared" ref="C260:Q260" si="103">C259*33.72</f>
        <v>197936.4</v>
      </c>
      <c r="D260" s="267">
        <f t="shared" si="103"/>
        <v>112388.76</v>
      </c>
      <c r="E260" s="306">
        <f t="shared" si="103"/>
        <v>112287.59999999999</v>
      </c>
      <c r="F260" s="312">
        <f t="shared" si="103"/>
        <v>318890.03999999998</v>
      </c>
      <c r="G260" s="312">
        <f t="shared" si="103"/>
        <v>261431.16</v>
      </c>
      <c r="H260" s="312">
        <f t="shared" si="103"/>
        <v>524109.95999999996</v>
      </c>
      <c r="I260" s="312">
        <f t="shared" si="103"/>
        <v>242210.75999999998</v>
      </c>
      <c r="J260" s="267">
        <f t="shared" si="103"/>
        <v>323678.27999999997</v>
      </c>
      <c r="K260" s="306">
        <f t="shared" si="103"/>
        <v>313225.08</v>
      </c>
      <c r="L260" s="312">
        <f t="shared" si="103"/>
        <v>413508.36</v>
      </c>
      <c r="M260" s="312">
        <f t="shared" si="103"/>
        <v>139364.76</v>
      </c>
      <c r="N260" s="312">
        <f t="shared" si="103"/>
        <v>320609.76</v>
      </c>
      <c r="O260" s="267">
        <f t="shared" si="103"/>
        <v>161822.28</v>
      </c>
      <c r="P260" s="326">
        <f t="shared" si="103"/>
        <v>47208</v>
      </c>
      <c r="Q260" s="267">
        <f t="shared" si="103"/>
        <v>33720</v>
      </c>
      <c r="R260" s="73"/>
      <c r="S260" s="73"/>
      <c r="T260" s="73"/>
      <c r="U260" s="73"/>
      <c r="V260" s="73"/>
      <c r="W260" s="73"/>
      <c r="X260" s="73"/>
      <c r="Y260" s="73"/>
      <c r="Z260" s="73"/>
      <c r="AA260" s="428"/>
      <c r="AB260" s="297" t="s">
        <v>5</v>
      </c>
      <c r="AC260" s="304">
        <v>8882</v>
      </c>
      <c r="AD260" s="311">
        <v>13644.7</v>
      </c>
      <c r="AE260" s="268">
        <v>13649.8</v>
      </c>
    </row>
    <row r="261" spans="1:31" s="271" customFormat="1" ht="15.75" thickBot="1">
      <c r="A261" s="419"/>
      <c r="B261" s="299" t="s">
        <v>79</v>
      </c>
      <c r="C261" s="306">
        <v>164000</v>
      </c>
      <c r="D261" s="267">
        <v>109880</v>
      </c>
      <c r="E261" s="306">
        <v>109880</v>
      </c>
      <c r="F261" s="312">
        <v>328000</v>
      </c>
      <c r="G261" s="312">
        <v>330905</v>
      </c>
      <c r="H261" s="312">
        <v>264264</v>
      </c>
      <c r="I261" s="312">
        <v>242663.6</v>
      </c>
      <c r="J261" s="267">
        <v>328000</v>
      </c>
      <c r="K261" s="306">
        <v>328000</v>
      </c>
      <c r="L261" s="312">
        <v>264264.40000000002</v>
      </c>
      <c r="M261" s="312">
        <v>328000</v>
      </c>
      <c r="N261" s="312">
        <v>352965.4</v>
      </c>
      <c r="O261" s="267">
        <v>328000</v>
      </c>
      <c r="P261" s="326">
        <f>2*P256</f>
        <v>110302</v>
      </c>
      <c r="Q261" s="267">
        <f>2*Q256</f>
        <v>66181</v>
      </c>
      <c r="R261" s="73"/>
      <c r="S261" s="73"/>
      <c r="T261" s="73"/>
      <c r="U261" s="73"/>
      <c r="V261" s="73"/>
      <c r="W261" s="73"/>
      <c r="X261" s="73"/>
      <c r="Y261" s="73"/>
      <c r="Z261" s="73"/>
      <c r="AA261" s="429"/>
      <c r="AB261" s="348" t="s">
        <v>3</v>
      </c>
      <c r="AC261" s="305">
        <f>AC260/AC259</f>
        <v>0.96629604647620715</v>
      </c>
      <c r="AD261" s="253">
        <f>AD260/AD259</f>
        <v>0.98962843694017133</v>
      </c>
      <c r="AE261" s="352">
        <f>AE260/AE259</f>
        <v>0.98999833184650077</v>
      </c>
    </row>
    <row r="262" spans="1:31" s="271" customFormat="1">
      <c r="A262" s="419"/>
      <c r="B262" s="297" t="s">
        <v>8</v>
      </c>
      <c r="C262" s="307">
        <f>SUM(C259-168)</f>
        <v>5702</v>
      </c>
      <c r="D262" s="266">
        <f>SUM(D259-686)</f>
        <v>2647</v>
      </c>
      <c r="E262" s="307">
        <f>SUM(E259-652)</f>
        <v>2678</v>
      </c>
      <c r="F262" s="313">
        <f>SUM(F259-1211)</f>
        <v>8246</v>
      </c>
      <c r="G262" s="313">
        <f>SUM(G259-4214)</f>
        <v>3539</v>
      </c>
      <c r="H262" s="313">
        <f>SUM(H259-2129)</f>
        <v>13414</v>
      </c>
      <c r="I262" s="313">
        <f>SUM(I259-(3680-2000))</f>
        <v>5503</v>
      </c>
      <c r="J262" s="266">
        <f>SUM(J259-9313)</f>
        <v>286</v>
      </c>
      <c r="K262" s="307">
        <f>SUM(K259-962)</f>
        <v>8327</v>
      </c>
      <c r="L262" s="313">
        <f>SUM(L259-1786)</f>
        <v>10477</v>
      </c>
      <c r="M262" s="320">
        <f>SUM(M259-408)</f>
        <v>3725</v>
      </c>
      <c r="N262" s="313">
        <f>SUM(N259-(5510-2614))</f>
        <v>6612</v>
      </c>
      <c r="O262" s="266">
        <f>SUM(O259-4074)</f>
        <v>725</v>
      </c>
      <c r="P262" s="327">
        <f>SUM(P259-861)</f>
        <v>539</v>
      </c>
      <c r="Q262" s="266">
        <f>SUM(Q259-655)</f>
        <v>345</v>
      </c>
      <c r="R262" s="12" t="s">
        <v>183</v>
      </c>
      <c r="S262" s="73"/>
      <c r="T262" s="73"/>
      <c r="U262" s="73"/>
      <c r="V262" s="73"/>
      <c r="W262" s="73"/>
      <c r="X262" s="73"/>
      <c r="Y262" s="73"/>
      <c r="Z262" s="73"/>
      <c r="AA262" s="427" t="s">
        <v>199</v>
      </c>
      <c r="AB262" s="21" t="s">
        <v>4</v>
      </c>
      <c r="AC262" s="303">
        <v>97433.600000000006</v>
      </c>
      <c r="AD262" s="287">
        <v>243584.4</v>
      </c>
      <c r="AE262" s="269">
        <v>292299.3</v>
      </c>
    </row>
    <row r="263" spans="1:31" s="271" customFormat="1">
      <c r="A263" s="419"/>
      <c r="B263" s="300" t="s">
        <v>77</v>
      </c>
      <c r="C263" s="306">
        <f>(C262*33.717)</f>
        <v>192254.334</v>
      </c>
      <c r="D263" s="342">
        <f>(D262*33.717)</f>
        <v>89248.89899999999</v>
      </c>
      <c r="E263" s="306">
        <f>(E262*33.717)</f>
        <v>90294.126000000004</v>
      </c>
      <c r="F263" s="342">
        <f>(F262*33.717)</f>
        <v>278030.38199999998</v>
      </c>
      <c r="G263" s="284">
        <f>(G262*33.717)*2</f>
        <v>238648.92599999998</v>
      </c>
      <c r="H263" s="284">
        <f>(H262*33.717)</f>
        <v>452279.83799999999</v>
      </c>
      <c r="I263" s="284">
        <f>(I262*33.717)-(2000*33.717)</f>
        <v>118110.65099999998</v>
      </c>
      <c r="J263" s="265">
        <f>J262*33.717</f>
        <v>9643.0619999999999</v>
      </c>
      <c r="K263" s="308">
        <f>K262*33.717</f>
        <v>280761.45899999997</v>
      </c>
      <c r="L263" s="284">
        <f>L262*33.717</f>
        <v>353253.00899999996</v>
      </c>
      <c r="M263" s="284">
        <f>(M262*33.717)</f>
        <v>125595.825</v>
      </c>
      <c r="N263" s="284">
        <f>N262*33.717</f>
        <v>222936.804</v>
      </c>
      <c r="O263" s="265">
        <f>O262*33.717</f>
        <v>24444.825000000001</v>
      </c>
      <c r="P263" s="328">
        <f>P262*33.717</f>
        <v>18173.463</v>
      </c>
      <c r="Q263" s="329">
        <f>Q262*33.717</f>
        <v>11632.365</v>
      </c>
      <c r="R263" s="66">
        <f>344240-H263</f>
        <v>-108039.83799999999</v>
      </c>
      <c r="S263" s="73" t="s">
        <v>184</v>
      </c>
      <c r="T263" s="73"/>
      <c r="U263" s="73"/>
      <c r="V263" s="73"/>
      <c r="W263" s="73"/>
      <c r="X263" s="73"/>
      <c r="Y263" s="73"/>
      <c r="Z263" s="73"/>
      <c r="AA263" s="428"/>
      <c r="AB263" s="297" t="s">
        <v>5</v>
      </c>
      <c r="AC263" s="304">
        <v>64490.9</v>
      </c>
      <c r="AD263" s="311">
        <v>79989.3</v>
      </c>
      <c r="AE263" s="268">
        <v>62980.6</v>
      </c>
    </row>
    <row r="264" spans="1:31" s="271" customFormat="1" ht="15.75" thickBot="1">
      <c r="A264" s="420"/>
      <c r="B264" s="298" t="s">
        <v>10</v>
      </c>
      <c r="C264" s="309">
        <f t="shared" ref="C264:Q264" si="104">C263/C256</f>
        <v>1.3407586605129149</v>
      </c>
      <c r="D264" s="296">
        <f t="shared" si="104"/>
        <v>0.59295368991162389</v>
      </c>
      <c r="E264" s="314">
        <f t="shared" si="104"/>
        <v>0.59989799077571926</v>
      </c>
      <c r="F264" s="286">
        <f t="shared" si="104"/>
        <v>1.5276579277331923</v>
      </c>
      <c r="G264" s="286">
        <f t="shared" si="104"/>
        <v>1.4424014505673832</v>
      </c>
      <c r="H264" s="286">
        <f t="shared" si="104"/>
        <v>3.4229394696212876</v>
      </c>
      <c r="I264" s="286">
        <f t="shared" si="104"/>
        <v>0.97345173318124334</v>
      </c>
      <c r="J264" s="315">
        <f t="shared" si="104"/>
        <v>5.8063487074439167E-2</v>
      </c>
      <c r="K264" s="314">
        <f t="shared" si="104"/>
        <v>1.4545191035450997</v>
      </c>
      <c r="L264" s="286">
        <f t="shared" si="104"/>
        <v>2.6734816267344366</v>
      </c>
      <c r="M264" s="286">
        <f t="shared" si="104"/>
        <v>1.5182091426789304</v>
      </c>
      <c r="N264" s="264">
        <f t="shared" si="104"/>
        <v>1.2632218568732232</v>
      </c>
      <c r="O264" s="315">
        <f t="shared" si="104"/>
        <v>0.29437764183094689</v>
      </c>
      <c r="P264" s="309">
        <f t="shared" si="104"/>
        <v>0.32952191256731517</v>
      </c>
      <c r="Q264" s="296">
        <f t="shared" si="104"/>
        <v>0.35153185959716532</v>
      </c>
      <c r="R264" s="130"/>
      <c r="S264" s="73"/>
      <c r="T264" s="73"/>
      <c r="U264" s="73"/>
      <c r="V264" s="73"/>
      <c r="W264" s="73"/>
      <c r="X264" s="73"/>
      <c r="Y264" s="73"/>
      <c r="Z264" s="73"/>
      <c r="AA264" s="430"/>
      <c r="AB264" s="298" t="s">
        <v>3</v>
      </c>
      <c r="AC264" s="309">
        <f>AC263/AC262</f>
        <v>0.66189589628218604</v>
      </c>
      <c r="AD264" s="282">
        <f>AD263/AD262</f>
        <v>0.32838433003098721</v>
      </c>
      <c r="AE264" s="347">
        <f>AE263/AE262</f>
        <v>0.21546613351451749</v>
      </c>
    </row>
    <row r="265" spans="1:31" s="271" customFormat="1" ht="15.75" thickBot="1">
      <c r="A265" s="406">
        <v>41347</v>
      </c>
      <c r="B265" s="406"/>
      <c r="C265" s="406"/>
      <c r="D265" s="280"/>
      <c r="E265" s="280"/>
      <c r="F265" s="280"/>
      <c r="G265" s="280"/>
      <c r="H265" s="280"/>
      <c r="I265" s="11"/>
      <c r="J265" s="285"/>
      <c r="K265" s="285"/>
      <c r="L265" s="280"/>
      <c r="M265" s="280"/>
      <c r="N265" s="13"/>
      <c r="R265" s="12"/>
      <c r="S265" s="73"/>
      <c r="T265" s="73"/>
      <c r="U265" s="73"/>
      <c r="V265" s="73"/>
      <c r="W265" s="73"/>
      <c r="X265" s="73"/>
      <c r="Y265" s="73"/>
      <c r="Z265" s="73"/>
      <c r="AA265" s="419" t="s">
        <v>6</v>
      </c>
      <c r="AB265" s="349" t="s">
        <v>7</v>
      </c>
      <c r="AC265" s="301">
        <v>5870</v>
      </c>
      <c r="AD265" s="281">
        <v>15543</v>
      </c>
      <c r="AE265" s="270">
        <v>12263</v>
      </c>
    </row>
    <row r="266" spans="1:31" s="271" customFormat="1">
      <c r="A266" s="409" t="s">
        <v>1</v>
      </c>
      <c r="B266" s="423"/>
      <c r="C266" s="301" t="s">
        <v>12</v>
      </c>
      <c r="D266" s="270" t="s">
        <v>12</v>
      </c>
      <c r="E266" s="301" t="s">
        <v>13</v>
      </c>
      <c r="F266" s="281" t="s">
        <v>13</v>
      </c>
      <c r="G266" s="281" t="s">
        <v>13</v>
      </c>
      <c r="H266" s="281" t="s">
        <v>13</v>
      </c>
      <c r="I266" s="281" t="s">
        <v>13</v>
      </c>
      <c r="J266" s="270" t="s">
        <v>13</v>
      </c>
      <c r="K266" s="301" t="s">
        <v>2</v>
      </c>
      <c r="L266" s="281" t="s">
        <v>2</v>
      </c>
      <c r="M266" s="290" t="s">
        <v>2</v>
      </c>
      <c r="N266" s="281" t="s">
        <v>2</v>
      </c>
      <c r="O266" s="270" t="s">
        <v>2</v>
      </c>
      <c r="P266" s="332" t="s">
        <v>190</v>
      </c>
      <c r="Q266" s="331" t="s">
        <v>190</v>
      </c>
      <c r="R266" s="12"/>
      <c r="S266" s="73"/>
      <c r="T266" s="73"/>
      <c r="U266" s="73"/>
      <c r="V266" s="73"/>
      <c r="W266" s="73"/>
      <c r="X266" s="73"/>
      <c r="Y266" s="73"/>
      <c r="Z266" s="73"/>
      <c r="AA266" s="419"/>
      <c r="AB266" s="299" t="s">
        <v>11</v>
      </c>
      <c r="AC266" s="306">
        <f>AC265*33.717</f>
        <v>197918.78999999998</v>
      </c>
      <c r="AD266" s="312">
        <f>AD265*33.717</f>
        <v>524063.33100000001</v>
      </c>
      <c r="AE266" s="267">
        <f>AE265*33.717</f>
        <v>413471.571</v>
      </c>
    </row>
    <row r="267" spans="1:31" s="271" customFormat="1" ht="15.75" thickBot="1">
      <c r="A267" s="412" t="s">
        <v>0</v>
      </c>
      <c r="B267" s="425"/>
      <c r="C267" s="302" t="s">
        <v>99</v>
      </c>
      <c r="D267" s="295" t="s">
        <v>100</v>
      </c>
      <c r="E267" s="302" t="s">
        <v>101</v>
      </c>
      <c r="F267" s="310" t="s">
        <v>102</v>
      </c>
      <c r="G267" s="310" t="s">
        <v>97</v>
      </c>
      <c r="H267" s="310" t="s">
        <v>104</v>
      </c>
      <c r="I267" s="310" t="s">
        <v>103</v>
      </c>
      <c r="J267" s="318" t="s">
        <v>185</v>
      </c>
      <c r="K267" s="302" t="s">
        <v>105</v>
      </c>
      <c r="L267" s="310" t="s">
        <v>107</v>
      </c>
      <c r="M267" s="316" t="s">
        <v>98</v>
      </c>
      <c r="N267" s="317" t="s">
        <v>106</v>
      </c>
      <c r="O267" s="295" t="s">
        <v>186</v>
      </c>
      <c r="P267" s="321" t="s">
        <v>189</v>
      </c>
      <c r="Q267" s="295" t="s">
        <v>191</v>
      </c>
      <c r="R267" s="12"/>
      <c r="S267" s="12"/>
      <c r="T267" s="12"/>
      <c r="U267" s="12"/>
      <c r="V267" s="12"/>
      <c r="W267" s="12"/>
      <c r="X267" s="12"/>
      <c r="Y267" s="12"/>
      <c r="Z267" s="12"/>
      <c r="AA267" s="419"/>
      <c r="AB267" s="297" t="s">
        <v>8</v>
      </c>
      <c r="AC267" s="307">
        <v>5702</v>
      </c>
      <c r="AD267" s="313">
        <v>13391</v>
      </c>
      <c r="AE267" s="266">
        <v>10203</v>
      </c>
    </row>
    <row r="268" spans="1:31" s="271" customFormat="1" ht="15" customHeight="1">
      <c r="A268" s="415" t="s">
        <v>9</v>
      </c>
      <c r="B268" s="21" t="s">
        <v>4</v>
      </c>
      <c r="C268" s="303">
        <v>143392.20000000001</v>
      </c>
      <c r="D268" s="269">
        <v>150515.79999999999</v>
      </c>
      <c r="E268" s="303">
        <v>150515.79999999999</v>
      </c>
      <c r="F268" s="287">
        <v>181997.8</v>
      </c>
      <c r="G268" s="287">
        <v>165452.5</v>
      </c>
      <c r="H268" s="287">
        <v>132132</v>
      </c>
      <c r="I268" s="287">
        <v>121331.8</v>
      </c>
      <c r="J268" s="269">
        <v>166077.9</v>
      </c>
      <c r="K268" s="303">
        <v>193027</v>
      </c>
      <c r="L268" s="287">
        <v>132132.20000000001</v>
      </c>
      <c r="M268" s="287">
        <v>82726.3</v>
      </c>
      <c r="N268" s="287">
        <v>176482.7</v>
      </c>
      <c r="O268" s="269">
        <v>83039</v>
      </c>
      <c r="P268" s="322">
        <v>55151</v>
      </c>
      <c r="Q268" s="269">
        <v>33090.5</v>
      </c>
      <c r="R268" s="73"/>
      <c r="S268" s="73"/>
      <c r="T268" s="73"/>
      <c r="U268" s="73"/>
      <c r="V268" s="73"/>
      <c r="W268" s="73"/>
      <c r="X268" s="73"/>
      <c r="Y268" s="73"/>
      <c r="Z268" s="73"/>
      <c r="AA268" s="419"/>
      <c r="AB268" s="300" t="s">
        <v>77</v>
      </c>
      <c r="AC268" s="306">
        <f>(AC267*33.717)</f>
        <v>192254.334</v>
      </c>
      <c r="AD268" s="284">
        <f>(AD267*33.717)</f>
        <v>451504.34700000001</v>
      </c>
      <c r="AE268" s="265">
        <f>AE267*33.717</f>
        <v>344014.55099999998</v>
      </c>
    </row>
    <row r="269" spans="1:31" s="271" customFormat="1" ht="15.75" thickBot="1">
      <c r="A269" s="416"/>
      <c r="B269" s="297" t="s">
        <v>5</v>
      </c>
      <c r="C269" s="304">
        <v>40482.699999999997</v>
      </c>
      <c r="D269" s="268">
        <v>77239.899999999994</v>
      </c>
      <c r="E269" s="304">
        <v>78613.8</v>
      </c>
      <c r="F269" s="311">
        <v>156476.9</v>
      </c>
      <c r="G269" s="311">
        <v>85582.7</v>
      </c>
      <c r="H269" s="311">
        <v>45708.800000000003</v>
      </c>
      <c r="I269" s="311">
        <v>67831.5</v>
      </c>
      <c r="J269" s="268">
        <v>7622.8</v>
      </c>
      <c r="K269" s="304">
        <v>155362.79999999999</v>
      </c>
      <c r="L269" s="311">
        <v>55157.1</v>
      </c>
      <c r="M269" s="311">
        <v>44761.599999999999</v>
      </c>
      <c r="N269" s="311">
        <v>131873.9</v>
      </c>
      <c r="O269" s="268">
        <v>3903.1</v>
      </c>
      <c r="P269" s="323">
        <v>4320.7</v>
      </c>
      <c r="Q269" s="268">
        <v>2308.5</v>
      </c>
      <c r="R269" s="73"/>
      <c r="S269" s="73"/>
      <c r="T269" s="73"/>
      <c r="U269" s="73"/>
      <c r="V269" s="73"/>
      <c r="W269" s="73"/>
      <c r="X269" s="73"/>
      <c r="Y269" s="73"/>
      <c r="Z269" s="73"/>
      <c r="AA269" s="419"/>
      <c r="AB269" s="350" t="s">
        <v>200</v>
      </c>
      <c r="AC269" s="309">
        <f>AC266/(AC256+AC259+AC262)</f>
        <v>0.79161942999212842</v>
      </c>
      <c r="AD269" s="282">
        <f>AD266/(AD256+AD259+AD262)</f>
        <v>1.3454629386442916</v>
      </c>
      <c r="AE269" s="296">
        <f>AE266/(AE256+AE259+AE262)</f>
        <v>0.94352682630062756</v>
      </c>
    </row>
    <row r="270" spans="1:31" s="271" customFormat="1" ht="15.75" thickBot="1">
      <c r="A270" s="417"/>
      <c r="B270" s="298" t="s">
        <v>3</v>
      </c>
      <c r="C270" s="305">
        <f t="shared" ref="C270:Q270" si="105">C269/C268</f>
        <v>0.2823214930798188</v>
      </c>
      <c r="D270" s="296">
        <f t="shared" si="105"/>
        <v>0.51316805278914235</v>
      </c>
      <c r="E270" s="309">
        <f t="shared" si="105"/>
        <v>0.52229599816099048</v>
      </c>
      <c r="F270" s="282">
        <f t="shared" si="105"/>
        <v>0.8597735796806335</v>
      </c>
      <c r="G270" s="282">
        <f t="shared" si="105"/>
        <v>0.51726447167616085</v>
      </c>
      <c r="H270" s="282">
        <f t="shared" si="105"/>
        <v>0.34593285502376414</v>
      </c>
      <c r="I270" s="282">
        <f t="shared" si="105"/>
        <v>0.55905788919310517</v>
      </c>
      <c r="J270" s="296">
        <f t="shared" si="105"/>
        <v>4.5898942604645172E-2</v>
      </c>
      <c r="K270" s="309">
        <f t="shared" si="105"/>
        <v>0.80487600180285657</v>
      </c>
      <c r="L270" s="282">
        <f t="shared" si="105"/>
        <v>0.4174387469519163</v>
      </c>
      <c r="M270" s="319">
        <f t="shared" si="105"/>
        <v>0.54108064787135401</v>
      </c>
      <c r="N270" s="282">
        <f t="shared" si="105"/>
        <v>0.7472341481629643</v>
      </c>
      <c r="O270" s="296">
        <f t="shared" si="105"/>
        <v>4.7003215356639649E-2</v>
      </c>
      <c r="P270" s="324">
        <f t="shared" si="105"/>
        <v>7.8343094413519249E-2</v>
      </c>
      <c r="Q270" s="296">
        <f t="shared" si="105"/>
        <v>6.9763225094815737E-2</v>
      </c>
      <c r="R270" s="73"/>
      <c r="S270" s="73"/>
      <c r="T270" s="73"/>
      <c r="U270" s="73"/>
      <c r="V270" s="73"/>
      <c r="W270" s="73"/>
      <c r="X270" s="73"/>
      <c r="Y270" s="73"/>
      <c r="Z270" s="73"/>
      <c r="AA270" s="420"/>
      <c r="AB270" s="350" t="s">
        <v>201</v>
      </c>
      <c r="AC270" s="309">
        <f>AC268/(AC256+AC259+AC262)</f>
        <v>0.7689632009906503</v>
      </c>
      <c r="AD270" s="282">
        <f>AD268/(AD256+AD259+AD262)</f>
        <v>1.1591773924844437</v>
      </c>
      <c r="AE270" s="296">
        <f>AE268/(AE256+AE259+AE262)</f>
        <v>0.78502847661626873</v>
      </c>
    </row>
    <row r="271" spans="1:31" s="271" customFormat="1" ht="15" customHeight="1">
      <c r="A271" s="418" t="s">
        <v>6</v>
      </c>
      <c r="B271" s="21" t="s">
        <v>7</v>
      </c>
      <c r="C271" s="301">
        <v>5870</v>
      </c>
      <c r="D271" s="270">
        <v>3333</v>
      </c>
      <c r="E271" s="301">
        <v>3330</v>
      </c>
      <c r="F271" s="281">
        <v>9457</v>
      </c>
      <c r="G271" s="281">
        <v>7753</v>
      </c>
      <c r="H271" s="281">
        <v>15543</v>
      </c>
      <c r="I271" s="281">
        <v>7183</v>
      </c>
      <c r="J271" s="270">
        <v>9599</v>
      </c>
      <c r="K271" s="301">
        <v>9289</v>
      </c>
      <c r="L271" s="281">
        <v>12263</v>
      </c>
      <c r="M271" s="281">
        <v>4133</v>
      </c>
      <c r="N271" s="281">
        <v>9494</v>
      </c>
      <c r="O271" s="270">
        <v>4799</v>
      </c>
      <c r="P271" s="325">
        <v>1400</v>
      </c>
      <c r="Q271" s="270">
        <v>1000</v>
      </c>
      <c r="R271" s="73"/>
      <c r="S271" s="73"/>
      <c r="T271" s="73"/>
      <c r="U271" s="73"/>
      <c r="V271" s="73"/>
      <c r="W271" s="73"/>
      <c r="X271" s="73"/>
      <c r="Y271" s="73"/>
      <c r="Z271" s="73"/>
      <c r="AA271" s="73"/>
      <c r="AB271" s="73"/>
      <c r="AC271" s="73"/>
    </row>
    <row r="272" spans="1:31" s="271" customFormat="1">
      <c r="A272" s="419"/>
      <c r="B272" s="299" t="s">
        <v>11</v>
      </c>
      <c r="C272" s="306">
        <f t="shared" ref="C272:Q272" si="106">C271*33.72</f>
        <v>197936.4</v>
      </c>
      <c r="D272" s="267">
        <f t="shared" si="106"/>
        <v>112388.76</v>
      </c>
      <c r="E272" s="306">
        <f t="shared" si="106"/>
        <v>112287.59999999999</v>
      </c>
      <c r="F272" s="312">
        <f t="shared" si="106"/>
        <v>318890.03999999998</v>
      </c>
      <c r="G272" s="312">
        <f t="shared" si="106"/>
        <v>261431.16</v>
      </c>
      <c r="H272" s="312">
        <f t="shared" si="106"/>
        <v>524109.95999999996</v>
      </c>
      <c r="I272" s="312">
        <f t="shared" si="106"/>
        <v>242210.75999999998</v>
      </c>
      <c r="J272" s="267">
        <f t="shared" si="106"/>
        <v>323678.27999999997</v>
      </c>
      <c r="K272" s="306">
        <f t="shared" si="106"/>
        <v>313225.08</v>
      </c>
      <c r="L272" s="312">
        <f t="shared" si="106"/>
        <v>413508.36</v>
      </c>
      <c r="M272" s="312">
        <f t="shared" si="106"/>
        <v>139364.76</v>
      </c>
      <c r="N272" s="312">
        <f t="shared" si="106"/>
        <v>320137.68</v>
      </c>
      <c r="O272" s="267">
        <f t="shared" si="106"/>
        <v>161822.28</v>
      </c>
      <c r="P272" s="326">
        <f t="shared" si="106"/>
        <v>47208</v>
      </c>
      <c r="Q272" s="267">
        <f t="shared" si="106"/>
        <v>33720</v>
      </c>
      <c r="R272" s="73"/>
      <c r="S272" s="73"/>
      <c r="T272" s="73"/>
      <c r="U272" s="73"/>
      <c r="V272" s="73"/>
      <c r="W272" s="73"/>
      <c r="X272" s="73"/>
      <c r="Y272" s="73"/>
      <c r="Z272" s="73"/>
      <c r="AA272" s="73"/>
      <c r="AB272" s="353" t="s">
        <v>203</v>
      </c>
      <c r="AC272" s="354">
        <f>AC256+AC259+AC262</f>
        <v>250017.6</v>
      </c>
      <c r="AD272" s="354">
        <f>AD256+AD259+AD262</f>
        <v>389504.1</v>
      </c>
      <c r="AE272" s="354">
        <f>AE256+AE259+AE262</f>
        <v>438219.2</v>
      </c>
    </row>
    <row r="273" spans="1:31" s="271" customFormat="1">
      <c r="A273" s="419"/>
      <c r="B273" s="299" t="s">
        <v>79</v>
      </c>
      <c r="C273" s="306">
        <v>164000</v>
      </c>
      <c r="D273" s="267">
        <v>109880</v>
      </c>
      <c r="E273" s="306">
        <v>109880</v>
      </c>
      <c r="F273" s="312">
        <v>328000</v>
      </c>
      <c r="G273" s="312">
        <v>330905</v>
      </c>
      <c r="H273" s="312">
        <v>264264</v>
      </c>
      <c r="I273" s="312">
        <v>242663.6</v>
      </c>
      <c r="J273" s="267">
        <v>328000</v>
      </c>
      <c r="K273" s="306">
        <v>328000</v>
      </c>
      <c r="L273" s="312">
        <v>264264.40000000002</v>
      </c>
      <c r="M273" s="312">
        <v>328000</v>
      </c>
      <c r="N273" s="312">
        <v>352965.4</v>
      </c>
      <c r="O273" s="267">
        <v>328000</v>
      </c>
      <c r="P273" s="326">
        <f>2*P268</f>
        <v>110302</v>
      </c>
      <c r="Q273" s="267">
        <f>2*Q268</f>
        <v>66181</v>
      </c>
      <c r="R273" s="73"/>
      <c r="S273" s="73"/>
      <c r="T273" s="73"/>
      <c r="U273" s="73"/>
      <c r="V273" s="73"/>
      <c r="W273" s="73"/>
      <c r="X273" s="73"/>
      <c r="Y273" s="73"/>
      <c r="Z273" s="73"/>
      <c r="AA273" s="73"/>
      <c r="AB273" s="353" t="s">
        <v>204</v>
      </c>
      <c r="AC273" s="354">
        <f>(AC272-AC266)/1024</f>
        <v>50.877744140625026</v>
      </c>
      <c r="AD273" s="354">
        <f>(AD272-AD266)/1024</f>
        <v>-131.40549902343753</v>
      </c>
      <c r="AE273" s="354">
        <f>(AE272-AE266)/1024</f>
        <v>24.167606445312515</v>
      </c>
    </row>
    <row r="274" spans="1:31" s="271" customFormat="1">
      <c r="A274" s="419"/>
      <c r="B274" s="297" t="s">
        <v>8</v>
      </c>
      <c r="C274" s="307">
        <f>SUM(C271-168)</f>
        <v>5702</v>
      </c>
      <c r="D274" s="266">
        <f>SUM(D271-686)</f>
        <v>2647</v>
      </c>
      <c r="E274" s="307">
        <f>SUM(E271-652)</f>
        <v>2678</v>
      </c>
      <c r="F274" s="313">
        <f>SUM(F271-1211)</f>
        <v>8246</v>
      </c>
      <c r="G274" s="313">
        <f>SUM(G271-4214)</f>
        <v>3539</v>
      </c>
      <c r="H274" s="313">
        <f>SUM(H271-2129)</f>
        <v>13414</v>
      </c>
      <c r="I274" s="313">
        <f>SUM(I271-(3680-2000))</f>
        <v>5503</v>
      </c>
      <c r="J274" s="266">
        <f>SUM(J271-9313)</f>
        <v>286</v>
      </c>
      <c r="K274" s="307">
        <f>SUM(K271-962)</f>
        <v>8327</v>
      </c>
      <c r="L274" s="313">
        <f>SUM(L271-1786)</f>
        <v>10477</v>
      </c>
      <c r="M274" s="320">
        <f>SUM(M271-408)</f>
        <v>3725</v>
      </c>
      <c r="N274" s="313">
        <f>SUM(N271-(5510-2614))</f>
        <v>6598</v>
      </c>
      <c r="O274" s="266">
        <f>SUM(O271-4074)</f>
        <v>725</v>
      </c>
      <c r="P274" s="327">
        <f>SUM(P271-861)</f>
        <v>539</v>
      </c>
      <c r="Q274" s="266">
        <f>SUM(Q271-655)</f>
        <v>345</v>
      </c>
      <c r="R274" s="12" t="s">
        <v>183</v>
      </c>
      <c r="S274" s="73"/>
      <c r="T274" s="73"/>
      <c r="U274" s="73"/>
      <c r="V274" s="73"/>
      <c r="W274" s="73"/>
      <c r="X274" s="73"/>
      <c r="Y274" s="73"/>
      <c r="Z274" s="73"/>
      <c r="AA274" s="280"/>
      <c r="AB274" s="280"/>
    </row>
    <row r="275" spans="1:31" s="271" customFormat="1">
      <c r="A275" s="419"/>
      <c r="B275" s="300" t="s">
        <v>77</v>
      </c>
      <c r="C275" s="306">
        <f>(C274*33.717)</f>
        <v>192254.334</v>
      </c>
      <c r="D275" s="342">
        <f>(D274*33.717)</f>
        <v>89248.89899999999</v>
      </c>
      <c r="E275" s="306">
        <f>(E274*33.717)</f>
        <v>90294.126000000004</v>
      </c>
      <c r="F275" s="342">
        <f>(F274*33.717)</f>
        <v>278030.38199999998</v>
      </c>
      <c r="G275" s="284">
        <f>(G274*33.717)*2</f>
        <v>238648.92599999998</v>
      </c>
      <c r="H275" s="284">
        <f>(H274*33.717)</f>
        <v>452279.83799999999</v>
      </c>
      <c r="I275" s="284">
        <f>(I274*33.717)-(2000*33.717)</f>
        <v>118110.65099999998</v>
      </c>
      <c r="J275" s="265">
        <f>J274*33.717</f>
        <v>9643.0619999999999</v>
      </c>
      <c r="K275" s="308">
        <f>K274*33.717</f>
        <v>280761.45899999997</v>
      </c>
      <c r="L275" s="284">
        <f>L274*33.717</f>
        <v>353253.00899999996</v>
      </c>
      <c r="M275" s="284">
        <f>(M274*33.717)</f>
        <v>125595.825</v>
      </c>
      <c r="N275" s="284">
        <f>N274*33.717</f>
        <v>222464.766</v>
      </c>
      <c r="O275" s="265">
        <f>O274*33.717</f>
        <v>24444.825000000001</v>
      </c>
      <c r="P275" s="328">
        <f>P274*33.717</f>
        <v>18173.463</v>
      </c>
      <c r="Q275" s="329">
        <f>Q274*33.717</f>
        <v>11632.365</v>
      </c>
      <c r="R275" s="66">
        <f>344240-H275</f>
        <v>-108039.83799999999</v>
      </c>
      <c r="S275" s="73" t="s">
        <v>184</v>
      </c>
      <c r="T275" s="73"/>
      <c r="U275" s="73"/>
      <c r="V275" s="73"/>
      <c r="W275" s="73"/>
      <c r="X275" s="73"/>
      <c r="Y275" s="73"/>
      <c r="Z275" s="73"/>
      <c r="AA275" s="280"/>
      <c r="AB275" s="280"/>
    </row>
    <row r="276" spans="1:31" s="271" customFormat="1" ht="15.75" thickBot="1">
      <c r="A276" s="420"/>
      <c r="B276" s="298" t="s">
        <v>10</v>
      </c>
      <c r="C276" s="309">
        <f t="shared" ref="C276:Q276" si="107">C275/C268</f>
        <v>1.3407586605129149</v>
      </c>
      <c r="D276" s="296">
        <f t="shared" si="107"/>
        <v>0.59295368991162389</v>
      </c>
      <c r="E276" s="314">
        <f t="shared" si="107"/>
        <v>0.59989799077571926</v>
      </c>
      <c r="F276" s="286">
        <f t="shared" si="107"/>
        <v>1.5276579277331923</v>
      </c>
      <c r="G276" s="286">
        <f t="shared" si="107"/>
        <v>1.4424014505673832</v>
      </c>
      <c r="H276" s="286">
        <f t="shared" si="107"/>
        <v>3.4229394696212876</v>
      </c>
      <c r="I276" s="286">
        <f t="shared" si="107"/>
        <v>0.97345173318124334</v>
      </c>
      <c r="J276" s="315">
        <f t="shared" si="107"/>
        <v>5.8063487074439167E-2</v>
      </c>
      <c r="K276" s="314">
        <f t="shared" si="107"/>
        <v>1.4545191035450997</v>
      </c>
      <c r="L276" s="286">
        <f t="shared" si="107"/>
        <v>2.6734816267344366</v>
      </c>
      <c r="M276" s="286">
        <f t="shared" si="107"/>
        <v>1.5182091426789304</v>
      </c>
      <c r="N276" s="264">
        <f t="shared" si="107"/>
        <v>1.2605471584466919</v>
      </c>
      <c r="O276" s="315">
        <f t="shared" si="107"/>
        <v>0.29437764183094689</v>
      </c>
      <c r="P276" s="309">
        <f t="shared" si="107"/>
        <v>0.32952191256731517</v>
      </c>
      <c r="Q276" s="296">
        <f t="shared" si="107"/>
        <v>0.35153185959716532</v>
      </c>
      <c r="R276" s="130"/>
      <c r="S276" s="73"/>
      <c r="T276" s="73"/>
      <c r="U276" s="73"/>
      <c r="V276" s="73"/>
      <c r="W276" s="73"/>
      <c r="X276" s="73"/>
      <c r="Y276" s="73"/>
      <c r="Z276" s="73"/>
      <c r="AA276" s="280"/>
      <c r="AB276" s="280"/>
    </row>
    <row r="277" spans="1:31" s="271" customFormat="1" ht="15.75" thickBot="1">
      <c r="A277" s="406">
        <v>41345</v>
      </c>
      <c r="B277" s="406"/>
      <c r="C277" s="406"/>
      <c r="D277" s="280"/>
      <c r="E277" s="280"/>
      <c r="F277" s="280"/>
      <c r="G277" s="280"/>
      <c r="H277" s="280"/>
      <c r="I277" s="11"/>
      <c r="J277" s="285"/>
      <c r="K277" s="285"/>
      <c r="L277" s="280"/>
      <c r="M277" s="280"/>
      <c r="N277" s="13"/>
      <c r="R277" s="12"/>
      <c r="S277" s="73"/>
      <c r="T277" s="73"/>
      <c r="U277" s="73"/>
      <c r="V277" s="73"/>
      <c r="W277" s="73"/>
      <c r="X277" s="73"/>
      <c r="Y277" s="73"/>
      <c r="Z277" s="73"/>
      <c r="AA277" s="280"/>
      <c r="AB277" s="280"/>
    </row>
    <row r="278" spans="1:31" s="271" customFormat="1">
      <c r="A278" s="409" t="s">
        <v>1</v>
      </c>
      <c r="B278" s="423"/>
      <c r="C278" s="301" t="s">
        <v>12</v>
      </c>
      <c r="D278" s="270" t="s">
        <v>12</v>
      </c>
      <c r="E278" s="301" t="s">
        <v>13</v>
      </c>
      <c r="F278" s="281" t="s">
        <v>13</v>
      </c>
      <c r="G278" s="281" t="s">
        <v>13</v>
      </c>
      <c r="H278" s="281" t="s">
        <v>13</v>
      </c>
      <c r="I278" s="281" t="s">
        <v>13</v>
      </c>
      <c r="J278" s="270" t="s">
        <v>13</v>
      </c>
      <c r="K278" s="301" t="s">
        <v>2</v>
      </c>
      <c r="L278" s="281" t="s">
        <v>2</v>
      </c>
      <c r="M278" s="290" t="s">
        <v>2</v>
      </c>
      <c r="N278" s="281" t="s">
        <v>2</v>
      </c>
      <c r="O278" s="270" t="s">
        <v>2</v>
      </c>
      <c r="P278" s="332" t="s">
        <v>190</v>
      </c>
      <c r="Q278" s="331" t="s">
        <v>190</v>
      </c>
      <c r="R278" s="12"/>
      <c r="S278" s="73"/>
      <c r="T278" s="73"/>
      <c r="U278" s="73"/>
      <c r="V278" s="73"/>
      <c r="W278" s="73"/>
      <c r="X278" s="73"/>
      <c r="Y278" s="73"/>
      <c r="Z278" s="73"/>
      <c r="AA278" s="280"/>
      <c r="AB278" s="280"/>
    </row>
    <row r="279" spans="1:31" s="271" customFormat="1" ht="15.75" thickBot="1">
      <c r="A279" s="412" t="s">
        <v>0</v>
      </c>
      <c r="B279" s="425"/>
      <c r="C279" s="302" t="s">
        <v>99</v>
      </c>
      <c r="D279" s="295" t="s">
        <v>100</v>
      </c>
      <c r="E279" s="302" t="s">
        <v>101</v>
      </c>
      <c r="F279" s="310" t="s">
        <v>102</v>
      </c>
      <c r="G279" s="310" t="s">
        <v>97</v>
      </c>
      <c r="H279" s="310" t="s">
        <v>104</v>
      </c>
      <c r="I279" s="310" t="s">
        <v>103</v>
      </c>
      <c r="J279" s="318" t="s">
        <v>185</v>
      </c>
      <c r="K279" s="302" t="s">
        <v>105</v>
      </c>
      <c r="L279" s="310" t="s">
        <v>107</v>
      </c>
      <c r="M279" s="316" t="s">
        <v>98</v>
      </c>
      <c r="N279" s="317" t="s">
        <v>106</v>
      </c>
      <c r="O279" s="295" t="s">
        <v>186</v>
      </c>
      <c r="P279" s="321" t="s">
        <v>189</v>
      </c>
      <c r="Q279" s="295" t="s">
        <v>191</v>
      </c>
      <c r="R279" s="12"/>
      <c r="S279" s="12"/>
      <c r="T279" s="12"/>
      <c r="U279" s="12"/>
      <c r="V279" s="12"/>
      <c r="W279" s="12"/>
      <c r="X279" s="12"/>
      <c r="Y279" s="12"/>
      <c r="Z279" s="12"/>
      <c r="AA279" s="130"/>
      <c r="AB279" s="129"/>
      <c r="AC279" s="130"/>
    </row>
    <row r="280" spans="1:31" s="271" customFormat="1" ht="15" customHeight="1">
      <c r="A280" s="415" t="s">
        <v>9</v>
      </c>
      <c r="B280" s="21" t="s">
        <v>4</v>
      </c>
      <c r="C280" s="303">
        <v>143392.20000000001</v>
      </c>
      <c r="D280" s="269">
        <v>150515.79999999999</v>
      </c>
      <c r="E280" s="303">
        <v>150515.79999999999</v>
      </c>
      <c r="F280" s="287">
        <v>181997.8</v>
      </c>
      <c r="G280" s="287">
        <v>165452.5</v>
      </c>
      <c r="H280" s="287">
        <v>132132</v>
      </c>
      <c r="I280" s="287">
        <v>121331.8</v>
      </c>
      <c r="J280" s="269">
        <v>166077.9</v>
      </c>
      <c r="K280" s="303">
        <v>193027</v>
      </c>
      <c r="L280" s="287">
        <v>132132.20000000001</v>
      </c>
      <c r="M280" s="287">
        <v>82726.3</v>
      </c>
      <c r="N280" s="287">
        <v>176482.7</v>
      </c>
      <c r="O280" s="269">
        <v>83039</v>
      </c>
      <c r="P280" s="322">
        <v>55151</v>
      </c>
      <c r="Q280" s="269">
        <v>33090.5</v>
      </c>
      <c r="R280" s="73"/>
      <c r="S280" s="73"/>
      <c r="T280" s="73"/>
      <c r="U280" s="73"/>
      <c r="V280" s="73"/>
      <c r="W280" s="73"/>
      <c r="X280" s="73"/>
      <c r="Y280" s="73"/>
      <c r="Z280" s="73"/>
      <c r="AA280" s="73"/>
      <c r="AB280" s="73"/>
      <c r="AC280" s="73"/>
    </row>
    <row r="281" spans="1:31" s="271" customFormat="1">
      <c r="A281" s="416"/>
      <c r="B281" s="297" t="s">
        <v>5</v>
      </c>
      <c r="C281" s="304">
        <v>42041.3</v>
      </c>
      <c r="D281" s="268">
        <v>77208.800000000003</v>
      </c>
      <c r="E281" s="304">
        <v>78613.8</v>
      </c>
      <c r="F281" s="311">
        <v>156441.29999999999</v>
      </c>
      <c r="G281" s="311">
        <v>85582.7</v>
      </c>
      <c r="H281" s="311">
        <v>46836.6</v>
      </c>
      <c r="I281" s="311">
        <v>67734.7</v>
      </c>
      <c r="J281" s="268">
        <v>7622</v>
      </c>
      <c r="K281" s="304">
        <v>155295</v>
      </c>
      <c r="L281" s="311">
        <v>54552.5</v>
      </c>
      <c r="M281" s="311">
        <v>44431.4</v>
      </c>
      <c r="N281" s="311">
        <v>132073.5</v>
      </c>
      <c r="O281" s="268">
        <v>3902.7</v>
      </c>
      <c r="P281" s="323">
        <v>4319.5</v>
      </c>
      <c r="Q281" s="268">
        <v>2201.5</v>
      </c>
      <c r="R281" s="73"/>
      <c r="S281" s="73"/>
      <c r="T281" s="73"/>
      <c r="U281" s="73"/>
      <c r="V281" s="73"/>
      <c r="W281" s="73"/>
      <c r="X281" s="73"/>
      <c r="Y281" s="73"/>
      <c r="Z281" s="73"/>
      <c r="AA281" s="73"/>
      <c r="AB281" s="73"/>
      <c r="AC281" s="73"/>
    </row>
    <row r="282" spans="1:31" s="271" customFormat="1" ht="15.75" thickBot="1">
      <c r="A282" s="417"/>
      <c r="B282" s="298" t="s">
        <v>3</v>
      </c>
      <c r="C282" s="305">
        <f t="shared" ref="C282:Q282" si="108">C281/C280</f>
        <v>0.29319098249416636</v>
      </c>
      <c r="D282" s="296">
        <f t="shared" si="108"/>
        <v>0.51296142996283456</v>
      </c>
      <c r="E282" s="309">
        <f t="shared" si="108"/>
        <v>0.52229599816099048</v>
      </c>
      <c r="F282" s="282">
        <f t="shared" si="108"/>
        <v>0.85957797292055182</v>
      </c>
      <c r="G282" s="282">
        <f t="shared" si="108"/>
        <v>0.51726447167616085</v>
      </c>
      <c r="H282" s="282">
        <f t="shared" si="108"/>
        <v>0.35446825901371354</v>
      </c>
      <c r="I282" s="282">
        <f t="shared" si="108"/>
        <v>0.5582600769130599</v>
      </c>
      <c r="J282" s="296">
        <f t="shared" si="108"/>
        <v>4.5894125588052358E-2</v>
      </c>
      <c r="K282" s="309">
        <f t="shared" si="108"/>
        <v>0.80452475560413828</v>
      </c>
      <c r="L282" s="282">
        <f t="shared" si="108"/>
        <v>0.41286302657489993</v>
      </c>
      <c r="M282" s="319">
        <f t="shared" si="108"/>
        <v>0.53708917236719156</v>
      </c>
      <c r="N282" s="282">
        <f t="shared" si="108"/>
        <v>0.748365137206083</v>
      </c>
      <c r="O282" s="296">
        <f t="shared" si="108"/>
        <v>4.6998398342947285E-2</v>
      </c>
      <c r="P282" s="324">
        <f t="shared" si="108"/>
        <v>7.8321335968522782E-2</v>
      </c>
      <c r="Q282" s="296">
        <f t="shared" si="108"/>
        <v>6.6529668636013353E-2</v>
      </c>
      <c r="R282" s="73"/>
      <c r="S282" s="73"/>
      <c r="T282" s="73"/>
      <c r="U282" s="73"/>
      <c r="V282" s="73"/>
      <c r="W282" s="73"/>
      <c r="X282" s="73"/>
      <c r="Y282" s="73"/>
      <c r="Z282" s="73"/>
      <c r="AA282" s="73"/>
      <c r="AB282" s="73"/>
      <c r="AC282" s="73"/>
    </row>
    <row r="283" spans="1:31" s="271" customFormat="1" ht="15" customHeight="1">
      <c r="A283" s="418" t="s">
        <v>6</v>
      </c>
      <c r="B283" s="21" t="s">
        <v>7</v>
      </c>
      <c r="C283" s="301">
        <v>5870</v>
      </c>
      <c r="D283" s="270">
        <v>3333</v>
      </c>
      <c r="E283" s="301">
        <v>3330</v>
      </c>
      <c r="F283" s="281">
        <v>9457</v>
      </c>
      <c r="G283" s="281">
        <v>7753</v>
      </c>
      <c r="H283" s="281">
        <v>15543</v>
      </c>
      <c r="I283" s="281">
        <v>7183</v>
      </c>
      <c r="J283" s="270">
        <v>9599</v>
      </c>
      <c r="K283" s="301">
        <v>9289</v>
      </c>
      <c r="L283" s="281">
        <v>12263</v>
      </c>
      <c r="M283" s="281">
        <v>4133</v>
      </c>
      <c r="N283" s="281">
        <v>9494</v>
      </c>
      <c r="O283" s="270">
        <v>4799</v>
      </c>
      <c r="P283" s="325">
        <v>1400</v>
      </c>
      <c r="Q283" s="270">
        <v>1000</v>
      </c>
      <c r="R283" s="73"/>
      <c r="S283" s="73"/>
      <c r="T283" s="73"/>
      <c r="U283" s="73"/>
      <c r="V283" s="73"/>
      <c r="W283" s="73"/>
      <c r="X283" s="73"/>
      <c r="Y283" s="73"/>
      <c r="Z283" s="73"/>
      <c r="AA283" s="73"/>
      <c r="AB283" s="73"/>
      <c r="AC283" s="73"/>
    </row>
    <row r="284" spans="1:31" s="271" customFormat="1">
      <c r="A284" s="419"/>
      <c r="B284" s="299" t="s">
        <v>11</v>
      </c>
      <c r="C284" s="306">
        <f t="shared" ref="C284:Q284" si="109">C283*33.72</f>
        <v>197936.4</v>
      </c>
      <c r="D284" s="267">
        <f t="shared" si="109"/>
        <v>112388.76</v>
      </c>
      <c r="E284" s="306">
        <f t="shared" si="109"/>
        <v>112287.59999999999</v>
      </c>
      <c r="F284" s="312">
        <f t="shared" si="109"/>
        <v>318890.03999999998</v>
      </c>
      <c r="G284" s="312">
        <f t="shared" si="109"/>
        <v>261431.16</v>
      </c>
      <c r="H284" s="312">
        <f t="shared" si="109"/>
        <v>524109.95999999996</v>
      </c>
      <c r="I284" s="312">
        <f t="shared" si="109"/>
        <v>242210.75999999998</v>
      </c>
      <c r="J284" s="267">
        <f t="shared" si="109"/>
        <v>323678.27999999997</v>
      </c>
      <c r="K284" s="306">
        <f t="shared" si="109"/>
        <v>313225.08</v>
      </c>
      <c r="L284" s="312">
        <f t="shared" si="109"/>
        <v>413508.36</v>
      </c>
      <c r="M284" s="312">
        <f t="shared" si="109"/>
        <v>139364.76</v>
      </c>
      <c r="N284" s="312">
        <f t="shared" si="109"/>
        <v>320137.68</v>
      </c>
      <c r="O284" s="267">
        <f t="shared" si="109"/>
        <v>161822.28</v>
      </c>
      <c r="P284" s="326">
        <f t="shared" si="109"/>
        <v>47208</v>
      </c>
      <c r="Q284" s="267">
        <f t="shared" si="109"/>
        <v>33720</v>
      </c>
      <c r="R284" s="73"/>
      <c r="S284" s="73"/>
      <c r="T284" s="73"/>
      <c r="U284" s="73"/>
      <c r="V284" s="73"/>
      <c r="W284" s="73"/>
      <c r="X284" s="73"/>
      <c r="Y284" s="73"/>
      <c r="Z284" s="73"/>
      <c r="AA284" s="73"/>
      <c r="AB284" s="73"/>
      <c r="AC284" s="73"/>
    </row>
    <row r="285" spans="1:31" s="271" customFormat="1">
      <c r="A285" s="419"/>
      <c r="B285" s="299" t="s">
        <v>79</v>
      </c>
      <c r="C285" s="306">
        <v>164000</v>
      </c>
      <c r="D285" s="267">
        <v>109880</v>
      </c>
      <c r="E285" s="306">
        <v>109880</v>
      </c>
      <c r="F285" s="312">
        <v>328000</v>
      </c>
      <c r="G285" s="312">
        <v>330905</v>
      </c>
      <c r="H285" s="312">
        <v>264264</v>
      </c>
      <c r="I285" s="312">
        <v>242663.6</v>
      </c>
      <c r="J285" s="267">
        <v>328000</v>
      </c>
      <c r="K285" s="306">
        <v>328000</v>
      </c>
      <c r="L285" s="312">
        <v>264264.40000000002</v>
      </c>
      <c r="M285" s="312">
        <v>328000</v>
      </c>
      <c r="N285" s="312">
        <v>352965.4</v>
      </c>
      <c r="O285" s="267">
        <v>328000</v>
      </c>
      <c r="P285" s="326">
        <f>2*P280</f>
        <v>110302</v>
      </c>
      <c r="Q285" s="267">
        <f>2*Q280</f>
        <v>66181</v>
      </c>
      <c r="R285" s="73"/>
      <c r="S285" s="73"/>
      <c r="T285" s="73"/>
      <c r="U285" s="73"/>
      <c r="V285" s="73"/>
      <c r="W285" s="73"/>
      <c r="X285" s="73"/>
      <c r="Y285" s="73"/>
      <c r="Z285" s="73"/>
      <c r="AA285" s="73"/>
      <c r="AB285" s="73"/>
      <c r="AC285" s="73"/>
    </row>
    <row r="286" spans="1:31" s="271" customFormat="1">
      <c r="A286" s="419"/>
      <c r="B286" s="297" t="s">
        <v>8</v>
      </c>
      <c r="C286" s="307">
        <f>SUM(C283-168)</f>
        <v>5702</v>
      </c>
      <c r="D286" s="266">
        <f>SUM(D283-686)</f>
        <v>2647</v>
      </c>
      <c r="E286" s="307">
        <f>SUM(E283-652)</f>
        <v>2678</v>
      </c>
      <c r="F286" s="313">
        <f>SUM(F283-1211)</f>
        <v>8246</v>
      </c>
      <c r="G286" s="313">
        <f>SUM(G283-4214)</f>
        <v>3539</v>
      </c>
      <c r="H286" s="313">
        <f>SUM(H283-2152)</f>
        <v>13391</v>
      </c>
      <c r="I286" s="313">
        <f>SUM(I283-(3790-2000))</f>
        <v>5393</v>
      </c>
      <c r="J286" s="266">
        <f>SUM(J283-9313)</f>
        <v>286</v>
      </c>
      <c r="K286" s="307">
        <f>SUM(K283-962)</f>
        <v>8327</v>
      </c>
      <c r="L286" s="313">
        <f>SUM(L283-2060)</f>
        <v>10203</v>
      </c>
      <c r="M286" s="320">
        <f>SUM(M283-408)</f>
        <v>3725</v>
      </c>
      <c r="N286" s="313">
        <f>SUM(N283-(5635-2614))</f>
        <v>6473</v>
      </c>
      <c r="O286" s="266">
        <f>SUM(O283-4074)</f>
        <v>725</v>
      </c>
      <c r="P286" s="327">
        <f>SUM(P283-861)</f>
        <v>539</v>
      </c>
      <c r="Q286" s="266">
        <f>SUM(Q283-655)</f>
        <v>345</v>
      </c>
      <c r="R286" s="12" t="s">
        <v>183</v>
      </c>
      <c r="S286" s="73"/>
      <c r="T286" s="73"/>
      <c r="U286" s="73"/>
      <c r="V286" s="73"/>
      <c r="W286" s="73"/>
      <c r="X286" s="73"/>
      <c r="Y286" s="73"/>
      <c r="Z286" s="73"/>
      <c r="AA286" s="280"/>
      <c r="AB286" s="280"/>
    </row>
    <row r="287" spans="1:31" s="271" customFormat="1">
      <c r="A287" s="419"/>
      <c r="B287" s="300" t="s">
        <v>77</v>
      </c>
      <c r="C287" s="306">
        <f>(C286*33.717)</f>
        <v>192254.334</v>
      </c>
      <c r="D287" s="342">
        <f>(D286*33.717)</f>
        <v>89248.89899999999</v>
      </c>
      <c r="E287" s="306">
        <f>(E286*33.717)</f>
        <v>90294.126000000004</v>
      </c>
      <c r="F287" s="342">
        <f>(F286*33.717)</f>
        <v>278030.38199999998</v>
      </c>
      <c r="G287" s="284">
        <f>(G286*33.717)*2</f>
        <v>238648.92599999998</v>
      </c>
      <c r="H287" s="284">
        <f>(H286*33.717)</f>
        <v>451504.34700000001</v>
      </c>
      <c r="I287" s="284">
        <f>(I286*33.717)-(2000*33.717)</f>
        <v>114401.78099999999</v>
      </c>
      <c r="J287" s="265">
        <f>J286*33.717</f>
        <v>9643.0619999999999</v>
      </c>
      <c r="K287" s="308">
        <f>K286*33.717</f>
        <v>280761.45899999997</v>
      </c>
      <c r="L287" s="284">
        <f>L286*33.717</f>
        <v>344014.55099999998</v>
      </c>
      <c r="M287" s="284">
        <f>(M286*33.717)</f>
        <v>125595.825</v>
      </c>
      <c r="N287" s="284">
        <f>N286*33.717</f>
        <v>218250.141</v>
      </c>
      <c r="O287" s="265">
        <f>O286*33.717</f>
        <v>24444.825000000001</v>
      </c>
      <c r="P287" s="328">
        <f>P286*33.717</f>
        <v>18173.463</v>
      </c>
      <c r="Q287" s="329">
        <f>Q286*33.717</f>
        <v>11632.365</v>
      </c>
      <c r="R287" s="66">
        <f>344240-H287</f>
        <v>-107264.34700000001</v>
      </c>
      <c r="S287" s="73" t="s">
        <v>184</v>
      </c>
      <c r="T287" s="73"/>
      <c r="U287" s="73"/>
      <c r="V287" s="73"/>
      <c r="W287" s="73"/>
      <c r="X287" s="73"/>
      <c r="Y287" s="73"/>
      <c r="Z287" s="73"/>
      <c r="AA287" s="280"/>
      <c r="AB287" s="280"/>
    </row>
    <row r="288" spans="1:31" s="271" customFormat="1" ht="15.75" thickBot="1">
      <c r="A288" s="420"/>
      <c r="B288" s="298" t="s">
        <v>10</v>
      </c>
      <c r="C288" s="309">
        <f t="shared" ref="C288:Q288" si="110">C287/C280</f>
        <v>1.3407586605129149</v>
      </c>
      <c r="D288" s="296">
        <f t="shared" si="110"/>
        <v>0.59295368991162389</v>
      </c>
      <c r="E288" s="314">
        <f t="shared" si="110"/>
        <v>0.59989799077571926</v>
      </c>
      <c r="F288" s="286">
        <f t="shared" si="110"/>
        <v>1.5276579277331923</v>
      </c>
      <c r="G288" s="286">
        <f t="shared" si="110"/>
        <v>1.4424014505673832</v>
      </c>
      <c r="H288" s="286">
        <f t="shared" si="110"/>
        <v>3.4170704068658613</v>
      </c>
      <c r="I288" s="286">
        <f t="shared" si="110"/>
        <v>0.94288373699228056</v>
      </c>
      <c r="J288" s="315">
        <f t="shared" si="110"/>
        <v>5.8063487074439167E-2</v>
      </c>
      <c r="K288" s="314">
        <f t="shared" si="110"/>
        <v>1.4545191035450997</v>
      </c>
      <c r="L288" s="286">
        <f t="shared" si="110"/>
        <v>2.6035633327833785</v>
      </c>
      <c r="M288" s="286">
        <f t="shared" si="110"/>
        <v>1.5182091426789304</v>
      </c>
      <c r="N288" s="264">
        <f t="shared" si="110"/>
        <v>1.2366659224955194</v>
      </c>
      <c r="O288" s="315">
        <f t="shared" si="110"/>
        <v>0.29437764183094689</v>
      </c>
      <c r="P288" s="309">
        <f t="shared" si="110"/>
        <v>0.32952191256731517</v>
      </c>
      <c r="Q288" s="296">
        <f t="shared" si="110"/>
        <v>0.35153185959716532</v>
      </c>
      <c r="R288" s="130"/>
      <c r="S288" s="73"/>
      <c r="T288" s="73"/>
      <c r="U288" s="73"/>
      <c r="V288" s="73"/>
      <c r="W288" s="73"/>
      <c r="X288" s="73"/>
      <c r="Y288" s="73"/>
      <c r="Z288" s="73"/>
      <c r="AA288" s="280"/>
      <c r="AB288" s="280"/>
    </row>
    <row r="289" spans="1:29" s="271" customFormat="1" ht="15.75" thickBot="1">
      <c r="A289" s="406">
        <v>41344</v>
      </c>
      <c r="B289" s="406"/>
      <c r="C289" s="406"/>
      <c r="D289" s="280"/>
      <c r="E289" s="280"/>
      <c r="F289" s="280"/>
      <c r="G289" s="280"/>
      <c r="H289" s="280"/>
      <c r="I289" s="11"/>
      <c r="J289" s="285"/>
      <c r="K289" s="285"/>
      <c r="L289" s="280"/>
      <c r="M289" s="280"/>
      <c r="N289" s="13"/>
      <c r="R289" s="12"/>
      <c r="S289" s="73"/>
      <c r="T289" s="73"/>
      <c r="U289" s="73"/>
      <c r="V289" s="73"/>
      <c r="W289" s="73"/>
      <c r="X289" s="73"/>
      <c r="Y289" s="73"/>
      <c r="Z289" s="73"/>
      <c r="AA289" s="280"/>
      <c r="AB289" s="280"/>
    </row>
    <row r="290" spans="1:29" s="271" customFormat="1">
      <c r="A290" s="409" t="s">
        <v>1</v>
      </c>
      <c r="B290" s="423"/>
      <c r="C290" s="301" t="s">
        <v>12</v>
      </c>
      <c r="D290" s="270" t="s">
        <v>12</v>
      </c>
      <c r="E290" s="301" t="s">
        <v>13</v>
      </c>
      <c r="F290" s="281" t="s">
        <v>13</v>
      </c>
      <c r="G290" s="281" t="s">
        <v>13</v>
      </c>
      <c r="H290" s="281" t="s">
        <v>13</v>
      </c>
      <c r="I290" s="281" t="s">
        <v>13</v>
      </c>
      <c r="J290" s="270" t="s">
        <v>13</v>
      </c>
      <c r="K290" s="301" t="s">
        <v>2</v>
      </c>
      <c r="L290" s="281" t="s">
        <v>2</v>
      </c>
      <c r="M290" s="290" t="s">
        <v>2</v>
      </c>
      <c r="N290" s="281" t="s">
        <v>2</v>
      </c>
      <c r="O290" s="270" t="s">
        <v>2</v>
      </c>
      <c r="P290" s="332" t="s">
        <v>190</v>
      </c>
      <c r="Q290" s="331" t="s">
        <v>190</v>
      </c>
      <c r="R290" s="12"/>
      <c r="S290" s="73"/>
      <c r="T290" s="73"/>
      <c r="U290" s="73"/>
      <c r="V290" s="73"/>
      <c r="W290" s="73"/>
      <c r="X290" s="73"/>
      <c r="Y290" s="73"/>
      <c r="Z290" s="73"/>
      <c r="AA290" s="280"/>
      <c r="AB290" s="280"/>
    </row>
    <row r="291" spans="1:29" s="271" customFormat="1" ht="15.75" thickBot="1">
      <c r="A291" s="412" t="s">
        <v>0</v>
      </c>
      <c r="B291" s="425"/>
      <c r="C291" s="302" t="s">
        <v>99</v>
      </c>
      <c r="D291" s="295" t="s">
        <v>100</v>
      </c>
      <c r="E291" s="302" t="s">
        <v>101</v>
      </c>
      <c r="F291" s="310" t="s">
        <v>102</v>
      </c>
      <c r="G291" s="310" t="s">
        <v>97</v>
      </c>
      <c r="H291" s="310" t="s">
        <v>104</v>
      </c>
      <c r="I291" s="310" t="s">
        <v>103</v>
      </c>
      <c r="J291" s="318" t="s">
        <v>185</v>
      </c>
      <c r="K291" s="302" t="s">
        <v>105</v>
      </c>
      <c r="L291" s="310" t="s">
        <v>107</v>
      </c>
      <c r="M291" s="316" t="s">
        <v>98</v>
      </c>
      <c r="N291" s="317" t="s">
        <v>106</v>
      </c>
      <c r="O291" s="295" t="s">
        <v>186</v>
      </c>
      <c r="P291" s="321" t="s">
        <v>189</v>
      </c>
      <c r="Q291" s="295" t="s">
        <v>191</v>
      </c>
      <c r="R291" s="12"/>
      <c r="S291" s="12"/>
      <c r="T291" s="12"/>
      <c r="U291" s="12"/>
      <c r="V291" s="12"/>
      <c r="W291" s="12"/>
      <c r="X291" s="12"/>
      <c r="Y291" s="12"/>
      <c r="Z291" s="12"/>
      <c r="AA291" s="130"/>
      <c r="AB291" s="129"/>
      <c r="AC291" s="130"/>
    </row>
    <row r="292" spans="1:29" s="271" customFormat="1" ht="15" customHeight="1">
      <c r="A292" s="415" t="s">
        <v>9</v>
      </c>
      <c r="B292" s="21" t="s">
        <v>4</v>
      </c>
      <c r="C292" s="303">
        <v>143392.20000000001</v>
      </c>
      <c r="D292" s="269">
        <v>150515.79999999999</v>
      </c>
      <c r="E292" s="303">
        <v>150515.79999999999</v>
      </c>
      <c r="F292" s="287">
        <v>181997.8</v>
      </c>
      <c r="G292" s="287">
        <v>165452.5</v>
      </c>
      <c r="H292" s="287">
        <v>132132</v>
      </c>
      <c r="I292" s="287">
        <v>121331.8</v>
      </c>
      <c r="J292" s="269">
        <v>166077.9</v>
      </c>
      <c r="K292" s="303">
        <v>193027</v>
      </c>
      <c r="L292" s="287">
        <v>132132.20000000001</v>
      </c>
      <c r="M292" s="287">
        <v>82726.3</v>
      </c>
      <c r="N292" s="287">
        <v>176482.7</v>
      </c>
      <c r="O292" s="269">
        <v>83039</v>
      </c>
      <c r="P292" s="322">
        <v>55151</v>
      </c>
      <c r="Q292" s="269">
        <v>33090.5</v>
      </c>
      <c r="R292" s="73"/>
      <c r="S292" s="73"/>
      <c r="T292" s="73"/>
      <c r="U292" s="73"/>
      <c r="V292" s="73"/>
      <c r="W292" s="73"/>
      <c r="X292" s="73"/>
      <c r="Y292" s="73"/>
      <c r="Z292" s="73"/>
      <c r="AA292" s="73"/>
      <c r="AB292" s="73"/>
      <c r="AC292" s="73"/>
    </row>
    <row r="293" spans="1:29" s="271" customFormat="1">
      <c r="A293" s="416"/>
      <c r="B293" s="297" t="s">
        <v>5</v>
      </c>
      <c r="C293" s="304">
        <v>42701.5</v>
      </c>
      <c r="D293" s="268">
        <v>77199.3</v>
      </c>
      <c r="E293" s="304">
        <v>78613.8</v>
      </c>
      <c r="F293" s="311">
        <v>156422.20000000001</v>
      </c>
      <c r="G293" s="311">
        <v>85582.7</v>
      </c>
      <c r="H293" s="311">
        <v>47094.9</v>
      </c>
      <c r="I293" s="311">
        <v>67688.7</v>
      </c>
      <c r="J293" s="268">
        <v>7622</v>
      </c>
      <c r="K293" s="304">
        <v>155259.9</v>
      </c>
      <c r="L293" s="311">
        <v>55077.9</v>
      </c>
      <c r="M293" s="311">
        <v>44382.3</v>
      </c>
      <c r="N293" s="311">
        <v>132047.70000000001</v>
      </c>
      <c r="O293" s="268">
        <v>3902.3</v>
      </c>
      <c r="P293" s="323">
        <v>4274.8999999999996</v>
      </c>
      <c r="Q293" s="268">
        <v>2165</v>
      </c>
      <c r="R293" s="73"/>
      <c r="S293" s="73"/>
      <c r="T293" s="73"/>
      <c r="U293" s="73"/>
      <c r="V293" s="73"/>
      <c r="W293" s="73"/>
      <c r="X293" s="73"/>
      <c r="Y293" s="73"/>
      <c r="Z293" s="73"/>
      <c r="AA293" s="73"/>
      <c r="AB293" s="73"/>
      <c r="AC293" s="73"/>
    </row>
    <row r="294" spans="1:29" s="271" customFormat="1" ht="15.75" thickBot="1">
      <c r="A294" s="417"/>
      <c r="B294" s="298" t="s">
        <v>3</v>
      </c>
      <c r="C294" s="305">
        <f t="shared" ref="C294:Q294" si="111">C293/C292</f>
        <v>0.29779513808979846</v>
      </c>
      <c r="D294" s="296">
        <f t="shared" si="111"/>
        <v>0.51289831366540928</v>
      </c>
      <c r="E294" s="309">
        <f t="shared" si="111"/>
        <v>0.52229599816099048</v>
      </c>
      <c r="F294" s="282">
        <f t="shared" si="111"/>
        <v>0.85947302659702496</v>
      </c>
      <c r="G294" s="282">
        <f t="shared" si="111"/>
        <v>0.51726447167616085</v>
      </c>
      <c r="H294" s="282">
        <f t="shared" si="111"/>
        <v>0.35642312233221324</v>
      </c>
      <c r="I294" s="282">
        <f t="shared" si="111"/>
        <v>0.55788095124279036</v>
      </c>
      <c r="J294" s="296">
        <f t="shared" si="111"/>
        <v>4.5894125588052358E-2</v>
      </c>
      <c r="K294" s="309">
        <f t="shared" si="111"/>
        <v>0.80434291575789907</v>
      </c>
      <c r="L294" s="282">
        <f t="shared" si="111"/>
        <v>0.41683934725978977</v>
      </c>
      <c r="M294" s="319">
        <f t="shared" si="111"/>
        <v>0.53649564890488277</v>
      </c>
      <c r="N294" s="282">
        <f t="shared" si="111"/>
        <v>0.74821894723958782</v>
      </c>
      <c r="O294" s="296">
        <f t="shared" si="111"/>
        <v>4.6993581329254928E-2</v>
      </c>
      <c r="P294" s="324">
        <f t="shared" si="111"/>
        <v>7.7512647096154186E-2</v>
      </c>
      <c r="Q294" s="296">
        <f t="shared" si="111"/>
        <v>6.5426633021562083E-2</v>
      </c>
      <c r="R294" s="73"/>
      <c r="S294" s="73"/>
      <c r="T294" s="73"/>
      <c r="U294" s="73"/>
      <c r="V294" s="73"/>
      <c r="W294" s="73"/>
      <c r="X294" s="73"/>
      <c r="Y294" s="73"/>
      <c r="Z294" s="73"/>
      <c r="AA294" s="73"/>
      <c r="AB294" s="73"/>
      <c r="AC294" s="73"/>
    </row>
    <row r="295" spans="1:29" s="271" customFormat="1" ht="15" customHeight="1">
      <c r="A295" s="418" t="s">
        <v>6</v>
      </c>
      <c r="B295" s="21" t="s">
        <v>7</v>
      </c>
      <c r="C295" s="301">
        <v>5870</v>
      </c>
      <c r="D295" s="270">
        <v>3333</v>
      </c>
      <c r="E295" s="301">
        <v>3330</v>
      </c>
      <c r="F295" s="281">
        <v>9457</v>
      </c>
      <c r="G295" s="281">
        <v>7753</v>
      </c>
      <c r="H295" s="281">
        <v>15143</v>
      </c>
      <c r="I295" s="281">
        <v>7183</v>
      </c>
      <c r="J295" s="270">
        <v>9599</v>
      </c>
      <c r="K295" s="301">
        <v>9289</v>
      </c>
      <c r="L295" s="281">
        <v>11463</v>
      </c>
      <c r="M295" s="281">
        <v>4133</v>
      </c>
      <c r="N295" s="281">
        <v>9494</v>
      </c>
      <c r="O295" s="270">
        <v>4799</v>
      </c>
      <c r="P295" s="325">
        <v>1400</v>
      </c>
      <c r="Q295" s="270">
        <v>1000</v>
      </c>
      <c r="R295" s="73"/>
      <c r="S295" s="73"/>
      <c r="T295" s="73"/>
      <c r="U295" s="73"/>
      <c r="V295" s="73"/>
      <c r="W295" s="73"/>
      <c r="X295" s="73"/>
      <c r="Y295" s="73"/>
      <c r="Z295" s="73"/>
      <c r="AA295" s="73"/>
      <c r="AB295" s="73"/>
      <c r="AC295" s="73"/>
    </row>
    <row r="296" spans="1:29" s="271" customFormat="1">
      <c r="A296" s="419"/>
      <c r="B296" s="299" t="s">
        <v>11</v>
      </c>
      <c r="C296" s="306">
        <f t="shared" ref="C296:Q296" si="112">C295*33.72</f>
        <v>197936.4</v>
      </c>
      <c r="D296" s="267">
        <f t="shared" si="112"/>
        <v>112388.76</v>
      </c>
      <c r="E296" s="306">
        <f t="shared" si="112"/>
        <v>112287.59999999999</v>
      </c>
      <c r="F296" s="312">
        <f t="shared" si="112"/>
        <v>318890.03999999998</v>
      </c>
      <c r="G296" s="312">
        <f t="shared" si="112"/>
        <v>261431.16</v>
      </c>
      <c r="H296" s="312">
        <f t="shared" si="112"/>
        <v>510621.95999999996</v>
      </c>
      <c r="I296" s="312">
        <f t="shared" si="112"/>
        <v>242210.75999999998</v>
      </c>
      <c r="J296" s="267">
        <f t="shared" si="112"/>
        <v>323678.27999999997</v>
      </c>
      <c r="K296" s="306">
        <f t="shared" si="112"/>
        <v>313225.08</v>
      </c>
      <c r="L296" s="312">
        <f t="shared" si="112"/>
        <v>386532.36</v>
      </c>
      <c r="M296" s="312">
        <f t="shared" si="112"/>
        <v>139364.76</v>
      </c>
      <c r="N296" s="312">
        <f t="shared" si="112"/>
        <v>320137.68</v>
      </c>
      <c r="O296" s="267">
        <f t="shared" si="112"/>
        <v>161822.28</v>
      </c>
      <c r="P296" s="326">
        <f t="shared" si="112"/>
        <v>47208</v>
      </c>
      <c r="Q296" s="267">
        <f t="shared" si="112"/>
        <v>33720</v>
      </c>
      <c r="R296" s="73"/>
      <c r="S296" s="73"/>
      <c r="T296" s="73"/>
      <c r="U296" s="73"/>
      <c r="V296" s="73"/>
      <c r="W296" s="73"/>
      <c r="X296" s="73"/>
      <c r="Y296" s="73"/>
      <c r="Z296" s="73"/>
      <c r="AA296" s="73"/>
      <c r="AB296" s="73"/>
      <c r="AC296" s="73"/>
    </row>
    <row r="297" spans="1:29" s="271" customFormat="1">
      <c r="A297" s="419"/>
      <c r="B297" s="299" t="s">
        <v>79</v>
      </c>
      <c r="C297" s="306">
        <v>164000</v>
      </c>
      <c r="D297" s="267">
        <v>109880</v>
      </c>
      <c r="E297" s="306">
        <v>109880</v>
      </c>
      <c r="F297" s="312">
        <v>328000</v>
      </c>
      <c r="G297" s="312">
        <v>330905</v>
      </c>
      <c r="H297" s="312">
        <v>264264</v>
      </c>
      <c r="I297" s="312">
        <v>242663.6</v>
      </c>
      <c r="J297" s="267">
        <v>328000</v>
      </c>
      <c r="K297" s="306">
        <v>328000</v>
      </c>
      <c r="L297" s="312">
        <v>264264.40000000002</v>
      </c>
      <c r="M297" s="312">
        <v>328000</v>
      </c>
      <c r="N297" s="312">
        <v>352965.4</v>
      </c>
      <c r="O297" s="267">
        <v>328000</v>
      </c>
      <c r="P297" s="326">
        <f>2*P292</f>
        <v>110302</v>
      </c>
      <c r="Q297" s="267">
        <f>2*Q292</f>
        <v>66181</v>
      </c>
      <c r="R297" s="73"/>
      <c r="S297" s="73"/>
      <c r="T297" s="73"/>
      <c r="U297" s="73"/>
      <c r="V297" s="73"/>
      <c r="W297" s="73"/>
      <c r="X297" s="73"/>
      <c r="Y297" s="73"/>
      <c r="Z297" s="73"/>
      <c r="AA297" s="73"/>
      <c r="AB297" s="73"/>
      <c r="AC297" s="73"/>
    </row>
    <row r="298" spans="1:29" s="271" customFormat="1">
      <c r="A298" s="419"/>
      <c r="B298" s="297" t="s">
        <v>8</v>
      </c>
      <c r="C298" s="307">
        <f>SUM(C295-168)</f>
        <v>5702</v>
      </c>
      <c r="D298" s="266">
        <f>SUM(D295-686)</f>
        <v>2647</v>
      </c>
      <c r="E298" s="307">
        <f>SUM(E295-652)</f>
        <v>2678</v>
      </c>
      <c r="F298" s="313">
        <f>SUM(F295-1211)</f>
        <v>8246</v>
      </c>
      <c r="G298" s="313">
        <f>SUM(G295-4214)</f>
        <v>3539</v>
      </c>
      <c r="H298" s="313">
        <f>SUM(H295-1752)</f>
        <v>13391</v>
      </c>
      <c r="I298" s="313">
        <f>SUM(I295-(3790-2000))</f>
        <v>5393</v>
      </c>
      <c r="J298" s="266">
        <f>SUM(J295-9313)</f>
        <v>286</v>
      </c>
      <c r="K298" s="307">
        <f>SUM(K295-962)</f>
        <v>8327</v>
      </c>
      <c r="L298" s="313">
        <f>SUM(L295-1262)</f>
        <v>10201</v>
      </c>
      <c r="M298" s="320">
        <f>SUM(M295-408)</f>
        <v>3725</v>
      </c>
      <c r="N298" s="313">
        <f>SUM(N295-(5635-2614))</f>
        <v>6473</v>
      </c>
      <c r="O298" s="266">
        <f>SUM(O295-4074)</f>
        <v>725</v>
      </c>
      <c r="P298" s="327">
        <f>SUM(P295-861)</f>
        <v>539</v>
      </c>
      <c r="Q298" s="266">
        <f>SUM(Q295-655)</f>
        <v>345</v>
      </c>
      <c r="R298" s="12" t="s">
        <v>183</v>
      </c>
      <c r="S298" s="73"/>
      <c r="T298" s="73"/>
      <c r="U298" s="73"/>
      <c r="V298" s="73"/>
      <c r="W298" s="73"/>
      <c r="X298" s="73"/>
      <c r="Y298" s="73"/>
      <c r="Z298" s="73"/>
      <c r="AA298" s="280"/>
      <c r="AB298" s="280"/>
    </row>
    <row r="299" spans="1:29" s="271" customFormat="1">
      <c r="A299" s="419"/>
      <c r="B299" s="300" t="s">
        <v>77</v>
      </c>
      <c r="C299" s="306">
        <f>(C298*33.717)</f>
        <v>192254.334</v>
      </c>
      <c r="D299" s="342">
        <f>(D298*33.717)</f>
        <v>89248.89899999999</v>
      </c>
      <c r="E299" s="306">
        <f>(E298*33.717)</f>
        <v>90294.126000000004</v>
      </c>
      <c r="F299" s="342">
        <f>(F298*33.717)</f>
        <v>278030.38199999998</v>
      </c>
      <c r="G299" s="284">
        <f>(G298*33.717)*2</f>
        <v>238648.92599999998</v>
      </c>
      <c r="H299" s="284">
        <f>(H298*33.717)</f>
        <v>451504.34700000001</v>
      </c>
      <c r="I299" s="284">
        <f>(I298*33.717)-(2000*33.717)</f>
        <v>114401.78099999999</v>
      </c>
      <c r="J299" s="265">
        <f>J298*33.717</f>
        <v>9643.0619999999999</v>
      </c>
      <c r="K299" s="308">
        <f>K298*33.717</f>
        <v>280761.45899999997</v>
      </c>
      <c r="L299" s="284">
        <f>L298*33.717</f>
        <v>343947.11699999997</v>
      </c>
      <c r="M299" s="284">
        <f>(M298*33.717)</f>
        <v>125595.825</v>
      </c>
      <c r="N299" s="284">
        <f>N298*33.717</f>
        <v>218250.141</v>
      </c>
      <c r="O299" s="265">
        <f>O298*33.717</f>
        <v>24444.825000000001</v>
      </c>
      <c r="P299" s="328">
        <f>P298*33.717</f>
        <v>18173.463</v>
      </c>
      <c r="Q299" s="329">
        <f>Q298*33.717</f>
        <v>11632.365</v>
      </c>
      <c r="R299" s="66">
        <f>344240-H299</f>
        <v>-107264.34700000001</v>
      </c>
      <c r="S299" s="73" t="s">
        <v>184</v>
      </c>
      <c r="T299" s="73"/>
      <c r="U299" s="73"/>
      <c r="V299" s="73"/>
      <c r="W299" s="73"/>
      <c r="X299" s="73"/>
      <c r="Y299" s="73"/>
      <c r="Z299" s="73"/>
      <c r="AA299" s="280"/>
      <c r="AB299" s="280"/>
    </row>
    <row r="300" spans="1:29" s="271" customFormat="1" ht="15.75" thickBot="1">
      <c r="A300" s="420"/>
      <c r="B300" s="298" t="s">
        <v>10</v>
      </c>
      <c r="C300" s="309">
        <f t="shared" ref="C300:Q300" si="113">C299/C292</f>
        <v>1.3407586605129149</v>
      </c>
      <c r="D300" s="296">
        <f t="shared" si="113"/>
        <v>0.59295368991162389</v>
      </c>
      <c r="E300" s="314">
        <f t="shared" si="113"/>
        <v>0.59989799077571926</v>
      </c>
      <c r="F300" s="286">
        <f t="shared" si="113"/>
        <v>1.5276579277331923</v>
      </c>
      <c r="G300" s="286">
        <f t="shared" si="113"/>
        <v>1.4424014505673832</v>
      </c>
      <c r="H300" s="286">
        <f t="shared" si="113"/>
        <v>3.4170704068658613</v>
      </c>
      <c r="I300" s="286">
        <f t="shared" si="113"/>
        <v>0.94288373699228056</v>
      </c>
      <c r="J300" s="315">
        <f t="shared" si="113"/>
        <v>5.8063487074439167E-2</v>
      </c>
      <c r="K300" s="314">
        <f t="shared" si="113"/>
        <v>1.4545191035450997</v>
      </c>
      <c r="L300" s="286">
        <f t="shared" si="113"/>
        <v>2.6030529802727869</v>
      </c>
      <c r="M300" s="286">
        <f t="shared" si="113"/>
        <v>1.5182091426789304</v>
      </c>
      <c r="N300" s="264">
        <f t="shared" si="113"/>
        <v>1.2366659224955194</v>
      </c>
      <c r="O300" s="315">
        <f t="shared" si="113"/>
        <v>0.29437764183094689</v>
      </c>
      <c r="P300" s="309">
        <f t="shared" si="113"/>
        <v>0.32952191256731517</v>
      </c>
      <c r="Q300" s="296">
        <f t="shared" si="113"/>
        <v>0.35153185959716532</v>
      </c>
      <c r="R300" s="130"/>
      <c r="S300" s="73"/>
      <c r="T300" s="73"/>
      <c r="U300" s="73"/>
      <c r="V300" s="73"/>
      <c r="W300" s="73"/>
      <c r="X300" s="73"/>
      <c r="Y300" s="73"/>
      <c r="Z300" s="73"/>
      <c r="AA300" s="280"/>
      <c r="AB300" s="280"/>
    </row>
    <row r="301" spans="1:29" s="271" customFormat="1" ht="15.75" thickBot="1">
      <c r="A301" s="406">
        <v>41341</v>
      </c>
      <c r="B301" s="406"/>
      <c r="C301" s="406"/>
      <c r="D301" s="280"/>
      <c r="E301" s="280"/>
      <c r="F301" s="280"/>
      <c r="G301" s="280"/>
      <c r="H301" s="280"/>
      <c r="I301" s="11"/>
      <c r="J301" s="285"/>
      <c r="K301" s="285"/>
      <c r="L301" s="280"/>
      <c r="M301" s="280"/>
      <c r="N301" s="13"/>
      <c r="R301" s="12"/>
      <c r="S301" s="73"/>
      <c r="T301" s="73"/>
      <c r="U301" s="73"/>
      <c r="V301" s="73"/>
      <c r="W301" s="73"/>
      <c r="X301" s="73"/>
      <c r="Y301" s="73"/>
      <c r="Z301" s="73"/>
      <c r="AA301" s="280"/>
      <c r="AB301" s="280"/>
    </row>
    <row r="302" spans="1:29" s="271" customFormat="1">
      <c r="A302" s="409" t="s">
        <v>1</v>
      </c>
      <c r="B302" s="423"/>
      <c r="C302" s="301" t="s">
        <v>12</v>
      </c>
      <c r="D302" s="270" t="s">
        <v>12</v>
      </c>
      <c r="E302" s="301" t="s">
        <v>13</v>
      </c>
      <c r="F302" s="281" t="s">
        <v>13</v>
      </c>
      <c r="G302" s="281" t="s">
        <v>13</v>
      </c>
      <c r="H302" s="281" t="s">
        <v>13</v>
      </c>
      <c r="I302" s="281" t="s">
        <v>13</v>
      </c>
      <c r="J302" s="270" t="s">
        <v>13</v>
      </c>
      <c r="K302" s="301" t="s">
        <v>2</v>
      </c>
      <c r="L302" s="281" t="s">
        <v>2</v>
      </c>
      <c r="M302" s="290" t="s">
        <v>2</v>
      </c>
      <c r="N302" s="281" t="s">
        <v>2</v>
      </c>
      <c r="O302" s="270" t="s">
        <v>2</v>
      </c>
      <c r="P302" s="332" t="s">
        <v>190</v>
      </c>
      <c r="Q302" s="331" t="s">
        <v>190</v>
      </c>
      <c r="R302" s="12"/>
      <c r="S302" s="73"/>
      <c r="T302" s="73"/>
      <c r="U302" s="73"/>
      <c r="V302" s="73"/>
      <c r="W302" s="73"/>
      <c r="X302" s="73"/>
      <c r="Y302" s="73"/>
      <c r="Z302" s="73"/>
      <c r="AA302" s="280"/>
      <c r="AB302" s="280"/>
    </row>
    <row r="303" spans="1:29" s="271" customFormat="1" ht="15.75" thickBot="1">
      <c r="A303" s="412" t="s">
        <v>0</v>
      </c>
      <c r="B303" s="425"/>
      <c r="C303" s="302" t="s">
        <v>99</v>
      </c>
      <c r="D303" s="295" t="s">
        <v>100</v>
      </c>
      <c r="E303" s="302" t="s">
        <v>101</v>
      </c>
      <c r="F303" s="310" t="s">
        <v>102</v>
      </c>
      <c r="G303" s="310" t="s">
        <v>97</v>
      </c>
      <c r="H303" s="310" t="s">
        <v>104</v>
      </c>
      <c r="I303" s="310" t="s">
        <v>103</v>
      </c>
      <c r="J303" s="318" t="s">
        <v>185</v>
      </c>
      <c r="K303" s="302" t="s">
        <v>105</v>
      </c>
      <c r="L303" s="310" t="s">
        <v>107</v>
      </c>
      <c r="M303" s="316" t="s">
        <v>98</v>
      </c>
      <c r="N303" s="317" t="s">
        <v>106</v>
      </c>
      <c r="O303" s="295" t="s">
        <v>186</v>
      </c>
      <c r="P303" s="321" t="s">
        <v>189</v>
      </c>
      <c r="Q303" s="295" t="s">
        <v>191</v>
      </c>
      <c r="R303" s="12"/>
      <c r="S303" s="12"/>
      <c r="T303" s="12"/>
      <c r="U303" s="12"/>
      <c r="V303" s="12"/>
      <c r="W303" s="12"/>
      <c r="X303" s="12"/>
      <c r="Y303" s="12"/>
      <c r="Z303" s="12"/>
      <c r="AA303" s="130"/>
      <c r="AB303" s="129"/>
      <c r="AC303" s="130"/>
    </row>
    <row r="304" spans="1:29" s="271" customFormat="1" ht="15" customHeight="1">
      <c r="A304" s="415" t="s">
        <v>9</v>
      </c>
      <c r="B304" s="21" t="s">
        <v>4</v>
      </c>
      <c r="C304" s="303">
        <v>143392.20000000001</v>
      </c>
      <c r="D304" s="269">
        <v>150515.79999999999</v>
      </c>
      <c r="E304" s="303">
        <v>150515.79999999999</v>
      </c>
      <c r="F304" s="287">
        <v>181997.8</v>
      </c>
      <c r="G304" s="287">
        <v>165452.5</v>
      </c>
      <c r="H304" s="287">
        <v>132132</v>
      </c>
      <c r="I304" s="287">
        <v>121331.8</v>
      </c>
      <c r="J304" s="269">
        <v>166077.9</v>
      </c>
      <c r="K304" s="303">
        <v>193027</v>
      </c>
      <c r="L304" s="287">
        <v>132132.20000000001</v>
      </c>
      <c r="M304" s="287">
        <v>82726.3</v>
      </c>
      <c r="N304" s="287">
        <v>176482.7</v>
      </c>
      <c r="O304" s="269">
        <v>83039</v>
      </c>
      <c r="P304" s="322">
        <v>55151</v>
      </c>
      <c r="Q304" s="269">
        <v>33090.5</v>
      </c>
      <c r="R304" s="73"/>
      <c r="S304" s="73"/>
      <c r="T304" s="73"/>
      <c r="U304" s="73"/>
      <c r="V304" s="73"/>
      <c r="W304" s="73"/>
      <c r="X304" s="73"/>
      <c r="Y304" s="73"/>
      <c r="Z304" s="73"/>
      <c r="AA304" s="73"/>
      <c r="AB304" s="73"/>
      <c r="AC304" s="73"/>
    </row>
    <row r="305" spans="1:29" s="271" customFormat="1">
      <c r="A305" s="416"/>
      <c r="B305" s="297" t="s">
        <v>5</v>
      </c>
      <c r="C305" s="304">
        <v>41411.300000000003</v>
      </c>
      <c r="D305" s="268">
        <v>77180.399999999994</v>
      </c>
      <c r="E305" s="304">
        <v>78594.899999999994</v>
      </c>
      <c r="F305" s="311">
        <v>155940</v>
      </c>
      <c r="G305" s="311">
        <v>84718.7</v>
      </c>
      <c r="H305" s="311">
        <v>43663.7</v>
      </c>
      <c r="I305" s="311">
        <v>66269</v>
      </c>
      <c r="J305" s="268">
        <v>7619.8</v>
      </c>
      <c r="K305" s="304">
        <v>155005.29999999999</v>
      </c>
      <c r="L305" s="311">
        <v>52424.2</v>
      </c>
      <c r="M305" s="311">
        <v>43915</v>
      </c>
      <c r="N305" s="311">
        <v>129430</v>
      </c>
      <c r="O305" s="268">
        <v>3901.2</v>
      </c>
      <c r="P305" s="323">
        <v>4225.8</v>
      </c>
      <c r="Q305" s="268">
        <v>2048.6999999999998</v>
      </c>
      <c r="R305" s="73"/>
      <c r="S305" s="73"/>
      <c r="T305" s="73"/>
      <c r="U305" s="73"/>
      <c r="V305" s="73"/>
      <c r="W305" s="73"/>
      <c r="X305" s="73"/>
      <c r="Y305" s="73"/>
      <c r="Z305" s="73"/>
      <c r="AA305" s="73"/>
      <c r="AB305" s="73"/>
      <c r="AC305" s="73"/>
    </row>
    <row r="306" spans="1:29" s="271" customFormat="1" ht="15.75" thickBot="1">
      <c r="A306" s="417"/>
      <c r="B306" s="298" t="s">
        <v>3</v>
      </c>
      <c r="C306" s="305">
        <f t="shared" ref="C306:Q306" si="114">C305/C304</f>
        <v>0.28879743807543229</v>
      </c>
      <c r="D306" s="296">
        <f t="shared" si="114"/>
        <v>0.51277274545263685</v>
      </c>
      <c r="E306" s="309">
        <f t="shared" si="114"/>
        <v>0.52217042994821805</v>
      </c>
      <c r="F306" s="282">
        <f t="shared" si="114"/>
        <v>0.8568235440208618</v>
      </c>
      <c r="G306" s="282">
        <f t="shared" si="114"/>
        <v>0.51204242909596409</v>
      </c>
      <c r="H306" s="282">
        <f t="shared" si="114"/>
        <v>0.33045515090969635</v>
      </c>
      <c r="I306" s="282">
        <f t="shared" si="114"/>
        <v>0.54617997919753924</v>
      </c>
      <c r="J306" s="296">
        <f t="shared" si="114"/>
        <v>4.5880878792422114E-2</v>
      </c>
      <c r="K306" s="309">
        <f t="shared" si="114"/>
        <v>0.80302392929486544</v>
      </c>
      <c r="L306" s="282">
        <f t="shared" si="114"/>
        <v>0.39675567348458585</v>
      </c>
      <c r="M306" s="319">
        <f t="shared" si="114"/>
        <v>0.53084690116685984</v>
      </c>
      <c r="N306" s="282">
        <f t="shared" si="114"/>
        <v>0.733386331918086</v>
      </c>
      <c r="O306" s="296">
        <f t="shared" si="114"/>
        <v>4.6980334541600929E-2</v>
      </c>
      <c r="P306" s="324">
        <f t="shared" si="114"/>
        <v>7.6622364055048867E-2</v>
      </c>
      <c r="Q306" s="296">
        <f t="shared" si="114"/>
        <v>6.1912029132228277E-2</v>
      </c>
      <c r="R306" s="73"/>
      <c r="S306" s="73"/>
      <c r="T306" s="73"/>
      <c r="U306" s="73"/>
      <c r="V306" s="73"/>
      <c r="W306" s="73"/>
      <c r="X306" s="73"/>
      <c r="Y306" s="73"/>
      <c r="Z306" s="73"/>
      <c r="AA306" s="73"/>
      <c r="AB306" s="73"/>
      <c r="AC306" s="73"/>
    </row>
    <row r="307" spans="1:29" s="271" customFormat="1" ht="15" customHeight="1">
      <c r="A307" s="418" t="s">
        <v>6</v>
      </c>
      <c r="B307" s="21" t="s">
        <v>7</v>
      </c>
      <c r="C307" s="301">
        <v>5870</v>
      </c>
      <c r="D307" s="270">
        <v>3333</v>
      </c>
      <c r="E307" s="301">
        <v>3330</v>
      </c>
      <c r="F307" s="281">
        <v>9457</v>
      </c>
      <c r="G307" s="281">
        <v>7753</v>
      </c>
      <c r="H307" s="281">
        <v>15143</v>
      </c>
      <c r="I307" s="281">
        <v>7183</v>
      </c>
      <c r="J307" s="270">
        <v>9599</v>
      </c>
      <c r="K307" s="301">
        <v>9289</v>
      </c>
      <c r="L307" s="281">
        <v>11463</v>
      </c>
      <c r="M307" s="281">
        <v>4133</v>
      </c>
      <c r="N307" s="281">
        <v>9494</v>
      </c>
      <c r="O307" s="270">
        <v>4799</v>
      </c>
      <c r="P307" s="325">
        <v>1400</v>
      </c>
      <c r="Q307" s="270">
        <v>1000</v>
      </c>
      <c r="R307" s="73"/>
      <c r="S307" s="73"/>
      <c r="T307" s="73"/>
      <c r="U307" s="73"/>
      <c r="V307" s="73"/>
      <c r="W307" s="73"/>
      <c r="X307" s="73"/>
      <c r="Y307" s="73"/>
      <c r="Z307" s="73"/>
      <c r="AA307" s="73"/>
      <c r="AB307" s="73"/>
      <c r="AC307" s="73"/>
    </row>
    <row r="308" spans="1:29" s="271" customFormat="1">
      <c r="A308" s="419"/>
      <c r="B308" s="299" t="s">
        <v>11</v>
      </c>
      <c r="C308" s="306">
        <f t="shared" ref="C308:Q308" si="115">C307*33.72</f>
        <v>197936.4</v>
      </c>
      <c r="D308" s="267">
        <f t="shared" si="115"/>
        <v>112388.76</v>
      </c>
      <c r="E308" s="306">
        <f t="shared" si="115"/>
        <v>112287.59999999999</v>
      </c>
      <c r="F308" s="312">
        <f t="shared" si="115"/>
        <v>318890.03999999998</v>
      </c>
      <c r="G308" s="312">
        <f t="shared" si="115"/>
        <v>261431.16</v>
      </c>
      <c r="H308" s="312">
        <f t="shared" si="115"/>
        <v>510621.95999999996</v>
      </c>
      <c r="I308" s="312">
        <f t="shared" si="115"/>
        <v>242210.75999999998</v>
      </c>
      <c r="J308" s="267">
        <f t="shared" si="115"/>
        <v>323678.27999999997</v>
      </c>
      <c r="K308" s="306">
        <f t="shared" si="115"/>
        <v>313225.08</v>
      </c>
      <c r="L308" s="312">
        <f t="shared" si="115"/>
        <v>386532.36</v>
      </c>
      <c r="M308" s="312">
        <f t="shared" si="115"/>
        <v>139364.76</v>
      </c>
      <c r="N308" s="312">
        <f t="shared" si="115"/>
        <v>320137.68</v>
      </c>
      <c r="O308" s="267">
        <f t="shared" si="115"/>
        <v>161822.28</v>
      </c>
      <c r="P308" s="326">
        <f t="shared" si="115"/>
        <v>47208</v>
      </c>
      <c r="Q308" s="267">
        <f t="shared" si="115"/>
        <v>33720</v>
      </c>
      <c r="R308" s="73"/>
      <c r="S308" s="73"/>
      <c r="T308" s="73"/>
      <c r="U308" s="73"/>
      <c r="V308" s="73"/>
      <c r="W308" s="73"/>
      <c r="X308" s="73"/>
      <c r="Y308" s="73"/>
      <c r="Z308" s="73"/>
      <c r="AA308" s="73"/>
      <c r="AB308" s="73"/>
      <c r="AC308" s="73"/>
    </row>
    <row r="309" spans="1:29" s="271" customFormat="1">
      <c r="A309" s="419"/>
      <c r="B309" s="299" t="s">
        <v>79</v>
      </c>
      <c r="C309" s="306">
        <v>164000</v>
      </c>
      <c r="D309" s="267">
        <v>109880</v>
      </c>
      <c r="E309" s="306">
        <v>109880</v>
      </c>
      <c r="F309" s="312">
        <v>328000</v>
      </c>
      <c r="G309" s="312">
        <v>330905</v>
      </c>
      <c r="H309" s="312">
        <v>264264</v>
      </c>
      <c r="I309" s="312">
        <v>242663.6</v>
      </c>
      <c r="J309" s="267">
        <v>328000</v>
      </c>
      <c r="K309" s="306">
        <v>328000</v>
      </c>
      <c r="L309" s="312">
        <v>264264.40000000002</v>
      </c>
      <c r="M309" s="312">
        <v>328000</v>
      </c>
      <c r="N309" s="312">
        <v>352965.4</v>
      </c>
      <c r="O309" s="267">
        <v>328000</v>
      </c>
      <c r="P309" s="326">
        <f>2*P304</f>
        <v>110302</v>
      </c>
      <c r="Q309" s="267">
        <f>2*Q304</f>
        <v>66181</v>
      </c>
      <c r="R309" s="73"/>
      <c r="S309" s="73"/>
      <c r="T309" s="73"/>
      <c r="U309" s="73"/>
      <c r="V309" s="73"/>
      <c r="W309" s="73"/>
      <c r="X309" s="73"/>
      <c r="Y309" s="73"/>
      <c r="Z309" s="73"/>
      <c r="AA309" s="73"/>
      <c r="AB309" s="73"/>
      <c r="AC309" s="73"/>
    </row>
    <row r="310" spans="1:29" s="271" customFormat="1">
      <c r="A310" s="419"/>
      <c r="B310" s="297" t="s">
        <v>8</v>
      </c>
      <c r="C310" s="307">
        <f>SUM(C307-195)</f>
        <v>5675</v>
      </c>
      <c r="D310" s="266">
        <f>SUM(D307-689)</f>
        <v>2644</v>
      </c>
      <c r="E310" s="307">
        <f>SUM(E307-655)</f>
        <v>2675</v>
      </c>
      <c r="F310" s="313">
        <f>SUM(F307-1211)</f>
        <v>8246</v>
      </c>
      <c r="G310" s="313">
        <f>SUM(G307-4214)</f>
        <v>3539</v>
      </c>
      <c r="H310" s="313">
        <f>SUM(H307-1752)</f>
        <v>13391</v>
      </c>
      <c r="I310" s="313">
        <f>SUM(I307-(3790-2000))</f>
        <v>5393</v>
      </c>
      <c r="J310" s="266">
        <f>SUM(J307-9313)</f>
        <v>286</v>
      </c>
      <c r="K310" s="307">
        <f>SUM(K307-962)</f>
        <v>8327</v>
      </c>
      <c r="L310" s="313">
        <f>SUM(L307-1262)</f>
        <v>10201</v>
      </c>
      <c r="M310" s="320">
        <f>SUM(M307-408)</f>
        <v>3725</v>
      </c>
      <c r="N310" s="313">
        <f>SUM(N307-(5635-2614))</f>
        <v>6473</v>
      </c>
      <c r="O310" s="266">
        <f>SUM(O307-4074)</f>
        <v>725</v>
      </c>
      <c r="P310" s="327">
        <f>SUM(P307-861)</f>
        <v>539</v>
      </c>
      <c r="Q310" s="266">
        <f>SUM(Q307-655)</f>
        <v>345</v>
      </c>
      <c r="R310" s="12" t="s">
        <v>183</v>
      </c>
      <c r="S310" s="73"/>
      <c r="T310" s="73"/>
      <c r="U310" s="73"/>
      <c r="V310" s="73"/>
      <c r="W310" s="73"/>
      <c r="X310" s="73"/>
      <c r="Y310" s="73"/>
      <c r="Z310" s="73"/>
      <c r="AA310" s="280"/>
      <c r="AB310" s="280"/>
    </row>
    <row r="311" spans="1:29" s="271" customFormat="1">
      <c r="A311" s="419"/>
      <c r="B311" s="300" t="s">
        <v>77</v>
      </c>
      <c r="C311" s="308">
        <f>C310*33.72</f>
        <v>191361</v>
      </c>
      <c r="D311" s="265">
        <f>D310*33.72</f>
        <v>89155.68</v>
      </c>
      <c r="E311" s="308">
        <f>E310*33.72</f>
        <v>90201</v>
      </c>
      <c r="F311" s="284">
        <f>F310*33.72</f>
        <v>278055.12</v>
      </c>
      <c r="G311" s="284">
        <f>G310*33.72*2</f>
        <v>238670.16</v>
      </c>
      <c r="H311" s="284">
        <f>H310*33.72</f>
        <v>451544.51999999996</v>
      </c>
      <c r="I311" s="284">
        <f>(I310*33.72)-(2000*33.72)</f>
        <v>114411.95999999999</v>
      </c>
      <c r="J311" s="265">
        <f>J310*33.72</f>
        <v>9643.92</v>
      </c>
      <c r="K311" s="308">
        <f>K310*33.72</f>
        <v>280786.44</v>
      </c>
      <c r="L311" s="284">
        <f>L310*33.72</f>
        <v>343977.72</v>
      </c>
      <c r="M311" s="284">
        <f>((M310*33.72)-(2614*33.72))*2</f>
        <v>74925.84</v>
      </c>
      <c r="N311" s="284">
        <f>N310*33.72</f>
        <v>218269.56</v>
      </c>
      <c r="O311" s="265">
        <f>O310*33.72</f>
        <v>24447</v>
      </c>
      <c r="P311" s="328">
        <f>P310*33.72</f>
        <v>18175.079999999998</v>
      </c>
      <c r="Q311" s="329">
        <f>Q310*33.72</f>
        <v>11633.4</v>
      </c>
      <c r="R311" s="66">
        <f>344240-H311</f>
        <v>-107304.51999999996</v>
      </c>
      <c r="S311" s="73" t="s">
        <v>184</v>
      </c>
      <c r="T311" s="73"/>
      <c r="U311" s="73"/>
      <c r="V311" s="73"/>
      <c r="W311" s="73"/>
      <c r="X311" s="73"/>
      <c r="Y311" s="73"/>
      <c r="Z311" s="73"/>
      <c r="AA311" s="280"/>
      <c r="AB311" s="280"/>
    </row>
    <row r="312" spans="1:29" s="271" customFormat="1" ht="15.75" thickBot="1">
      <c r="A312" s="420"/>
      <c r="B312" s="298" t="s">
        <v>10</v>
      </c>
      <c r="C312" s="309">
        <f t="shared" ref="C312:Q312" si="116">C311/C304</f>
        <v>1.3345286563704302</v>
      </c>
      <c r="D312" s="296">
        <f t="shared" si="116"/>
        <v>0.59233435958218339</v>
      </c>
      <c r="E312" s="314">
        <f t="shared" si="116"/>
        <v>0.59927927832161143</v>
      </c>
      <c r="F312" s="286">
        <f t="shared" si="116"/>
        <v>1.5277938524531616</v>
      </c>
      <c r="G312" s="286">
        <f t="shared" si="116"/>
        <v>1.4425297895166287</v>
      </c>
      <c r="H312" s="286">
        <f t="shared" si="116"/>
        <v>3.4173744437380797</v>
      </c>
      <c r="I312" s="286">
        <f t="shared" si="116"/>
        <v>0.94296763090962132</v>
      </c>
      <c r="J312" s="315">
        <f t="shared" si="116"/>
        <v>5.8068653324734959E-2</v>
      </c>
      <c r="K312" s="314">
        <f t="shared" si="116"/>
        <v>1.4546485206732738</v>
      </c>
      <c r="L312" s="286">
        <f t="shared" si="116"/>
        <v>2.6032845892220058</v>
      </c>
      <c r="M312" s="286">
        <f t="shared" si="116"/>
        <v>0.90570761656208476</v>
      </c>
      <c r="N312" s="264">
        <f t="shared" si="116"/>
        <v>1.2367759559435569</v>
      </c>
      <c r="O312" s="315">
        <f t="shared" si="116"/>
        <v>0.29440383434289913</v>
      </c>
      <c r="P312" s="309">
        <f t="shared" si="116"/>
        <v>0.32955123207194786</v>
      </c>
      <c r="Q312" s="296">
        <f t="shared" si="116"/>
        <v>0.35156313745636963</v>
      </c>
      <c r="R312" s="130"/>
      <c r="S312" s="73"/>
      <c r="T312" s="73"/>
      <c r="U312" s="73"/>
      <c r="V312" s="73"/>
      <c r="W312" s="73"/>
      <c r="X312" s="73"/>
      <c r="Y312" s="73"/>
      <c r="Z312" s="73"/>
      <c r="AA312" s="280"/>
      <c r="AB312" s="280"/>
    </row>
    <row r="313" spans="1:29" s="271" customFormat="1" ht="15.75" thickBot="1">
      <c r="A313" s="406">
        <v>41340</v>
      </c>
      <c r="B313" s="406"/>
      <c r="C313" s="406"/>
      <c r="D313" s="280"/>
      <c r="E313" s="280"/>
      <c r="F313" s="280"/>
      <c r="G313" s="280"/>
      <c r="H313" s="280"/>
      <c r="I313" s="11"/>
      <c r="J313" s="285"/>
      <c r="K313" s="285"/>
      <c r="L313" s="280"/>
      <c r="M313" s="280"/>
      <c r="N313" s="13"/>
      <c r="R313" s="12"/>
      <c r="S313" s="73"/>
      <c r="T313" s="73"/>
      <c r="U313" s="73"/>
      <c r="V313" s="73"/>
      <c r="W313" s="73"/>
      <c r="X313" s="73"/>
      <c r="Y313" s="73"/>
      <c r="Z313" s="73"/>
      <c r="AA313" s="280"/>
      <c r="AB313" s="280"/>
    </row>
    <row r="314" spans="1:29" s="271" customFormat="1">
      <c r="A314" s="409" t="s">
        <v>1</v>
      </c>
      <c r="B314" s="423"/>
      <c r="C314" s="301" t="s">
        <v>12</v>
      </c>
      <c r="D314" s="270" t="s">
        <v>12</v>
      </c>
      <c r="E314" s="301" t="s">
        <v>13</v>
      </c>
      <c r="F314" s="281" t="s">
        <v>13</v>
      </c>
      <c r="G314" s="281" t="s">
        <v>13</v>
      </c>
      <c r="H314" s="281" t="s">
        <v>13</v>
      </c>
      <c r="I314" s="281" t="s">
        <v>13</v>
      </c>
      <c r="J314" s="270" t="s">
        <v>13</v>
      </c>
      <c r="K314" s="301" t="s">
        <v>2</v>
      </c>
      <c r="L314" s="281" t="s">
        <v>2</v>
      </c>
      <c r="M314" s="290" t="s">
        <v>2</v>
      </c>
      <c r="N314" s="281" t="s">
        <v>2</v>
      </c>
      <c r="O314" s="270" t="s">
        <v>2</v>
      </c>
      <c r="P314" s="332" t="s">
        <v>190</v>
      </c>
      <c r="Q314" s="331" t="s">
        <v>190</v>
      </c>
      <c r="R314" s="12"/>
      <c r="S314" s="73"/>
      <c r="T314" s="73"/>
      <c r="U314" s="73"/>
      <c r="V314" s="73"/>
      <c r="W314" s="73"/>
      <c r="X314" s="73"/>
      <c r="Y314" s="73"/>
      <c r="Z314" s="73"/>
      <c r="AA314" s="280"/>
      <c r="AB314" s="280"/>
    </row>
    <row r="315" spans="1:29" s="271" customFormat="1" ht="15.75" thickBot="1">
      <c r="A315" s="412" t="s">
        <v>0</v>
      </c>
      <c r="B315" s="425"/>
      <c r="C315" s="302" t="s">
        <v>99</v>
      </c>
      <c r="D315" s="295" t="s">
        <v>100</v>
      </c>
      <c r="E315" s="302" t="s">
        <v>101</v>
      </c>
      <c r="F315" s="310" t="s">
        <v>102</v>
      </c>
      <c r="G315" s="310" t="s">
        <v>97</v>
      </c>
      <c r="H315" s="310" t="s">
        <v>104</v>
      </c>
      <c r="I315" s="310" t="s">
        <v>103</v>
      </c>
      <c r="J315" s="318" t="s">
        <v>185</v>
      </c>
      <c r="K315" s="302" t="s">
        <v>105</v>
      </c>
      <c r="L315" s="310" t="s">
        <v>107</v>
      </c>
      <c r="M315" s="316" t="s">
        <v>98</v>
      </c>
      <c r="N315" s="317" t="s">
        <v>106</v>
      </c>
      <c r="O315" s="295" t="s">
        <v>186</v>
      </c>
      <c r="P315" s="321" t="s">
        <v>189</v>
      </c>
      <c r="Q315" s="295" t="s">
        <v>191</v>
      </c>
      <c r="R315" s="12"/>
      <c r="S315" s="12"/>
      <c r="T315" s="12"/>
      <c r="U315" s="12"/>
      <c r="V315" s="12"/>
      <c r="W315" s="12"/>
      <c r="X315" s="12"/>
      <c r="Y315" s="12"/>
      <c r="Z315" s="12"/>
      <c r="AA315" s="130"/>
      <c r="AB315" s="129"/>
      <c r="AC315" s="130"/>
    </row>
    <row r="316" spans="1:29" s="271" customFormat="1" ht="15" customHeight="1">
      <c r="A316" s="415" t="s">
        <v>9</v>
      </c>
      <c r="B316" s="21" t="s">
        <v>4</v>
      </c>
      <c r="C316" s="303">
        <v>143392.20000000001</v>
      </c>
      <c r="D316" s="269">
        <v>150515.79999999999</v>
      </c>
      <c r="E316" s="303">
        <v>150515.79999999999</v>
      </c>
      <c r="F316" s="287">
        <v>181997.8</v>
      </c>
      <c r="G316" s="287">
        <v>165452.5</v>
      </c>
      <c r="H316" s="287">
        <v>132132</v>
      </c>
      <c r="I316" s="287">
        <v>121331.8</v>
      </c>
      <c r="J316" s="269">
        <v>166077.9</v>
      </c>
      <c r="K316" s="303">
        <v>193027</v>
      </c>
      <c r="L316" s="287">
        <v>132132.20000000001</v>
      </c>
      <c r="M316" s="287">
        <v>82726.3</v>
      </c>
      <c r="N316" s="287">
        <v>176482.7</v>
      </c>
      <c r="O316" s="269">
        <v>83039</v>
      </c>
      <c r="P316" s="322">
        <v>55151</v>
      </c>
      <c r="Q316" s="269">
        <v>33090.5</v>
      </c>
      <c r="R316" s="73"/>
      <c r="S316" s="73"/>
      <c r="T316" s="73"/>
      <c r="U316" s="73"/>
      <c r="V316" s="73"/>
      <c r="W316" s="73"/>
      <c r="X316" s="73"/>
      <c r="Y316" s="73"/>
      <c r="Z316" s="73"/>
      <c r="AA316" s="73"/>
      <c r="AB316" s="73"/>
      <c r="AC316" s="73"/>
    </row>
    <row r="317" spans="1:29" s="271" customFormat="1">
      <c r="A317" s="416"/>
      <c r="B317" s="297" t="s">
        <v>5</v>
      </c>
      <c r="C317" s="304">
        <v>41607</v>
      </c>
      <c r="D317" s="268">
        <v>77144.100000000006</v>
      </c>
      <c r="E317" s="304">
        <v>78586.8</v>
      </c>
      <c r="F317" s="311">
        <v>155728.1</v>
      </c>
      <c r="G317" s="311">
        <v>84622.7</v>
      </c>
      <c r="H317" s="311">
        <v>44431</v>
      </c>
      <c r="I317" s="311">
        <v>66230</v>
      </c>
      <c r="J317" s="268">
        <v>7619.8</v>
      </c>
      <c r="K317" s="304">
        <v>154924.79999999999</v>
      </c>
      <c r="L317" s="311">
        <v>53178.3</v>
      </c>
      <c r="M317" s="311">
        <v>43866.8</v>
      </c>
      <c r="N317" s="311">
        <v>129370.9</v>
      </c>
      <c r="O317" s="268">
        <v>3901.2</v>
      </c>
      <c r="P317" s="323">
        <v>2990.8</v>
      </c>
      <c r="Q317" s="268">
        <v>1960.9</v>
      </c>
      <c r="R317" s="73"/>
      <c r="S317" s="73"/>
      <c r="T317" s="73"/>
      <c r="U317" s="73"/>
      <c r="V317" s="73"/>
      <c r="W317" s="73"/>
      <c r="X317" s="73"/>
      <c r="Y317" s="73"/>
      <c r="Z317" s="73"/>
      <c r="AA317" s="73"/>
      <c r="AB317" s="73"/>
      <c r="AC317" s="73"/>
    </row>
    <row r="318" spans="1:29" s="271" customFormat="1" ht="15.75" thickBot="1">
      <c r="A318" s="417"/>
      <c r="B318" s="298" t="s">
        <v>3</v>
      </c>
      <c r="C318" s="305">
        <f t="shared" ref="C318:Q318" si="117">C317/C316</f>
        <v>0.2901622263972517</v>
      </c>
      <c r="D318" s="296">
        <f t="shared" si="117"/>
        <v>0.51253157475826461</v>
      </c>
      <c r="E318" s="309">
        <f t="shared" si="117"/>
        <v>0.52211661499988715</v>
      </c>
      <c r="F318" s="282">
        <f t="shared" si="117"/>
        <v>0.85565924423262263</v>
      </c>
      <c r="G318" s="282">
        <f t="shared" si="117"/>
        <v>0.51146220214260885</v>
      </c>
      <c r="H318" s="282">
        <f t="shared" si="117"/>
        <v>0.33626222262585898</v>
      </c>
      <c r="I318" s="282">
        <f t="shared" si="117"/>
        <v>0.54585854656404997</v>
      </c>
      <c r="J318" s="296">
        <f t="shared" si="117"/>
        <v>4.5880878792422114E-2</v>
      </c>
      <c r="K318" s="309">
        <f t="shared" si="117"/>
        <v>0.80260688919166745</v>
      </c>
      <c r="L318" s="282">
        <f t="shared" si="117"/>
        <v>0.40246283646227032</v>
      </c>
      <c r="M318" s="319">
        <f t="shared" si="117"/>
        <v>0.530264256953351</v>
      </c>
      <c r="N318" s="282">
        <f t="shared" si="117"/>
        <v>0.73305145490181178</v>
      </c>
      <c r="O318" s="296">
        <f t="shared" si="117"/>
        <v>4.6980334541600929E-2</v>
      </c>
      <c r="P318" s="324">
        <f t="shared" si="117"/>
        <v>5.4229297746187739E-2</v>
      </c>
      <c r="Q318" s="296">
        <f t="shared" si="117"/>
        <v>5.9258699626781104E-2</v>
      </c>
      <c r="R318" s="73"/>
      <c r="S318" s="73"/>
      <c r="T318" s="73"/>
      <c r="U318" s="73"/>
      <c r="V318" s="73"/>
      <c r="W318" s="73"/>
      <c r="X318" s="73"/>
      <c r="Y318" s="73"/>
      <c r="Z318" s="73"/>
      <c r="AA318" s="73"/>
      <c r="AB318" s="73"/>
      <c r="AC318" s="73"/>
    </row>
    <row r="319" spans="1:29" s="271" customFormat="1" ht="15" customHeight="1">
      <c r="A319" s="418" t="s">
        <v>6</v>
      </c>
      <c r="B319" s="21" t="s">
        <v>7</v>
      </c>
      <c r="C319" s="301">
        <v>5806</v>
      </c>
      <c r="D319" s="270">
        <v>3333</v>
      </c>
      <c r="E319" s="301">
        <v>3330</v>
      </c>
      <c r="F319" s="281">
        <v>9457</v>
      </c>
      <c r="G319" s="281">
        <v>7753</v>
      </c>
      <c r="H319" s="281">
        <v>15143</v>
      </c>
      <c r="I319" s="281">
        <v>7183</v>
      </c>
      <c r="J319" s="270">
        <v>9599</v>
      </c>
      <c r="K319" s="301">
        <v>9289</v>
      </c>
      <c r="L319" s="281">
        <v>11463</v>
      </c>
      <c r="M319" s="281">
        <v>4133</v>
      </c>
      <c r="N319" s="281">
        <v>9494</v>
      </c>
      <c r="O319" s="270">
        <v>4799</v>
      </c>
      <c r="P319" s="325">
        <v>1400</v>
      </c>
      <c r="Q319" s="270">
        <v>1000</v>
      </c>
      <c r="R319" s="73"/>
      <c r="S319" s="73"/>
      <c r="T319" s="73"/>
      <c r="U319" s="73"/>
      <c r="V319" s="73"/>
      <c r="W319" s="73"/>
      <c r="X319" s="73"/>
      <c r="Y319" s="73"/>
      <c r="Z319" s="73"/>
      <c r="AA319" s="73"/>
      <c r="AB319" s="73"/>
      <c r="AC319" s="73"/>
    </row>
    <row r="320" spans="1:29" s="271" customFormat="1">
      <c r="A320" s="419"/>
      <c r="B320" s="299" t="s">
        <v>11</v>
      </c>
      <c r="C320" s="306">
        <f t="shared" ref="C320:Q320" si="118">C319*33.72</f>
        <v>195778.32</v>
      </c>
      <c r="D320" s="267">
        <f t="shared" si="118"/>
        <v>112388.76</v>
      </c>
      <c r="E320" s="306">
        <f t="shared" si="118"/>
        <v>112287.59999999999</v>
      </c>
      <c r="F320" s="312">
        <f t="shared" si="118"/>
        <v>318890.03999999998</v>
      </c>
      <c r="G320" s="312">
        <f t="shared" si="118"/>
        <v>261431.16</v>
      </c>
      <c r="H320" s="312">
        <f t="shared" si="118"/>
        <v>510621.95999999996</v>
      </c>
      <c r="I320" s="312">
        <f t="shared" si="118"/>
        <v>242210.75999999998</v>
      </c>
      <c r="J320" s="267">
        <f t="shared" si="118"/>
        <v>323678.27999999997</v>
      </c>
      <c r="K320" s="306">
        <f t="shared" si="118"/>
        <v>313225.08</v>
      </c>
      <c r="L320" s="312">
        <f t="shared" si="118"/>
        <v>386532.36</v>
      </c>
      <c r="M320" s="312">
        <f t="shared" si="118"/>
        <v>139364.76</v>
      </c>
      <c r="N320" s="312">
        <f t="shared" si="118"/>
        <v>320137.68</v>
      </c>
      <c r="O320" s="267">
        <f>O319*33.72</f>
        <v>161822.28</v>
      </c>
      <c r="P320" s="326">
        <f t="shared" si="118"/>
        <v>47208</v>
      </c>
      <c r="Q320" s="267">
        <f t="shared" si="118"/>
        <v>33720</v>
      </c>
      <c r="R320" s="73"/>
      <c r="S320" s="73"/>
      <c r="T320" s="73"/>
      <c r="U320" s="73"/>
      <c r="V320" s="73"/>
      <c r="W320" s="73"/>
      <c r="X320" s="73"/>
      <c r="Y320" s="73"/>
      <c r="Z320" s="73"/>
      <c r="AA320" s="73"/>
      <c r="AB320" s="73"/>
      <c r="AC320" s="73"/>
    </row>
    <row r="321" spans="1:29" s="271" customFormat="1">
      <c r="A321" s="419"/>
      <c r="B321" s="299" t="s">
        <v>79</v>
      </c>
      <c r="C321" s="306">
        <v>164000</v>
      </c>
      <c r="D321" s="267">
        <v>109880</v>
      </c>
      <c r="E321" s="306">
        <v>109880</v>
      </c>
      <c r="F321" s="312">
        <v>328000</v>
      </c>
      <c r="G321" s="312">
        <v>330905</v>
      </c>
      <c r="H321" s="312">
        <v>264264</v>
      </c>
      <c r="I321" s="312">
        <v>242663.6</v>
      </c>
      <c r="J321" s="267">
        <v>328000</v>
      </c>
      <c r="K321" s="306">
        <v>328000</v>
      </c>
      <c r="L321" s="312">
        <v>264264.40000000002</v>
      </c>
      <c r="M321" s="312">
        <v>328000</v>
      </c>
      <c r="N321" s="312">
        <v>352965.4</v>
      </c>
      <c r="O321" s="267">
        <v>328000</v>
      </c>
      <c r="P321" s="326">
        <f>2*P316</f>
        <v>110302</v>
      </c>
      <c r="Q321" s="267">
        <f>2*Q316</f>
        <v>66181</v>
      </c>
      <c r="R321" s="73"/>
      <c r="S321" s="73"/>
      <c r="T321" s="73"/>
      <c r="U321" s="73"/>
      <c r="V321" s="73"/>
      <c r="W321" s="73"/>
      <c r="X321" s="73"/>
      <c r="Y321" s="73"/>
      <c r="Z321" s="73"/>
      <c r="AA321" s="73"/>
      <c r="AB321" s="73"/>
      <c r="AC321" s="73"/>
    </row>
    <row r="322" spans="1:29" s="271" customFormat="1">
      <c r="A322" s="419"/>
      <c r="B322" s="297" t="s">
        <v>8</v>
      </c>
      <c r="C322" s="307">
        <f>SUM(C319-168)</f>
        <v>5638</v>
      </c>
      <c r="D322" s="266">
        <f>SUM(D319-692)</f>
        <v>2641</v>
      </c>
      <c r="E322" s="307">
        <f>SUM(E319-658)</f>
        <v>2672</v>
      </c>
      <c r="F322" s="313">
        <f>SUM(F319-1211)</f>
        <v>8246</v>
      </c>
      <c r="G322" s="313">
        <f>SUM(G319-4214)</f>
        <v>3539</v>
      </c>
      <c r="H322" s="313">
        <f>SUM(H319-1752)</f>
        <v>13391</v>
      </c>
      <c r="I322" s="313">
        <f>SUM(I319-(3808-2000))</f>
        <v>5375</v>
      </c>
      <c r="J322" s="266">
        <f>SUM(J319-9313)</f>
        <v>286</v>
      </c>
      <c r="K322" s="307">
        <f>SUM(K319-962)</f>
        <v>8327</v>
      </c>
      <c r="L322" s="313">
        <f>SUM(L319-1262)</f>
        <v>10201</v>
      </c>
      <c r="M322" s="320">
        <f>SUM(M319-408)</f>
        <v>3725</v>
      </c>
      <c r="N322" s="313">
        <f>SUM(N319-(5653-2614))</f>
        <v>6455</v>
      </c>
      <c r="O322" s="266">
        <f>SUM(O319-4074)</f>
        <v>725</v>
      </c>
      <c r="P322" s="327">
        <f>SUM(P319-861)</f>
        <v>539</v>
      </c>
      <c r="Q322" s="266">
        <f>SUM(Q319-685)</f>
        <v>315</v>
      </c>
      <c r="R322" s="12" t="s">
        <v>183</v>
      </c>
      <c r="S322" s="73"/>
      <c r="T322" s="73"/>
      <c r="U322" s="73"/>
      <c r="V322" s="73"/>
      <c r="W322" s="73"/>
      <c r="X322" s="73"/>
      <c r="Y322" s="73"/>
      <c r="Z322" s="73"/>
      <c r="AA322" s="280"/>
      <c r="AB322" s="280"/>
    </row>
    <row r="323" spans="1:29" s="271" customFormat="1">
      <c r="A323" s="419"/>
      <c r="B323" s="300" t="s">
        <v>77</v>
      </c>
      <c r="C323" s="308">
        <f>C322*33.72</f>
        <v>190113.36</v>
      </c>
      <c r="D323" s="265">
        <f>D322*33.72</f>
        <v>89054.52</v>
      </c>
      <c r="E323" s="308">
        <f>E322*33.72</f>
        <v>90099.839999999997</v>
      </c>
      <c r="F323" s="284">
        <f>F322*33.72</f>
        <v>278055.12</v>
      </c>
      <c r="G323" s="284">
        <f>G322*33.72*2</f>
        <v>238670.16</v>
      </c>
      <c r="H323" s="284">
        <f>H322*33.72</f>
        <v>451544.51999999996</v>
      </c>
      <c r="I323" s="284">
        <f>(I322*33.72)-(2000*33.72)</f>
        <v>113805</v>
      </c>
      <c r="J323" s="265">
        <f>J322*33.72</f>
        <v>9643.92</v>
      </c>
      <c r="K323" s="308">
        <f>K322*33.72</f>
        <v>280786.44</v>
      </c>
      <c r="L323" s="284">
        <f>L322*33.72</f>
        <v>343977.72</v>
      </c>
      <c r="M323" s="284">
        <f>((M322*33.72)-(2614*33.72))*2</f>
        <v>74925.84</v>
      </c>
      <c r="N323" s="284">
        <f>N322*33.72</f>
        <v>217662.6</v>
      </c>
      <c r="O323" s="265">
        <f>O322*33.72</f>
        <v>24447</v>
      </c>
      <c r="P323" s="328">
        <f>P322*33.72</f>
        <v>18175.079999999998</v>
      </c>
      <c r="Q323" s="329">
        <f>Q322*33.72</f>
        <v>10621.8</v>
      </c>
      <c r="R323" s="66">
        <f>344240-H323</f>
        <v>-107304.51999999996</v>
      </c>
      <c r="S323" s="73" t="s">
        <v>184</v>
      </c>
      <c r="T323" s="73"/>
      <c r="U323" s="73"/>
      <c r="V323" s="73"/>
      <c r="W323" s="73"/>
      <c r="X323" s="73"/>
      <c r="Y323" s="73"/>
      <c r="Z323" s="73"/>
      <c r="AA323" s="280"/>
      <c r="AB323" s="280"/>
    </row>
    <row r="324" spans="1:29" s="271" customFormat="1" ht="15.75" thickBot="1">
      <c r="A324" s="420"/>
      <c r="B324" s="298" t="s">
        <v>10</v>
      </c>
      <c r="C324" s="309">
        <f t="shared" ref="C324:Q324" si="119">C323/C316</f>
        <v>1.3258277646901293</v>
      </c>
      <c r="D324" s="296">
        <f t="shared" si="119"/>
        <v>0.59166227067191624</v>
      </c>
      <c r="E324" s="314">
        <f t="shared" si="119"/>
        <v>0.59860718941134416</v>
      </c>
      <c r="F324" s="286">
        <f t="shared" si="119"/>
        <v>1.5277938524531616</v>
      </c>
      <c r="G324" s="286">
        <f t="shared" si="119"/>
        <v>1.4425297895166287</v>
      </c>
      <c r="H324" s="286">
        <f t="shared" si="119"/>
        <v>3.4173744437380797</v>
      </c>
      <c r="I324" s="286">
        <f t="shared" si="119"/>
        <v>0.9379651501090398</v>
      </c>
      <c r="J324" s="315">
        <f t="shared" si="119"/>
        <v>5.8068653324734959E-2</v>
      </c>
      <c r="K324" s="314">
        <f t="shared" si="119"/>
        <v>1.4546485206732738</v>
      </c>
      <c r="L324" s="286">
        <f t="shared" si="119"/>
        <v>2.6032845892220058</v>
      </c>
      <c r="M324" s="286">
        <f t="shared" si="119"/>
        <v>0.90570761656208476</v>
      </c>
      <c r="N324" s="264">
        <f t="shared" si="119"/>
        <v>1.2333367519875886</v>
      </c>
      <c r="O324" s="315">
        <f>O323/O316</f>
        <v>0.29440383434289913</v>
      </c>
      <c r="P324" s="309">
        <f t="shared" si="119"/>
        <v>0.32955123207194786</v>
      </c>
      <c r="Q324" s="296">
        <f t="shared" si="119"/>
        <v>0.32099242985146792</v>
      </c>
      <c r="R324" s="130"/>
      <c r="S324" s="73"/>
      <c r="T324" s="73"/>
      <c r="U324" s="73"/>
      <c r="V324" s="73"/>
      <c r="W324" s="73"/>
      <c r="X324" s="73"/>
      <c r="Y324" s="73"/>
      <c r="Z324" s="73"/>
      <c r="AA324" s="280"/>
      <c r="AB324" s="280"/>
    </row>
    <row r="325" spans="1:29" ht="15.75" thickBot="1">
      <c r="A325" s="406">
        <v>41337</v>
      </c>
      <c r="B325" s="406"/>
      <c r="C325" s="406"/>
      <c r="N325" s="13"/>
    </row>
    <row r="326" spans="1:29">
      <c r="A326" s="409" t="s">
        <v>1</v>
      </c>
      <c r="B326" s="423"/>
      <c r="C326" s="301" t="s">
        <v>12</v>
      </c>
      <c r="D326" s="270" t="s">
        <v>12</v>
      </c>
      <c r="E326" s="301" t="s">
        <v>13</v>
      </c>
      <c r="F326" s="281" t="s">
        <v>13</v>
      </c>
      <c r="G326" s="281" t="s">
        <v>13</v>
      </c>
      <c r="H326" s="281" t="s">
        <v>13</v>
      </c>
      <c r="I326" s="281" t="s">
        <v>13</v>
      </c>
      <c r="J326" s="270" t="s">
        <v>13</v>
      </c>
      <c r="K326" s="301" t="s">
        <v>2</v>
      </c>
      <c r="L326" s="281" t="s">
        <v>2</v>
      </c>
      <c r="M326" s="290" t="s">
        <v>2</v>
      </c>
      <c r="N326" s="281" t="s">
        <v>2</v>
      </c>
      <c r="O326" s="270" t="s">
        <v>2</v>
      </c>
      <c r="P326" s="233"/>
      <c r="Q326" s="333"/>
    </row>
    <row r="327" spans="1:29" ht="15.75" thickBot="1">
      <c r="A327" s="412" t="s">
        <v>0</v>
      </c>
      <c r="B327" s="425"/>
      <c r="C327" s="302" t="s">
        <v>99</v>
      </c>
      <c r="D327" s="295" t="s">
        <v>100</v>
      </c>
      <c r="E327" s="302" t="s">
        <v>101</v>
      </c>
      <c r="F327" s="310" t="s">
        <v>102</v>
      </c>
      <c r="G327" s="310" t="s">
        <v>97</v>
      </c>
      <c r="H327" s="310" t="s">
        <v>104</v>
      </c>
      <c r="I327" s="310" t="s">
        <v>103</v>
      </c>
      <c r="J327" s="295" t="s">
        <v>186</v>
      </c>
      <c r="K327" s="302" t="s">
        <v>105</v>
      </c>
      <c r="L327" s="310" t="s">
        <v>107</v>
      </c>
      <c r="M327" s="316" t="s">
        <v>98</v>
      </c>
      <c r="N327" s="317" t="s">
        <v>106</v>
      </c>
      <c r="O327" s="318" t="s">
        <v>185</v>
      </c>
      <c r="P327" s="293"/>
      <c r="Q327" s="334"/>
      <c r="S327" s="12"/>
      <c r="T327" s="12"/>
      <c r="U327" s="12"/>
      <c r="V327" s="12"/>
      <c r="W327" s="12"/>
      <c r="X327" s="12"/>
      <c r="Y327" s="12"/>
      <c r="Z327" s="12"/>
      <c r="AA327" s="130"/>
      <c r="AB327" s="129"/>
      <c r="AC327" s="130"/>
    </row>
    <row r="328" spans="1:29" ht="15" customHeight="1">
      <c r="A328" s="415" t="s">
        <v>9</v>
      </c>
      <c r="B328" s="21" t="s">
        <v>4</v>
      </c>
      <c r="C328" s="303">
        <v>143392.20000000001</v>
      </c>
      <c r="D328" s="269">
        <v>150515.79999999999</v>
      </c>
      <c r="E328" s="303">
        <v>150515.79999999999</v>
      </c>
      <c r="F328" s="287">
        <v>181997.8</v>
      </c>
      <c r="G328" s="287">
        <v>165452.5</v>
      </c>
      <c r="H328" s="287">
        <v>132132</v>
      </c>
      <c r="I328" s="287">
        <v>121331.8</v>
      </c>
      <c r="J328" s="269">
        <v>83039</v>
      </c>
      <c r="K328" s="303">
        <v>193027</v>
      </c>
      <c r="L328" s="287">
        <v>132132.20000000001</v>
      </c>
      <c r="M328" s="287">
        <v>82726.3</v>
      </c>
      <c r="N328" s="287">
        <v>176482.7</v>
      </c>
      <c r="O328" s="269">
        <v>166077.9</v>
      </c>
      <c r="P328" s="235"/>
      <c r="Q328" s="335"/>
      <c r="R328" s="73"/>
      <c r="AA328" s="73"/>
      <c r="AB328" s="73"/>
      <c r="AC328" s="73"/>
    </row>
    <row r="329" spans="1:29">
      <c r="A329" s="416"/>
      <c r="B329" s="297" t="s">
        <v>5</v>
      </c>
      <c r="C329" s="304">
        <v>40061.1</v>
      </c>
      <c r="D329" s="268">
        <v>77144.100000000006</v>
      </c>
      <c r="E329" s="304">
        <v>78558.399999999994</v>
      </c>
      <c r="F329" s="311">
        <v>155682.1</v>
      </c>
      <c r="G329" s="311">
        <v>84170.4</v>
      </c>
      <c r="H329" s="311">
        <v>45246</v>
      </c>
      <c r="I329" s="311">
        <v>66149.7</v>
      </c>
      <c r="J329" s="268">
        <v>3729.6</v>
      </c>
      <c r="K329" s="304">
        <v>154764.4</v>
      </c>
      <c r="L329" s="311">
        <v>51979</v>
      </c>
      <c r="M329" s="311">
        <v>43516.6</v>
      </c>
      <c r="N329" s="311">
        <v>129310.8</v>
      </c>
      <c r="O329" s="268">
        <v>7276.7</v>
      </c>
      <c r="P329" s="236"/>
      <c r="Q329" s="336"/>
      <c r="R329" s="73"/>
      <c r="AA329" s="73"/>
      <c r="AB329" s="73"/>
      <c r="AC329" s="73"/>
    </row>
    <row r="330" spans="1:29" ht="15.75" thickBot="1">
      <c r="A330" s="417"/>
      <c r="B330" s="298" t="s">
        <v>3</v>
      </c>
      <c r="C330" s="305">
        <f t="shared" ref="C330:O330" si="120">C329/C328</f>
        <v>0.27938130525928184</v>
      </c>
      <c r="D330" s="296">
        <f t="shared" si="120"/>
        <v>0.51253157475826461</v>
      </c>
      <c r="E330" s="309">
        <f t="shared" si="120"/>
        <v>0.52192793048968944</v>
      </c>
      <c r="F330" s="282">
        <f t="shared" si="120"/>
        <v>0.85540649392465196</v>
      </c>
      <c r="G330" s="282">
        <f t="shared" si="120"/>
        <v>0.50872848702799889</v>
      </c>
      <c r="H330" s="282">
        <f t="shared" si="120"/>
        <v>0.3424302969757515</v>
      </c>
      <c r="I330" s="282">
        <f t="shared" si="120"/>
        <v>0.54519672501355787</v>
      </c>
      <c r="J330" s="296">
        <f t="shared" si="120"/>
        <v>4.4913835667577881E-2</v>
      </c>
      <c r="K330" s="309">
        <f t="shared" si="120"/>
        <v>0.80177591735871145</v>
      </c>
      <c r="L330" s="282">
        <f t="shared" si="120"/>
        <v>0.39338632066975343</v>
      </c>
      <c r="M330" s="319">
        <f t="shared" si="120"/>
        <v>0.52603102036474492</v>
      </c>
      <c r="N330" s="282">
        <f t="shared" si="120"/>
        <v>0.73271091160776658</v>
      </c>
      <c r="O330" s="296">
        <f t="shared" si="120"/>
        <v>4.3814980801178245E-2</v>
      </c>
      <c r="P330" s="237"/>
      <c r="Q330" s="337"/>
      <c r="R330" s="73"/>
      <c r="AA330" s="73"/>
      <c r="AB330" s="73"/>
      <c r="AC330" s="73"/>
    </row>
    <row r="331" spans="1:29" ht="15" customHeight="1">
      <c r="A331" s="418" t="s">
        <v>6</v>
      </c>
      <c r="B331" s="21" t="s">
        <v>7</v>
      </c>
      <c r="C331" s="301">
        <v>5806</v>
      </c>
      <c r="D331" s="270">
        <v>3333</v>
      </c>
      <c r="E331" s="301">
        <v>3330</v>
      </c>
      <c r="F331" s="281">
        <v>9457</v>
      </c>
      <c r="G331" s="281">
        <v>7653</v>
      </c>
      <c r="H331" s="281">
        <v>15143</v>
      </c>
      <c r="I331" s="281">
        <v>7183</v>
      </c>
      <c r="J331" s="270">
        <v>4799</v>
      </c>
      <c r="K331" s="301">
        <v>9289</v>
      </c>
      <c r="L331" s="281">
        <v>11171</v>
      </c>
      <c r="M331" s="281">
        <v>4133</v>
      </c>
      <c r="N331" s="281">
        <v>9494</v>
      </c>
      <c r="O331" s="270">
        <v>9599</v>
      </c>
      <c r="P331" s="238"/>
      <c r="Q331" s="330"/>
      <c r="R331" s="73"/>
      <c r="AA331" s="73"/>
      <c r="AB331" s="73"/>
      <c r="AC331" s="73"/>
    </row>
    <row r="332" spans="1:29">
      <c r="A332" s="419"/>
      <c r="B332" s="299" t="s">
        <v>11</v>
      </c>
      <c r="C332" s="306">
        <f t="shared" ref="C332:O332" si="121">C331*33.72</f>
        <v>195778.32</v>
      </c>
      <c r="D332" s="267">
        <f t="shared" si="121"/>
        <v>112388.76</v>
      </c>
      <c r="E332" s="306">
        <f t="shared" si="121"/>
        <v>112287.59999999999</v>
      </c>
      <c r="F332" s="312">
        <f t="shared" si="121"/>
        <v>318890.03999999998</v>
      </c>
      <c r="G332" s="312">
        <f t="shared" si="121"/>
        <v>258059.16</v>
      </c>
      <c r="H332" s="312">
        <f t="shared" si="121"/>
        <v>510621.95999999996</v>
      </c>
      <c r="I332" s="312">
        <f t="shared" si="121"/>
        <v>242210.75999999998</v>
      </c>
      <c r="J332" s="267">
        <f t="shared" si="121"/>
        <v>161822.28</v>
      </c>
      <c r="K332" s="306">
        <f t="shared" si="121"/>
        <v>313225.08</v>
      </c>
      <c r="L332" s="312">
        <f t="shared" si="121"/>
        <v>376686.12</v>
      </c>
      <c r="M332" s="312">
        <f t="shared" si="121"/>
        <v>139364.76</v>
      </c>
      <c r="N332" s="312">
        <f t="shared" si="121"/>
        <v>320137.68</v>
      </c>
      <c r="O332" s="267">
        <f t="shared" si="121"/>
        <v>323678.27999999997</v>
      </c>
      <c r="P332" s="239"/>
      <c r="Q332" s="338"/>
      <c r="R332" s="73"/>
      <c r="AA332" s="73"/>
      <c r="AB332" s="73"/>
      <c r="AC332" s="73"/>
    </row>
    <row r="333" spans="1:29">
      <c r="A333" s="419"/>
      <c r="B333" s="299" t="s">
        <v>79</v>
      </c>
      <c r="C333" s="306">
        <v>164000</v>
      </c>
      <c r="D333" s="267">
        <v>109880</v>
      </c>
      <c r="E333" s="306">
        <v>109880</v>
      </c>
      <c r="F333" s="312">
        <v>328000</v>
      </c>
      <c r="G333" s="312">
        <v>330905</v>
      </c>
      <c r="H333" s="312">
        <v>264264</v>
      </c>
      <c r="I333" s="312">
        <v>242663.6</v>
      </c>
      <c r="J333" s="267">
        <v>328000</v>
      </c>
      <c r="K333" s="306">
        <v>328000</v>
      </c>
      <c r="L333" s="312">
        <v>264264.40000000002</v>
      </c>
      <c r="M333" s="312">
        <v>328000</v>
      </c>
      <c r="N333" s="312">
        <v>352965.4</v>
      </c>
      <c r="O333" s="267">
        <v>328000</v>
      </c>
      <c r="P333" s="239"/>
      <c r="Q333" s="338"/>
      <c r="R333" s="73"/>
      <c r="AA333" s="73"/>
      <c r="AB333" s="73"/>
      <c r="AC333" s="73"/>
    </row>
    <row r="334" spans="1:29">
      <c r="A334" s="419"/>
      <c r="B334" s="297" t="s">
        <v>8</v>
      </c>
      <c r="C334" s="307">
        <f>SUM(C331-168)</f>
        <v>5638</v>
      </c>
      <c r="D334" s="266">
        <f>SUM(D331-692)</f>
        <v>2641</v>
      </c>
      <c r="E334" s="307">
        <f>SUM(E331-658)</f>
        <v>2672</v>
      </c>
      <c r="F334" s="313">
        <f>SUM(F331-1211)</f>
        <v>8246</v>
      </c>
      <c r="G334" s="313">
        <f>SUM(G331-4123)</f>
        <v>3530</v>
      </c>
      <c r="H334" s="313">
        <f>SUM(H331-1752)</f>
        <v>13391</v>
      </c>
      <c r="I334" s="313">
        <f>SUM(I331-(3808-2000))</f>
        <v>5375</v>
      </c>
      <c r="J334" s="266">
        <f>SUM(J331-4074)</f>
        <v>725</v>
      </c>
      <c r="K334" s="307">
        <f>SUM(K331-950)</f>
        <v>8339</v>
      </c>
      <c r="L334" s="313">
        <f>SUM(L331-1353)</f>
        <v>9818</v>
      </c>
      <c r="M334" s="320">
        <f>SUM(M331-417)</f>
        <v>3716</v>
      </c>
      <c r="N334" s="313">
        <f>SUM(N331-(5653-2614))</f>
        <v>6455</v>
      </c>
      <c r="O334" s="266">
        <f>SUM(O331-9313)</f>
        <v>286</v>
      </c>
      <c r="P334" s="240"/>
      <c r="Q334" s="339"/>
      <c r="R334" s="12" t="s">
        <v>183</v>
      </c>
    </row>
    <row r="335" spans="1:29">
      <c r="A335" s="419"/>
      <c r="B335" s="300" t="s">
        <v>77</v>
      </c>
      <c r="C335" s="308">
        <f>C334*33.72</f>
        <v>190113.36</v>
      </c>
      <c r="D335" s="265">
        <f>D334*33.72</f>
        <v>89054.52</v>
      </c>
      <c r="E335" s="308">
        <f>E334*33.72</f>
        <v>90099.839999999997</v>
      </c>
      <c r="F335" s="284">
        <f>F334*33.72</f>
        <v>278055.12</v>
      </c>
      <c r="G335" s="284">
        <f>G334*33.72*2</f>
        <v>238063.19999999998</v>
      </c>
      <c r="H335" s="284">
        <f>H334*33.72</f>
        <v>451544.51999999996</v>
      </c>
      <c r="I335" s="284">
        <f>(I334*33.72)-(2000*33.72)</f>
        <v>113805</v>
      </c>
      <c r="J335" s="265">
        <f>J334*33.72</f>
        <v>24447</v>
      </c>
      <c r="K335" s="308">
        <f>K334*33.72</f>
        <v>281191.08</v>
      </c>
      <c r="L335" s="284">
        <f>L334*33.72</f>
        <v>331062.95999999996</v>
      </c>
      <c r="M335" s="284">
        <f>((M334*33.72)-(2614*33.72))*2</f>
        <v>74318.879999999976</v>
      </c>
      <c r="N335" s="284">
        <f>N334*33.72</f>
        <v>217662.6</v>
      </c>
      <c r="O335" s="265">
        <f>O334*33.72</f>
        <v>9643.92</v>
      </c>
      <c r="P335" s="241"/>
      <c r="Q335" s="340"/>
      <c r="R335" s="66">
        <f>344240-H335</f>
        <v>-107304.51999999996</v>
      </c>
      <c r="S335" s="73" t="s">
        <v>184</v>
      </c>
    </row>
    <row r="336" spans="1:29" ht="15.75" thickBot="1">
      <c r="A336" s="420"/>
      <c r="B336" s="298" t="s">
        <v>10</v>
      </c>
      <c r="C336" s="309">
        <f t="shared" ref="C336:O336" si="122">C335/C328</f>
        <v>1.3258277646901293</v>
      </c>
      <c r="D336" s="296">
        <f t="shared" si="122"/>
        <v>0.59166227067191624</v>
      </c>
      <c r="E336" s="314">
        <f t="shared" si="122"/>
        <v>0.59860718941134416</v>
      </c>
      <c r="F336" s="286">
        <f t="shared" si="122"/>
        <v>1.5277938524531616</v>
      </c>
      <c r="G336" s="286">
        <f t="shared" si="122"/>
        <v>1.4388613046040404</v>
      </c>
      <c r="H336" s="286">
        <f t="shared" si="122"/>
        <v>3.4173744437380797</v>
      </c>
      <c r="I336" s="286">
        <f t="shared" si="122"/>
        <v>0.9379651501090398</v>
      </c>
      <c r="J336" s="315">
        <f t="shared" si="122"/>
        <v>0.29440383434289913</v>
      </c>
      <c r="K336" s="314">
        <f t="shared" si="122"/>
        <v>1.4567448077211997</v>
      </c>
      <c r="L336" s="286">
        <f t="shared" si="122"/>
        <v>2.5055433876072595</v>
      </c>
      <c r="M336" s="286">
        <f t="shared" si="122"/>
        <v>0.89837065117139259</v>
      </c>
      <c r="N336" s="264">
        <f t="shared" si="122"/>
        <v>1.2333367519875886</v>
      </c>
      <c r="O336" s="315">
        <f t="shared" si="122"/>
        <v>5.8068653324734959E-2</v>
      </c>
      <c r="P336" s="237"/>
      <c r="Q336" s="337"/>
      <c r="R336" s="130"/>
    </row>
    <row r="337" spans="1:29" ht="15.75" thickBot="1">
      <c r="A337" s="406">
        <v>41334</v>
      </c>
      <c r="B337" s="406"/>
      <c r="C337" s="406"/>
      <c r="J337" s="285"/>
      <c r="K337" s="285"/>
      <c r="L337" s="280"/>
      <c r="M337" s="280"/>
      <c r="N337" s="13"/>
    </row>
    <row r="338" spans="1:29">
      <c r="A338" s="409" t="s">
        <v>1</v>
      </c>
      <c r="B338" s="424"/>
      <c r="C338" s="59" t="s">
        <v>12</v>
      </c>
      <c r="D338" s="59" t="s">
        <v>12</v>
      </c>
      <c r="E338" s="59" t="s">
        <v>13</v>
      </c>
      <c r="F338" s="59" t="s">
        <v>13</v>
      </c>
      <c r="G338" s="59" t="s">
        <v>13</v>
      </c>
      <c r="H338" s="59" t="s">
        <v>13</v>
      </c>
      <c r="I338" s="59" t="s">
        <v>13</v>
      </c>
      <c r="J338" s="281" t="s">
        <v>2</v>
      </c>
      <c r="K338" s="281" t="s">
        <v>2</v>
      </c>
      <c r="L338" s="281" t="s">
        <v>2</v>
      </c>
      <c r="M338" s="290" t="s">
        <v>2</v>
      </c>
      <c r="N338" s="233"/>
      <c r="O338" s="330"/>
      <c r="P338" s="330"/>
      <c r="Q338" s="330"/>
    </row>
    <row r="339" spans="1:29" ht="15.75" thickBot="1">
      <c r="A339" s="412" t="s">
        <v>0</v>
      </c>
      <c r="B339" s="431"/>
      <c r="C339" s="72" t="s">
        <v>99</v>
      </c>
      <c r="D339" s="72" t="s">
        <v>100</v>
      </c>
      <c r="E339" s="72" t="s">
        <v>101</v>
      </c>
      <c r="F339" s="72" t="s">
        <v>102</v>
      </c>
      <c r="G339" s="72" t="s">
        <v>97</v>
      </c>
      <c r="H339" s="72" t="s">
        <v>104</v>
      </c>
      <c r="I339" s="72" t="s">
        <v>103</v>
      </c>
      <c r="J339" s="72" t="s">
        <v>105</v>
      </c>
      <c r="K339" s="72" t="s">
        <v>107</v>
      </c>
      <c r="L339" s="72" t="s">
        <v>98</v>
      </c>
      <c r="M339" s="226" t="s">
        <v>106</v>
      </c>
      <c r="N339" s="293"/>
      <c r="O339" s="279"/>
      <c r="P339" s="279"/>
      <c r="Q339" s="279"/>
      <c r="S339" s="12"/>
      <c r="T339" s="12"/>
      <c r="U339" s="12"/>
      <c r="V339" s="12"/>
      <c r="W339" s="12"/>
      <c r="X339" s="12"/>
      <c r="Y339" s="12"/>
      <c r="Z339" s="12"/>
      <c r="AA339" s="130"/>
      <c r="AB339" s="129"/>
      <c r="AC339" s="130"/>
    </row>
    <row r="340" spans="1:29" ht="15" customHeight="1">
      <c r="A340" s="415" t="s">
        <v>9</v>
      </c>
      <c r="B340" s="2" t="s">
        <v>4</v>
      </c>
      <c r="C340" s="69">
        <v>143392.20000000001</v>
      </c>
      <c r="D340" s="69">
        <v>150515.79999999999</v>
      </c>
      <c r="E340" s="69">
        <v>150515.79999999999</v>
      </c>
      <c r="F340" s="69">
        <v>181997.8</v>
      </c>
      <c r="G340" s="69">
        <v>165452.5</v>
      </c>
      <c r="H340" s="69">
        <v>132132</v>
      </c>
      <c r="I340" s="69">
        <v>121331.8</v>
      </c>
      <c r="J340" s="287">
        <v>193027</v>
      </c>
      <c r="K340" s="287">
        <v>132132.20000000001</v>
      </c>
      <c r="L340" s="287">
        <v>82726.3</v>
      </c>
      <c r="M340" s="287">
        <v>176482.7</v>
      </c>
      <c r="N340" s="235"/>
      <c r="R340" s="73"/>
      <c r="AA340" s="73"/>
      <c r="AB340" s="73"/>
      <c r="AC340" s="73"/>
    </row>
    <row r="341" spans="1:29">
      <c r="A341" s="416"/>
      <c r="B341" s="55" t="s">
        <v>5</v>
      </c>
      <c r="C341" s="70">
        <v>42104.9</v>
      </c>
      <c r="D341" s="70">
        <v>77082.5</v>
      </c>
      <c r="E341" s="70">
        <v>78496.899999999994</v>
      </c>
      <c r="F341" s="70">
        <v>154701.70000000001</v>
      </c>
      <c r="G341" s="70">
        <v>83491.899999999994</v>
      </c>
      <c r="H341" s="70">
        <v>39570.9</v>
      </c>
      <c r="I341" s="70">
        <v>66078.600000000006</v>
      </c>
      <c r="J341" s="288">
        <v>154109</v>
      </c>
      <c r="K341" s="288">
        <v>52135.9</v>
      </c>
      <c r="L341" s="288">
        <v>43150.9</v>
      </c>
      <c r="M341" s="288">
        <v>128781.3</v>
      </c>
      <c r="N341" s="236"/>
      <c r="R341" s="73"/>
      <c r="AA341" s="73"/>
      <c r="AB341" s="73"/>
      <c r="AC341" s="73"/>
    </row>
    <row r="342" spans="1:29" ht="15.75" thickBot="1">
      <c r="A342" s="417"/>
      <c r="B342" s="3" t="s">
        <v>3</v>
      </c>
      <c r="C342" s="60">
        <f t="shared" ref="C342:M342" si="123">C341/C340</f>
        <v>0.29363452126405759</v>
      </c>
      <c r="D342" s="61">
        <f t="shared" si="123"/>
        <v>0.5121223153981177</v>
      </c>
      <c r="E342" s="61">
        <f t="shared" si="123"/>
        <v>0.52151933551162066</v>
      </c>
      <c r="F342" s="61">
        <f t="shared" si="123"/>
        <v>0.85001961562172745</v>
      </c>
      <c r="G342" s="61">
        <f t="shared" si="123"/>
        <v>0.50462761215454588</v>
      </c>
      <c r="H342" s="61">
        <f t="shared" si="123"/>
        <v>0.29948006538915634</v>
      </c>
      <c r="I342" s="61">
        <f t="shared" si="123"/>
        <v>0.54461072859711968</v>
      </c>
      <c r="J342" s="282">
        <f t="shared" si="123"/>
        <v>0.79838053743776782</v>
      </c>
      <c r="K342" s="282">
        <f t="shared" si="123"/>
        <v>0.39457376778711017</v>
      </c>
      <c r="L342" s="282">
        <f t="shared" si="123"/>
        <v>0.52161041893569515</v>
      </c>
      <c r="M342" s="291">
        <f t="shared" si="123"/>
        <v>0.7297106175279503</v>
      </c>
      <c r="N342" s="237"/>
      <c r="R342" s="73"/>
      <c r="AA342" s="73"/>
      <c r="AB342" s="73"/>
      <c r="AC342" s="73"/>
    </row>
    <row r="343" spans="1:29" ht="15" customHeight="1">
      <c r="A343" s="418" t="s">
        <v>6</v>
      </c>
      <c r="B343" s="21" t="s">
        <v>7</v>
      </c>
      <c r="C343" s="59">
        <v>5806</v>
      </c>
      <c r="D343" s="59">
        <v>3333</v>
      </c>
      <c r="E343" s="59">
        <v>3330</v>
      </c>
      <c r="F343" s="59">
        <v>9457</v>
      </c>
      <c r="G343" s="59">
        <v>7653</v>
      </c>
      <c r="H343" s="59">
        <v>15143</v>
      </c>
      <c r="I343" s="59">
        <v>7183</v>
      </c>
      <c r="J343" s="281">
        <v>9289</v>
      </c>
      <c r="K343" s="281">
        <v>11171</v>
      </c>
      <c r="L343" s="281">
        <v>4133</v>
      </c>
      <c r="M343" s="281">
        <v>9494</v>
      </c>
      <c r="N343" s="238"/>
      <c r="R343" s="73"/>
      <c r="AA343" s="73"/>
      <c r="AB343" s="73"/>
      <c r="AC343" s="73"/>
    </row>
    <row r="344" spans="1:29">
      <c r="A344" s="419"/>
      <c r="B344" s="22" t="s">
        <v>11</v>
      </c>
      <c r="C344" s="62">
        <f t="shared" ref="C344:M344" si="124">C343*33.72</f>
        <v>195778.32</v>
      </c>
      <c r="D344" s="62">
        <f t="shared" si="124"/>
        <v>112388.76</v>
      </c>
      <c r="E344" s="62">
        <f t="shared" si="124"/>
        <v>112287.59999999999</v>
      </c>
      <c r="F344" s="62">
        <f t="shared" si="124"/>
        <v>318890.03999999998</v>
      </c>
      <c r="G344" s="62">
        <f t="shared" si="124"/>
        <v>258059.16</v>
      </c>
      <c r="H344" s="62">
        <f t="shared" si="124"/>
        <v>510621.95999999996</v>
      </c>
      <c r="I344" s="62">
        <f t="shared" si="124"/>
        <v>242210.75999999998</v>
      </c>
      <c r="J344" s="283">
        <f t="shared" si="124"/>
        <v>313225.08</v>
      </c>
      <c r="K344" s="283">
        <f t="shared" si="124"/>
        <v>376686.12</v>
      </c>
      <c r="L344" s="283">
        <f t="shared" si="124"/>
        <v>139364.76</v>
      </c>
      <c r="M344" s="283">
        <f t="shared" si="124"/>
        <v>320137.68</v>
      </c>
      <c r="N344" s="239"/>
      <c r="R344" s="73"/>
      <c r="AA344" s="73"/>
      <c r="AB344" s="73"/>
      <c r="AC344" s="73"/>
    </row>
    <row r="345" spans="1:29">
      <c r="A345" s="419"/>
      <c r="B345" s="22" t="s">
        <v>79</v>
      </c>
      <c r="C345" s="62">
        <v>164000</v>
      </c>
      <c r="D345" s="62">
        <v>109880</v>
      </c>
      <c r="E345" s="62">
        <v>109880</v>
      </c>
      <c r="F345" s="62">
        <v>328000</v>
      </c>
      <c r="G345" s="62">
        <v>330905</v>
      </c>
      <c r="H345" s="62">
        <v>264264</v>
      </c>
      <c r="I345" s="62">
        <v>242663.6</v>
      </c>
      <c r="J345" s="283">
        <v>328000</v>
      </c>
      <c r="K345" s="283">
        <v>264264.40000000002</v>
      </c>
      <c r="L345" s="283">
        <v>328000</v>
      </c>
      <c r="M345" s="283">
        <v>352965.4</v>
      </c>
      <c r="N345" s="239"/>
      <c r="R345" s="73"/>
      <c r="AA345" s="73"/>
      <c r="AB345" s="73"/>
      <c r="AC345" s="73"/>
    </row>
    <row r="346" spans="1:29">
      <c r="A346" s="419"/>
      <c r="B346" s="57" t="s">
        <v>8</v>
      </c>
      <c r="C346" s="71">
        <f>SUM(C343-168)</f>
        <v>5638</v>
      </c>
      <c r="D346" s="71">
        <f>SUM(D343-676)</f>
        <v>2657</v>
      </c>
      <c r="E346" s="71">
        <f>SUM(E343-654)</f>
        <v>2676</v>
      </c>
      <c r="F346" s="71">
        <f>SUM(F343-1211)</f>
        <v>8246</v>
      </c>
      <c r="G346" s="71">
        <f>SUM(G343-4123)</f>
        <v>3530</v>
      </c>
      <c r="H346" s="71">
        <f>SUM(H343-1752)</f>
        <v>13391</v>
      </c>
      <c r="I346" s="71">
        <f>SUM(I343-(3823-2000))</f>
        <v>5360</v>
      </c>
      <c r="J346" s="289">
        <f>SUM(J343-950)</f>
        <v>8339</v>
      </c>
      <c r="K346" s="289">
        <f>SUM(K343-1353)</f>
        <v>9818</v>
      </c>
      <c r="L346" s="289">
        <f>SUM(L343-417)</f>
        <v>3716</v>
      </c>
      <c r="M346" s="292">
        <f>SUM(M343-(5653-2614))</f>
        <v>6455</v>
      </c>
      <c r="N346" s="240"/>
      <c r="R346" s="12" t="s">
        <v>183</v>
      </c>
    </row>
    <row r="347" spans="1:29">
      <c r="A347" s="419"/>
      <c r="B347" s="23" t="s">
        <v>77</v>
      </c>
      <c r="C347" s="254">
        <f>C346*33.72</f>
        <v>190113.36</v>
      </c>
      <c r="D347" s="254">
        <f>D346*33.72</f>
        <v>89594.04</v>
      </c>
      <c r="E347" s="254">
        <f>E346*33.72</f>
        <v>90234.72</v>
      </c>
      <c r="F347" s="254">
        <f>F346*33.72</f>
        <v>278055.12</v>
      </c>
      <c r="G347" s="254">
        <f>G346*33.72*2</f>
        <v>238063.19999999998</v>
      </c>
      <c r="H347" s="254">
        <f>H346*33.72</f>
        <v>451544.51999999996</v>
      </c>
      <c r="I347" s="254">
        <f>(I346*33.72)-(2000*33.72)</f>
        <v>113299.19999999998</v>
      </c>
      <c r="J347" s="254">
        <f>J346*33.72</f>
        <v>281191.08</v>
      </c>
      <c r="K347" s="254">
        <f>K346*33.72</f>
        <v>331062.95999999996</v>
      </c>
      <c r="L347" s="254">
        <f>L346*33.72</f>
        <v>125303.51999999999</v>
      </c>
      <c r="M347" s="254">
        <f>((M346*33.72)-(2614*33.72))*2</f>
        <v>259037.04</v>
      </c>
      <c r="N347" s="241"/>
      <c r="R347" s="66">
        <f>344240-H347</f>
        <v>-107304.51999999996</v>
      </c>
      <c r="S347" s="73" t="s">
        <v>184</v>
      </c>
    </row>
    <row r="348" spans="1:29" ht="15.75" thickBot="1">
      <c r="A348" s="420"/>
      <c r="B348" s="205" t="s">
        <v>10</v>
      </c>
      <c r="C348" s="61">
        <f t="shared" ref="C348:M348" si="125">C347/C340</f>
        <v>1.3258277646901293</v>
      </c>
      <c r="D348" s="61">
        <f t="shared" si="125"/>
        <v>0.59524674486000806</v>
      </c>
      <c r="E348" s="65">
        <f t="shared" si="125"/>
        <v>0.59950330795836726</v>
      </c>
      <c r="F348" s="65">
        <f t="shared" si="125"/>
        <v>1.5277938524531616</v>
      </c>
      <c r="G348" s="65">
        <f t="shared" si="125"/>
        <v>1.4388613046040404</v>
      </c>
      <c r="H348" s="65">
        <f t="shared" si="125"/>
        <v>3.4173744437380797</v>
      </c>
      <c r="I348" s="65">
        <f t="shared" si="125"/>
        <v>0.93379641610855502</v>
      </c>
      <c r="J348" s="65">
        <f t="shared" si="125"/>
        <v>1.4567448077211997</v>
      </c>
      <c r="K348" s="65">
        <f t="shared" si="125"/>
        <v>2.5055433876072595</v>
      </c>
      <c r="L348" s="65">
        <f t="shared" si="125"/>
        <v>1.5146757439895171</v>
      </c>
      <c r="M348" s="263">
        <f t="shared" si="125"/>
        <v>1.4677758216527739</v>
      </c>
      <c r="N348" s="237"/>
      <c r="R348" s="130"/>
    </row>
    <row r="349" spans="1:29" ht="15.75" thickBot="1">
      <c r="A349" s="406">
        <v>41330</v>
      </c>
      <c r="B349" s="406"/>
      <c r="C349" s="406"/>
      <c r="N349" s="13"/>
    </row>
    <row r="350" spans="1:29">
      <c r="A350" s="409" t="s">
        <v>1</v>
      </c>
      <c r="B350" s="424"/>
      <c r="C350" s="59" t="s">
        <v>12</v>
      </c>
      <c r="D350" s="59" t="s">
        <v>12</v>
      </c>
      <c r="E350" s="59" t="s">
        <v>13</v>
      </c>
      <c r="F350" s="59" t="s">
        <v>13</v>
      </c>
      <c r="G350" s="59" t="s">
        <v>13</v>
      </c>
      <c r="H350" s="59" t="s">
        <v>13</v>
      </c>
      <c r="I350" s="59" t="s">
        <v>13</v>
      </c>
      <c r="J350" s="59" t="s">
        <v>2</v>
      </c>
      <c r="K350" s="59" t="s">
        <v>2</v>
      </c>
      <c r="L350" s="59" t="s">
        <v>2</v>
      </c>
      <c r="M350" s="225" t="s">
        <v>2</v>
      </c>
      <c r="N350" s="233"/>
    </row>
    <row r="351" spans="1:29" ht="15.75" thickBot="1">
      <c r="A351" s="412" t="s">
        <v>0</v>
      </c>
      <c r="B351" s="431"/>
      <c r="C351" s="72" t="s">
        <v>99</v>
      </c>
      <c r="D351" s="72" t="s">
        <v>100</v>
      </c>
      <c r="E351" s="72" t="s">
        <v>101</v>
      </c>
      <c r="F351" s="72" t="s">
        <v>102</v>
      </c>
      <c r="G351" s="72" t="s">
        <v>97</v>
      </c>
      <c r="H351" s="72" t="s">
        <v>104</v>
      </c>
      <c r="I351" s="72" t="s">
        <v>103</v>
      </c>
      <c r="J351" s="72" t="s">
        <v>105</v>
      </c>
      <c r="K351" s="72" t="s">
        <v>107</v>
      </c>
      <c r="L351" s="72" t="s">
        <v>98</v>
      </c>
      <c r="M351" s="226" t="s">
        <v>106</v>
      </c>
      <c r="N351" s="234"/>
      <c r="S351" s="12"/>
      <c r="T351" s="12"/>
      <c r="U351" s="12"/>
      <c r="V351" s="12"/>
      <c r="W351" s="12"/>
      <c r="X351" s="12"/>
      <c r="Y351" s="12"/>
      <c r="Z351" s="12"/>
      <c r="AA351" s="130"/>
      <c r="AB351" s="129"/>
      <c r="AC351" s="130"/>
    </row>
    <row r="352" spans="1:29" ht="15" customHeight="1">
      <c r="A352" s="415" t="s">
        <v>9</v>
      </c>
      <c r="B352" s="2" t="s">
        <v>4</v>
      </c>
      <c r="C352" s="69">
        <v>143392.20000000001</v>
      </c>
      <c r="D352" s="69">
        <v>150515.79999999999</v>
      </c>
      <c r="E352" s="69">
        <v>150515.79999999999</v>
      </c>
      <c r="F352" s="69">
        <v>181997.8</v>
      </c>
      <c r="G352" s="69">
        <v>165452.5</v>
      </c>
      <c r="H352" s="69">
        <v>132132</v>
      </c>
      <c r="I352" s="69">
        <v>121331.8</v>
      </c>
      <c r="J352" s="69">
        <v>193027</v>
      </c>
      <c r="K352" s="69">
        <v>132132.20000000001</v>
      </c>
      <c r="L352" s="69">
        <v>82726.3</v>
      </c>
      <c r="M352" s="69">
        <v>176482.7</v>
      </c>
      <c r="N352" s="235"/>
      <c r="R352" s="73"/>
      <c r="AA352" s="73"/>
      <c r="AB352" s="73"/>
      <c r="AC352" s="73"/>
    </row>
    <row r="353" spans="1:29">
      <c r="A353" s="416"/>
      <c r="B353" s="55" t="s">
        <v>5</v>
      </c>
      <c r="C353" s="70">
        <v>44106.7</v>
      </c>
      <c r="D353" s="70">
        <v>77041.600000000006</v>
      </c>
      <c r="E353" s="70">
        <v>78455.8</v>
      </c>
      <c r="F353" s="70">
        <v>154467.79999999999</v>
      </c>
      <c r="G353" s="70">
        <v>82839.7</v>
      </c>
      <c r="H353" s="70">
        <v>41446.9</v>
      </c>
      <c r="I353" s="70">
        <v>65086.8</v>
      </c>
      <c r="J353" s="70">
        <v>153674.9</v>
      </c>
      <c r="K353" s="70">
        <v>51201</v>
      </c>
      <c r="L353" s="70">
        <v>42824.800000000003</v>
      </c>
      <c r="M353" s="70">
        <v>128489.1</v>
      </c>
      <c r="N353" s="236"/>
      <c r="R353" s="73"/>
      <c r="AA353" s="73"/>
      <c r="AB353" s="73"/>
      <c r="AC353" s="73"/>
    </row>
    <row r="354" spans="1:29" ht="15.75" thickBot="1">
      <c r="A354" s="417"/>
      <c r="B354" s="3" t="s">
        <v>3</v>
      </c>
      <c r="C354" s="60">
        <f t="shared" ref="C354:M354" si="126">C353/C352</f>
        <v>0.30759483430758433</v>
      </c>
      <c r="D354" s="61">
        <f t="shared" si="126"/>
        <v>0.51185058312815013</v>
      </c>
      <c r="E354" s="61">
        <f t="shared" si="126"/>
        <v>0.52124627447749683</v>
      </c>
      <c r="F354" s="61">
        <f t="shared" si="126"/>
        <v>0.84873443525141512</v>
      </c>
      <c r="G354" s="61">
        <f t="shared" si="126"/>
        <v>0.50068569529018903</v>
      </c>
      <c r="H354" s="61">
        <f t="shared" si="126"/>
        <v>0.31367798867798868</v>
      </c>
      <c r="I354" s="61">
        <f t="shared" si="126"/>
        <v>0.53643644947161417</v>
      </c>
      <c r="J354" s="61">
        <f t="shared" si="126"/>
        <v>0.79613162925393854</v>
      </c>
      <c r="K354" s="61">
        <f t="shared" si="126"/>
        <v>0.38749827823952071</v>
      </c>
      <c r="L354" s="61">
        <f t="shared" si="126"/>
        <v>0.5176685044538436</v>
      </c>
      <c r="M354" s="229">
        <f t="shared" si="126"/>
        <v>0.72805493116322451</v>
      </c>
      <c r="N354" s="237"/>
      <c r="R354" s="73"/>
      <c r="AA354" s="73"/>
      <c r="AB354" s="73"/>
      <c r="AC354" s="73"/>
    </row>
    <row r="355" spans="1:29" ht="15" customHeight="1">
      <c r="A355" s="418" t="s">
        <v>6</v>
      </c>
      <c r="B355" s="21" t="s">
        <v>7</v>
      </c>
      <c r="C355" s="59">
        <v>5806</v>
      </c>
      <c r="D355" s="59">
        <v>3333</v>
      </c>
      <c r="E355" s="59">
        <v>3330</v>
      </c>
      <c r="F355" s="59">
        <v>9457</v>
      </c>
      <c r="G355" s="59">
        <v>7653</v>
      </c>
      <c r="H355" s="59">
        <v>15143</v>
      </c>
      <c r="I355" s="59">
        <v>7183</v>
      </c>
      <c r="J355" s="59">
        <v>9289</v>
      </c>
      <c r="K355" s="59">
        <v>11171</v>
      </c>
      <c r="L355" s="59">
        <v>4133</v>
      </c>
      <c r="M355" s="59">
        <v>9494</v>
      </c>
      <c r="N355" s="238"/>
      <c r="R355" s="73"/>
      <c r="AA355" s="73"/>
      <c r="AB355" s="73"/>
      <c r="AC355" s="73"/>
    </row>
    <row r="356" spans="1:29">
      <c r="A356" s="419"/>
      <c r="B356" s="22" t="s">
        <v>11</v>
      </c>
      <c r="C356" s="62">
        <f t="shared" ref="C356:M356" si="127">C355*33.72</f>
        <v>195778.32</v>
      </c>
      <c r="D356" s="62">
        <f t="shared" si="127"/>
        <v>112388.76</v>
      </c>
      <c r="E356" s="62">
        <f t="shared" si="127"/>
        <v>112287.59999999999</v>
      </c>
      <c r="F356" s="62">
        <f t="shared" si="127"/>
        <v>318890.03999999998</v>
      </c>
      <c r="G356" s="62">
        <f t="shared" si="127"/>
        <v>258059.16</v>
      </c>
      <c r="H356" s="62">
        <f t="shared" si="127"/>
        <v>510621.95999999996</v>
      </c>
      <c r="I356" s="62">
        <f t="shared" si="127"/>
        <v>242210.75999999998</v>
      </c>
      <c r="J356" s="62">
        <f t="shared" si="127"/>
        <v>313225.08</v>
      </c>
      <c r="K356" s="62">
        <f t="shared" si="127"/>
        <v>376686.12</v>
      </c>
      <c r="L356" s="62">
        <f t="shared" si="127"/>
        <v>139364.76</v>
      </c>
      <c r="M356" s="62">
        <f t="shared" si="127"/>
        <v>320137.68</v>
      </c>
      <c r="N356" s="239"/>
      <c r="R356" s="73"/>
      <c r="AA356" s="73"/>
      <c r="AB356" s="73"/>
      <c r="AC356" s="73"/>
    </row>
    <row r="357" spans="1:29">
      <c r="A357" s="419"/>
      <c r="B357" s="22" t="s">
        <v>79</v>
      </c>
      <c r="C357" s="62">
        <v>164000</v>
      </c>
      <c r="D357" s="62">
        <v>109880</v>
      </c>
      <c r="E357" s="62">
        <v>109880</v>
      </c>
      <c r="F357" s="62">
        <v>328000</v>
      </c>
      <c r="G357" s="62">
        <v>330905</v>
      </c>
      <c r="H357" s="62">
        <v>264264</v>
      </c>
      <c r="I357" s="62">
        <v>242663.6</v>
      </c>
      <c r="J357" s="62">
        <v>328000</v>
      </c>
      <c r="K357" s="62">
        <v>264264.40000000002</v>
      </c>
      <c r="L357" s="62">
        <v>328000</v>
      </c>
      <c r="M357" s="62">
        <v>352965.4</v>
      </c>
      <c r="N357" s="239"/>
      <c r="R357" s="73"/>
      <c r="AA357" s="73"/>
      <c r="AB357" s="73"/>
      <c r="AC357" s="73"/>
    </row>
    <row r="358" spans="1:29">
      <c r="A358" s="419"/>
      <c r="B358" s="57" t="s">
        <v>8</v>
      </c>
      <c r="C358" s="71">
        <f>SUM(C355-168)</f>
        <v>5638</v>
      </c>
      <c r="D358" s="71">
        <f>SUM(D355-676)</f>
        <v>2657</v>
      </c>
      <c r="E358" s="71">
        <f>SUM(E355-654)</f>
        <v>2676</v>
      </c>
      <c r="F358" s="71">
        <f>SUM(F355-1211)</f>
        <v>8246</v>
      </c>
      <c r="G358" s="71">
        <f>SUM(G355-4138)</f>
        <v>3515</v>
      </c>
      <c r="H358" s="71">
        <f>SUM(H355-1770)</f>
        <v>13373</v>
      </c>
      <c r="I358" s="71">
        <f>SUM(I355-(3865-2000))</f>
        <v>5318</v>
      </c>
      <c r="J358" s="71">
        <f>SUM(J355-1257)</f>
        <v>8032</v>
      </c>
      <c r="K358" s="71">
        <f>SUM(K355-1353)</f>
        <v>9818</v>
      </c>
      <c r="L358" s="71">
        <f>SUM(L355-447)</f>
        <v>3686</v>
      </c>
      <c r="M358" s="231">
        <f>SUM(M355-(5653-2614))</f>
        <v>6455</v>
      </c>
      <c r="N358" s="240"/>
      <c r="R358" s="12" t="s">
        <v>183</v>
      </c>
    </row>
    <row r="359" spans="1:29">
      <c r="A359" s="419"/>
      <c r="B359" s="23" t="s">
        <v>77</v>
      </c>
      <c r="C359" s="254">
        <f>C358*33.72</f>
        <v>190113.36</v>
      </c>
      <c r="D359" s="254">
        <f>D358*33.72</f>
        <v>89594.04</v>
      </c>
      <c r="E359" s="254">
        <f>E358*33.72</f>
        <v>90234.72</v>
      </c>
      <c r="F359" s="254">
        <f>F358*33.72</f>
        <v>278055.12</v>
      </c>
      <c r="G359" s="254">
        <f>G358*33.72*2</f>
        <v>237051.6</v>
      </c>
      <c r="H359" s="254">
        <f>H358*33.72</f>
        <v>450937.56</v>
      </c>
      <c r="I359" s="254">
        <f>(I358*33.72)-(2000*33.72)</f>
        <v>111882.95999999999</v>
      </c>
      <c r="J359" s="254">
        <f>J358*33.72</f>
        <v>270839.03999999998</v>
      </c>
      <c r="K359" s="254">
        <f>K358*33.72</f>
        <v>331062.95999999996</v>
      </c>
      <c r="L359" s="254">
        <f>L358*33.72</f>
        <v>124291.92</v>
      </c>
      <c r="M359" s="254">
        <f>((M358*33.72)-(2614*33.72))*2</f>
        <v>259037.04</v>
      </c>
      <c r="N359" s="241"/>
      <c r="R359" s="66">
        <f>344240-H359</f>
        <v>-106697.56</v>
      </c>
      <c r="S359" s="73" t="s">
        <v>184</v>
      </c>
    </row>
    <row r="360" spans="1:29" ht="15.75" thickBot="1">
      <c r="A360" s="420"/>
      <c r="B360" s="205" t="s">
        <v>10</v>
      </c>
      <c r="C360" s="61">
        <f t="shared" ref="C360:M360" si="128">C359/C352</f>
        <v>1.3258277646901293</v>
      </c>
      <c r="D360" s="61">
        <f t="shared" si="128"/>
        <v>0.59524674486000806</v>
      </c>
      <c r="E360" s="65">
        <f t="shared" si="128"/>
        <v>0.59950330795836726</v>
      </c>
      <c r="F360" s="65">
        <f t="shared" si="128"/>
        <v>1.5277938524531616</v>
      </c>
      <c r="G360" s="65">
        <f t="shared" si="128"/>
        <v>1.4327471630830602</v>
      </c>
      <c r="H360" s="65">
        <f t="shared" si="128"/>
        <v>3.412780855508128</v>
      </c>
      <c r="I360" s="65">
        <f t="shared" si="128"/>
        <v>0.92212396090719817</v>
      </c>
      <c r="J360" s="65">
        <f t="shared" si="128"/>
        <v>1.403114797411761</v>
      </c>
      <c r="K360" s="65">
        <f t="shared" si="128"/>
        <v>2.5055433876072595</v>
      </c>
      <c r="L360" s="65">
        <f t="shared" si="128"/>
        <v>1.502447468338364</v>
      </c>
      <c r="M360" s="263">
        <f t="shared" si="128"/>
        <v>1.4677758216527739</v>
      </c>
      <c r="N360" s="237"/>
      <c r="R360" s="130"/>
    </row>
    <row r="361" spans="1:29" ht="15.75" thickBot="1">
      <c r="A361" s="406">
        <v>41327</v>
      </c>
      <c r="B361" s="406"/>
      <c r="C361" s="406"/>
      <c r="N361" s="13"/>
    </row>
    <row r="362" spans="1:29">
      <c r="A362" s="409" t="s">
        <v>1</v>
      </c>
      <c r="B362" s="424"/>
      <c r="C362" s="59" t="s">
        <v>12</v>
      </c>
      <c r="D362" s="59" t="s">
        <v>12</v>
      </c>
      <c r="E362" s="59" t="s">
        <v>13</v>
      </c>
      <c r="F362" s="59" t="s">
        <v>13</v>
      </c>
      <c r="G362" s="59" t="s">
        <v>13</v>
      </c>
      <c r="H362" s="59" t="s">
        <v>13</v>
      </c>
      <c r="I362" s="59" t="s">
        <v>13</v>
      </c>
      <c r="J362" s="59" t="s">
        <v>2</v>
      </c>
      <c r="K362" s="59" t="s">
        <v>2</v>
      </c>
      <c r="L362" s="59" t="s">
        <v>2</v>
      </c>
      <c r="M362" s="225" t="s">
        <v>2</v>
      </c>
      <c r="N362" s="233"/>
    </row>
    <row r="363" spans="1:29" ht="15.75" thickBot="1">
      <c r="A363" s="412" t="s">
        <v>0</v>
      </c>
      <c r="B363" s="431"/>
      <c r="C363" s="72" t="s">
        <v>99</v>
      </c>
      <c r="D363" s="72" t="s">
        <v>100</v>
      </c>
      <c r="E363" s="72" t="s">
        <v>101</v>
      </c>
      <c r="F363" s="72" t="s">
        <v>102</v>
      </c>
      <c r="G363" s="72" t="s">
        <v>97</v>
      </c>
      <c r="H363" s="72" t="s">
        <v>104</v>
      </c>
      <c r="I363" s="72" t="s">
        <v>103</v>
      </c>
      <c r="J363" s="72" t="s">
        <v>105</v>
      </c>
      <c r="K363" s="72" t="s">
        <v>107</v>
      </c>
      <c r="L363" s="72" t="s">
        <v>98</v>
      </c>
      <c r="M363" s="226" t="s">
        <v>106</v>
      </c>
      <c r="N363" s="234"/>
      <c r="S363" s="12"/>
      <c r="T363" s="12"/>
      <c r="U363" s="12"/>
      <c r="V363" s="12"/>
      <c r="W363" s="12"/>
      <c r="X363" s="12"/>
      <c r="Y363" s="12"/>
      <c r="Z363" s="12"/>
      <c r="AA363" s="130"/>
      <c r="AB363" s="129"/>
      <c r="AC363" s="130"/>
    </row>
    <row r="364" spans="1:29" ht="15" customHeight="1">
      <c r="A364" s="415" t="s">
        <v>9</v>
      </c>
      <c r="B364" s="2" t="s">
        <v>4</v>
      </c>
      <c r="C364" s="69">
        <v>143392.20000000001</v>
      </c>
      <c r="D364" s="69">
        <v>150515.79999999999</v>
      </c>
      <c r="E364" s="69">
        <v>150515.79999999999</v>
      </c>
      <c r="F364" s="69">
        <v>181997.8</v>
      </c>
      <c r="G364" s="69">
        <v>165452.5</v>
      </c>
      <c r="H364" s="69">
        <v>132132</v>
      </c>
      <c r="I364" s="69">
        <v>121331.8</v>
      </c>
      <c r="J364" s="69">
        <v>193027</v>
      </c>
      <c r="K364" s="69">
        <v>132132.20000000001</v>
      </c>
      <c r="L364" s="69">
        <v>82726.3</v>
      </c>
      <c r="M364" s="69">
        <v>176482.7</v>
      </c>
      <c r="N364" s="235"/>
      <c r="R364" s="73"/>
      <c r="AA364" s="73"/>
      <c r="AB364" s="73"/>
      <c r="AC364" s="73"/>
    </row>
    <row r="365" spans="1:29">
      <c r="A365" s="416"/>
      <c r="B365" s="55" t="s">
        <v>5</v>
      </c>
      <c r="C365" s="70">
        <v>44030.400000000001</v>
      </c>
      <c r="D365" s="70">
        <v>77025.8</v>
      </c>
      <c r="E365" s="70">
        <v>78440.100000000006</v>
      </c>
      <c r="F365" s="70">
        <v>154372</v>
      </c>
      <c r="G365" s="70">
        <v>81753.3</v>
      </c>
      <c r="H365" s="70">
        <v>40193.9</v>
      </c>
      <c r="I365" s="70">
        <v>64836.800000000003</v>
      </c>
      <c r="J365" s="70">
        <v>153327.29999999999</v>
      </c>
      <c r="K365" s="70">
        <v>50522.6</v>
      </c>
      <c r="L365" s="70">
        <v>42717.1</v>
      </c>
      <c r="M365" s="70">
        <v>127990.39999999999</v>
      </c>
      <c r="N365" s="236"/>
      <c r="R365" s="73"/>
      <c r="AA365" s="73"/>
      <c r="AB365" s="73"/>
      <c r="AC365" s="73"/>
    </row>
    <row r="366" spans="1:29" ht="15.75" thickBot="1">
      <c r="A366" s="417"/>
      <c r="B366" s="3" t="s">
        <v>3</v>
      </c>
      <c r="C366" s="60">
        <f t="shared" ref="C366:M366" si="129">C365/C364</f>
        <v>0.30706272726131545</v>
      </c>
      <c r="D366" s="61">
        <f t="shared" si="129"/>
        <v>0.51174561075980074</v>
      </c>
      <c r="E366" s="61">
        <f t="shared" si="129"/>
        <v>0.52114196649122557</v>
      </c>
      <c r="F366" s="61">
        <f t="shared" si="129"/>
        <v>0.84820805526220655</v>
      </c>
      <c r="G366" s="61">
        <f t="shared" si="129"/>
        <v>0.49411946026805276</v>
      </c>
      <c r="H366" s="61">
        <f t="shared" si="129"/>
        <v>0.30419504737686559</v>
      </c>
      <c r="I366" s="61">
        <f t="shared" si="129"/>
        <v>0.53437598387232366</v>
      </c>
      <c r="J366" s="61">
        <f t="shared" si="129"/>
        <v>0.79433084490770711</v>
      </c>
      <c r="K366" s="61">
        <f t="shared" si="129"/>
        <v>0.38236402633120459</v>
      </c>
      <c r="L366" s="61">
        <f t="shared" si="129"/>
        <v>0.51636662101411523</v>
      </c>
      <c r="M366" s="229">
        <f t="shared" si="129"/>
        <v>0.72522915843875913</v>
      </c>
      <c r="N366" s="237"/>
      <c r="R366" s="73"/>
      <c r="AA366" s="73"/>
      <c r="AB366" s="73"/>
      <c r="AC366" s="73"/>
    </row>
    <row r="367" spans="1:29" ht="15" customHeight="1">
      <c r="A367" s="418" t="s">
        <v>6</v>
      </c>
      <c r="B367" s="21" t="s">
        <v>7</v>
      </c>
      <c r="C367" s="59">
        <v>5806</v>
      </c>
      <c r="D367" s="59">
        <v>3333</v>
      </c>
      <c r="E367" s="59">
        <v>3330</v>
      </c>
      <c r="F367" s="59">
        <v>9457</v>
      </c>
      <c r="G367" s="59">
        <v>7653</v>
      </c>
      <c r="H367" s="59">
        <v>15143</v>
      </c>
      <c r="I367" s="59">
        <v>7183</v>
      </c>
      <c r="J367" s="59">
        <v>9289</v>
      </c>
      <c r="K367" s="59">
        <v>11171</v>
      </c>
      <c r="L367" s="59">
        <v>4133</v>
      </c>
      <c r="M367" s="59">
        <v>9494</v>
      </c>
      <c r="N367" s="238"/>
      <c r="R367" s="73"/>
      <c r="AA367" s="73"/>
      <c r="AB367" s="73"/>
      <c r="AC367" s="73"/>
    </row>
    <row r="368" spans="1:29">
      <c r="A368" s="419"/>
      <c r="B368" s="22" t="s">
        <v>11</v>
      </c>
      <c r="C368" s="62">
        <f t="shared" ref="C368:M368" si="130">C367*33.72</f>
        <v>195778.32</v>
      </c>
      <c r="D368" s="62">
        <f t="shared" si="130"/>
        <v>112388.76</v>
      </c>
      <c r="E368" s="62">
        <f t="shared" si="130"/>
        <v>112287.59999999999</v>
      </c>
      <c r="F368" s="62">
        <f t="shared" si="130"/>
        <v>318890.03999999998</v>
      </c>
      <c r="G368" s="62">
        <f t="shared" si="130"/>
        <v>258059.16</v>
      </c>
      <c r="H368" s="62">
        <f t="shared" si="130"/>
        <v>510621.95999999996</v>
      </c>
      <c r="I368" s="62">
        <f t="shared" si="130"/>
        <v>242210.75999999998</v>
      </c>
      <c r="J368" s="62">
        <f t="shared" si="130"/>
        <v>313225.08</v>
      </c>
      <c r="K368" s="62">
        <f t="shared" si="130"/>
        <v>376686.12</v>
      </c>
      <c r="L368" s="62">
        <f t="shared" si="130"/>
        <v>139364.76</v>
      </c>
      <c r="M368" s="62">
        <f t="shared" si="130"/>
        <v>320137.68</v>
      </c>
      <c r="N368" s="239"/>
      <c r="R368" s="73"/>
      <c r="AA368" s="73"/>
      <c r="AB368" s="73"/>
      <c r="AC368" s="73"/>
    </row>
    <row r="369" spans="1:29">
      <c r="A369" s="419"/>
      <c r="B369" s="22" t="s">
        <v>79</v>
      </c>
      <c r="C369" s="62">
        <v>164000</v>
      </c>
      <c r="D369" s="62">
        <v>109880</v>
      </c>
      <c r="E369" s="62">
        <v>109880</v>
      </c>
      <c r="F369" s="62">
        <v>328000</v>
      </c>
      <c r="G369" s="62">
        <v>330905</v>
      </c>
      <c r="H369" s="62">
        <v>264264</v>
      </c>
      <c r="I369" s="62">
        <v>242663.6</v>
      </c>
      <c r="J369" s="62">
        <v>328000</v>
      </c>
      <c r="K369" s="62">
        <v>264264.40000000002</v>
      </c>
      <c r="L369" s="62">
        <v>328000</v>
      </c>
      <c r="M369" s="62">
        <v>352965.4</v>
      </c>
      <c r="N369" s="239"/>
      <c r="R369" s="73"/>
      <c r="AA369" s="73"/>
      <c r="AB369" s="73"/>
      <c r="AC369" s="73"/>
    </row>
    <row r="370" spans="1:29">
      <c r="A370" s="419"/>
      <c r="B370" s="57" t="s">
        <v>8</v>
      </c>
      <c r="C370" s="71">
        <f>SUM(C367-168)</f>
        <v>5638</v>
      </c>
      <c r="D370" s="71">
        <f>SUM(D367-676)</f>
        <v>2657</v>
      </c>
      <c r="E370" s="71">
        <f>SUM(E367-654)</f>
        <v>2676</v>
      </c>
      <c r="F370" s="71">
        <f>SUM(F367-1211)</f>
        <v>8246</v>
      </c>
      <c r="G370" s="71">
        <f>SUM(G367-4138)</f>
        <v>3515</v>
      </c>
      <c r="H370" s="71">
        <f>SUM(H367-1770)</f>
        <v>13373</v>
      </c>
      <c r="I370" s="71">
        <f>SUM(I367-(3865-2000))</f>
        <v>5318</v>
      </c>
      <c r="J370" s="71">
        <f>SUM(J367-1257)</f>
        <v>8032</v>
      </c>
      <c r="K370" s="71">
        <f>SUM(K367-1353)</f>
        <v>9818</v>
      </c>
      <c r="L370" s="71">
        <f>SUM(L367-447)</f>
        <v>3686</v>
      </c>
      <c r="M370" s="231">
        <f>SUM(M367-(5653-2614))</f>
        <v>6455</v>
      </c>
      <c r="N370" s="240"/>
      <c r="R370" s="12" t="s">
        <v>183</v>
      </c>
    </row>
    <row r="371" spans="1:29">
      <c r="A371" s="419"/>
      <c r="B371" s="23" t="s">
        <v>77</v>
      </c>
      <c r="C371" s="254">
        <f>C370*33.72</f>
        <v>190113.36</v>
      </c>
      <c r="D371" s="254">
        <f>D370*33.72</f>
        <v>89594.04</v>
      </c>
      <c r="E371" s="254">
        <f>E370*33.72</f>
        <v>90234.72</v>
      </c>
      <c r="F371" s="254">
        <f>F370*33.72</f>
        <v>278055.12</v>
      </c>
      <c r="G371" s="254">
        <f>G370*33.72*2</f>
        <v>237051.6</v>
      </c>
      <c r="H371" s="254">
        <f>H370*33.72</f>
        <v>450937.56</v>
      </c>
      <c r="I371" s="254">
        <f>(I370*33.72)-(2000*33.72)</f>
        <v>111882.95999999999</v>
      </c>
      <c r="J371" s="254">
        <f>J370*33.72</f>
        <v>270839.03999999998</v>
      </c>
      <c r="K371" s="254">
        <f>K370*33.72</f>
        <v>331062.95999999996</v>
      </c>
      <c r="L371" s="254">
        <f>L370*33.72</f>
        <v>124291.92</v>
      </c>
      <c r="M371" s="254">
        <f>((M370*33.72)-(2614*33.72))*2</f>
        <v>259037.04</v>
      </c>
      <c r="N371" s="241"/>
      <c r="R371" s="66">
        <f>344240-H371</f>
        <v>-106697.56</v>
      </c>
      <c r="S371" s="73" t="s">
        <v>184</v>
      </c>
    </row>
    <row r="372" spans="1:29" ht="15.75" thickBot="1">
      <c r="A372" s="420"/>
      <c r="B372" s="205" t="s">
        <v>10</v>
      </c>
      <c r="C372" s="61">
        <f t="shared" ref="C372:M372" si="131">C371/C364</f>
        <v>1.3258277646901293</v>
      </c>
      <c r="D372" s="61">
        <f t="shared" si="131"/>
        <v>0.59524674486000806</v>
      </c>
      <c r="E372" s="65">
        <f t="shared" si="131"/>
        <v>0.59950330795836726</v>
      </c>
      <c r="F372" s="65">
        <f t="shared" si="131"/>
        <v>1.5277938524531616</v>
      </c>
      <c r="G372" s="65">
        <f t="shared" si="131"/>
        <v>1.4327471630830602</v>
      </c>
      <c r="H372" s="65">
        <f t="shared" si="131"/>
        <v>3.412780855508128</v>
      </c>
      <c r="I372" s="65">
        <f t="shared" si="131"/>
        <v>0.92212396090719817</v>
      </c>
      <c r="J372" s="65">
        <f t="shared" si="131"/>
        <v>1.403114797411761</v>
      </c>
      <c r="K372" s="65">
        <f t="shared" si="131"/>
        <v>2.5055433876072595</v>
      </c>
      <c r="L372" s="65">
        <f t="shared" si="131"/>
        <v>1.502447468338364</v>
      </c>
      <c r="M372" s="263">
        <f t="shared" si="131"/>
        <v>1.4677758216527739</v>
      </c>
      <c r="N372" s="237"/>
      <c r="R372" s="130"/>
    </row>
    <row r="373" spans="1:29" ht="15.75" thickBot="1">
      <c r="A373" s="406">
        <v>41326</v>
      </c>
      <c r="B373" s="406"/>
      <c r="C373" s="406"/>
      <c r="N373" s="13"/>
    </row>
    <row r="374" spans="1:29">
      <c r="A374" s="409" t="s">
        <v>1</v>
      </c>
      <c r="B374" s="424"/>
      <c r="C374" s="59" t="s">
        <v>12</v>
      </c>
      <c r="D374" s="59" t="s">
        <v>12</v>
      </c>
      <c r="E374" s="59" t="s">
        <v>13</v>
      </c>
      <c r="F374" s="59" t="s">
        <v>13</v>
      </c>
      <c r="G374" s="59" t="s">
        <v>13</v>
      </c>
      <c r="H374" s="59" t="s">
        <v>13</v>
      </c>
      <c r="I374" s="59" t="s">
        <v>13</v>
      </c>
      <c r="J374" s="59" t="s">
        <v>2</v>
      </c>
      <c r="K374" s="59" t="s">
        <v>2</v>
      </c>
      <c r="L374" s="59" t="s">
        <v>2</v>
      </c>
      <c r="M374" s="225" t="s">
        <v>2</v>
      </c>
      <c r="N374" s="233"/>
    </row>
    <row r="375" spans="1:29" ht="15.75" thickBot="1">
      <c r="A375" s="412" t="s">
        <v>0</v>
      </c>
      <c r="B375" s="431"/>
      <c r="C375" s="72" t="s">
        <v>99</v>
      </c>
      <c r="D375" s="72" t="s">
        <v>100</v>
      </c>
      <c r="E375" s="72" t="s">
        <v>101</v>
      </c>
      <c r="F375" s="72" t="s">
        <v>102</v>
      </c>
      <c r="G375" s="72" t="s">
        <v>97</v>
      </c>
      <c r="H375" s="72" t="s">
        <v>104</v>
      </c>
      <c r="I375" s="72" t="s">
        <v>103</v>
      </c>
      <c r="J375" s="72" t="s">
        <v>105</v>
      </c>
      <c r="K375" s="72" t="s">
        <v>107</v>
      </c>
      <c r="L375" s="72" t="s">
        <v>98</v>
      </c>
      <c r="M375" s="226" t="s">
        <v>106</v>
      </c>
      <c r="N375" s="234"/>
      <c r="S375" s="12"/>
      <c r="T375" s="12"/>
      <c r="U375" s="12"/>
      <c r="V375" s="12"/>
      <c r="W375" s="12"/>
      <c r="X375" s="12"/>
      <c r="Y375" s="12"/>
      <c r="Z375" s="12"/>
      <c r="AA375" s="130"/>
      <c r="AB375" s="129"/>
      <c r="AC375" s="130"/>
    </row>
    <row r="376" spans="1:29" ht="15" customHeight="1">
      <c r="A376" s="415" t="s">
        <v>9</v>
      </c>
      <c r="B376" s="2" t="s">
        <v>4</v>
      </c>
      <c r="C376" s="69">
        <v>143392.20000000001</v>
      </c>
      <c r="D376" s="69">
        <v>150515.79999999999</v>
      </c>
      <c r="E376" s="69">
        <v>150515.79999999999</v>
      </c>
      <c r="F376" s="69">
        <v>181997.8</v>
      </c>
      <c r="G376" s="69">
        <v>165452.5</v>
      </c>
      <c r="H376" s="69">
        <v>132132</v>
      </c>
      <c r="I376" s="69">
        <v>121331.8</v>
      </c>
      <c r="J376" s="69">
        <v>193027</v>
      </c>
      <c r="K376" s="69">
        <v>132132.20000000001</v>
      </c>
      <c r="L376" s="69">
        <v>82726.3</v>
      </c>
      <c r="M376" s="69">
        <v>176482.7</v>
      </c>
      <c r="N376" s="235"/>
      <c r="R376" s="73"/>
      <c r="AA376" s="73"/>
      <c r="AB376" s="73"/>
      <c r="AC376" s="73"/>
    </row>
    <row r="377" spans="1:29">
      <c r="A377" s="416"/>
      <c r="B377" s="55" t="s">
        <v>5</v>
      </c>
      <c r="C377" s="70">
        <v>43973.9</v>
      </c>
      <c r="D377" s="70">
        <v>77019.600000000006</v>
      </c>
      <c r="E377" s="70">
        <v>78064.2</v>
      </c>
      <c r="F377" s="70">
        <v>154124.20000000001</v>
      </c>
      <c r="G377" s="70">
        <v>81753.3</v>
      </c>
      <c r="H377" s="70">
        <v>40234.9</v>
      </c>
      <c r="I377" s="70">
        <v>64749.5</v>
      </c>
      <c r="J377" s="70">
        <v>153193.60000000001</v>
      </c>
      <c r="K377" s="70">
        <v>50330.8</v>
      </c>
      <c r="L377" s="70">
        <v>42236.9</v>
      </c>
      <c r="M377" s="70">
        <v>127829.4</v>
      </c>
      <c r="N377" s="236"/>
      <c r="R377" s="73"/>
      <c r="AA377" s="73"/>
      <c r="AB377" s="73"/>
      <c r="AC377" s="73"/>
    </row>
    <row r="378" spans="1:29" ht="15.75" thickBot="1">
      <c r="A378" s="417"/>
      <c r="B378" s="3" t="s">
        <v>3</v>
      </c>
      <c r="C378" s="60">
        <f t="shared" ref="C378:M378" si="132">C377/C376</f>
        <v>0.30666870303963534</v>
      </c>
      <c r="D378" s="61">
        <f t="shared" si="132"/>
        <v>0.51170441907095476</v>
      </c>
      <c r="E378" s="61">
        <f t="shared" si="132"/>
        <v>0.51864455425941991</v>
      </c>
      <c r="F378" s="61">
        <f t="shared" si="132"/>
        <v>0.8468465003423119</v>
      </c>
      <c r="G378" s="61">
        <f t="shared" si="132"/>
        <v>0.49411946026805276</v>
      </c>
      <c r="H378" s="61">
        <f t="shared" si="132"/>
        <v>0.3045053431417068</v>
      </c>
      <c r="I378" s="61">
        <f t="shared" si="132"/>
        <v>0.53365646928505139</v>
      </c>
      <c r="J378" s="61">
        <f t="shared" si="132"/>
        <v>0.79363819569283056</v>
      </c>
      <c r="K378" s="61">
        <f t="shared" si="132"/>
        <v>0.38091244980405986</v>
      </c>
      <c r="L378" s="61">
        <f t="shared" si="132"/>
        <v>0.51056193737662625</v>
      </c>
      <c r="M378" s="229">
        <f t="shared" si="132"/>
        <v>0.72431688771760627</v>
      </c>
      <c r="N378" s="237"/>
      <c r="R378" s="73"/>
      <c r="AA378" s="73"/>
      <c r="AB378" s="73"/>
      <c r="AC378" s="73"/>
    </row>
    <row r="379" spans="1:29" ht="15" customHeight="1">
      <c r="A379" s="418" t="s">
        <v>6</v>
      </c>
      <c r="B379" s="21" t="s">
        <v>7</v>
      </c>
      <c r="C379" s="59">
        <v>5806</v>
      </c>
      <c r="D379" s="59">
        <v>3333</v>
      </c>
      <c r="E379" s="59">
        <v>3330</v>
      </c>
      <c r="F379" s="59">
        <v>9457</v>
      </c>
      <c r="G379" s="59">
        <v>7653</v>
      </c>
      <c r="H379" s="59">
        <v>15143</v>
      </c>
      <c r="I379" s="59">
        <v>7183</v>
      </c>
      <c r="J379" s="59">
        <v>9289</v>
      </c>
      <c r="K379" s="59">
        <v>11171</v>
      </c>
      <c r="L379" s="59">
        <v>4133</v>
      </c>
      <c r="M379" s="59">
        <v>9494</v>
      </c>
      <c r="N379" s="238"/>
      <c r="R379" s="73"/>
      <c r="AA379" s="73"/>
      <c r="AB379" s="73"/>
      <c r="AC379" s="73"/>
    </row>
    <row r="380" spans="1:29">
      <c r="A380" s="419"/>
      <c r="B380" s="22" t="s">
        <v>11</v>
      </c>
      <c r="C380" s="62">
        <f t="shared" ref="C380:M380" si="133">C379*33.72</f>
        <v>195778.32</v>
      </c>
      <c r="D380" s="62">
        <f t="shared" si="133"/>
        <v>112388.76</v>
      </c>
      <c r="E380" s="62">
        <f t="shared" si="133"/>
        <v>112287.59999999999</v>
      </c>
      <c r="F380" s="62">
        <f t="shared" si="133"/>
        <v>318890.03999999998</v>
      </c>
      <c r="G380" s="62">
        <f t="shared" si="133"/>
        <v>258059.16</v>
      </c>
      <c r="H380" s="62">
        <f t="shared" si="133"/>
        <v>510621.95999999996</v>
      </c>
      <c r="I380" s="62">
        <f t="shared" si="133"/>
        <v>242210.75999999998</v>
      </c>
      <c r="J380" s="62">
        <f t="shared" si="133"/>
        <v>313225.08</v>
      </c>
      <c r="K380" s="62">
        <f t="shared" si="133"/>
        <v>376686.12</v>
      </c>
      <c r="L380" s="62">
        <f t="shared" si="133"/>
        <v>139364.76</v>
      </c>
      <c r="M380" s="62">
        <f t="shared" si="133"/>
        <v>320137.68</v>
      </c>
      <c r="N380" s="239"/>
      <c r="R380" s="73"/>
      <c r="AA380" s="73"/>
      <c r="AB380" s="73"/>
      <c r="AC380" s="73"/>
    </row>
    <row r="381" spans="1:29">
      <c r="A381" s="419"/>
      <c r="B381" s="22" t="s">
        <v>79</v>
      </c>
      <c r="C381" s="62">
        <v>164000</v>
      </c>
      <c r="D381" s="62">
        <v>109880</v>
      </c>
      <c r="E381" s="62">
        <v>109880</v>
      </c>
      <c r="F381" s="62">
        <v>328000</v>
      </c>
      <c r="G381" s="62">
        <v>330905</v>
      </c>
      <c r="H381" s="62">
        <v>264264</v>
      </c>
      <c r="I381" s="62">
        <v>242663.6</v>
      </c>
      <c r="J381" s="62">
        <v>328000</v>
      </c>
      <c r="K381" s="62">
        <v>264264.40000000002</v>
      </c>
      <c r="L381" s="62">
        <v>328000</v>
      </c>
      <c r="M381" s="62">
        <v>352965.4</v>
      </c>
      <c r="N381" s="239"/>
      <c r="R381" s="73"/>
      <c r="AA381" s="73"/>
      <c r="AB381" s="73"/>
      <c r="AC381" s="73"/>
    </row>
    <row r="382" spans="1:29">
      <c r="A382" s="419"/>
      <c r="B382" s="57" t="s">
        <v>8</v>
      </c>
      <c r="C382" s="71">
        <f>SUM(C379-168)</f>
        <v>5638</v>
      </c>
      <c r="D382" s="71">
        <f>SUM(D379-676)</f>
        <v>2657</v>
      </c>
      <c r="E382" s="71">
        <f>SUM(E379-654)</f>
        <v>2676</v>
      </c>
      <c r="F382" s="71">
        <f>SUM(F379-1254)</f>
        <v>8203</v>
      </c>
      <c r="G382" s="71">
        <f>SUM(G379-4138)</f>
        <v>3515</v>
      </c>
      <c r="H382" s="71">
        <f>SUM(H379-1813)</f>
        <v>13330</v>
      </c>
      <c r="I382" s="71">
        <f>SUM(I379-(3891-2000))</f>
        <v>5292</v>
      </c>
      <c r="J382" s="71">
        <f>SUM(J379-1257)</f>
        <v>8032</v>
      </c>
      <c r="K382" s="71">
        <f>SUM(K379-1353)</f>
        <v>9818</v>
      </c>
      <c r="L382" s="71">
        <f>SUM(L379-447)</f>
        <v>3686</v>
      </c>
      <c r="M382" s="231">
        <f>SUM(M379-(5653-2614))</f>
        <v>6455</v>
      </c>
      <c r="N382" s="240"/>
      <c r="R382" s="12" t="s">
        <v>183</v>
      </c>
    </row>
    <row r="383" spans="1:29">
      <c r="A383" s="419"/>
      <c r="B383" s="23" t="s">
        <v>77</v>
      </c>
      <c r="C383" s="254">
        <f>C382*33.72</f>
        <v>190113.36</v>
      </c>
      <c r="D383" s="254">
        <f>D382*33.72</f>
        <v>89594.04</v>
      </c>
      <c r="E383" s="254">
        <f>E382*33.72</f>
        <v>90234.72</v>
      </c>
      <c r="F383" s="254">
        <f>F382*33.72</f>
        <v>276605.15999999997</v>
      </c>
      <c r="G383" s="254">
        <f>G382*33.72*2</f>
        <v>237051.6</v>
      </c>
      <c r="H383" s="254">
        <f>H382*33.72</f>
        <v>449487.6</v>
      </c>
      <c r="I383" s="254">
        <f>(I382*33.72)-(2000*33.72)</f>
        <v>111006.23999999999</v>
      </c>
      <c r="J383" s="254">
        <f>J382*33.72</f>
        <v>270839.03999999998</v>
      </c>
      <c r="K383" s="254">
        <f>K382*33.72</f>
        <v>331062.95999999996</v>
      </c>
      <c r="L383" s="254">
        <f>L382*33.72</f>
        <v>124291.92</v>
      </c>
      <c r="M383" s="254">
        <f>((M382*33.72)-(2614*33.72))*2</f>
        <v>259037.04</v>
      </c>
      <c r="N383" s="241"/>
      <c r="R383" s="66">
        <f>344240-H383</f>
        <v>-105247.59999999998</v>
      </c>
      <c r="S383" s="73" t="s">
        <v>184</v>
      </c>
    </row>
    <row r="384" spans="1:29" ht="15.75" thickBot="1">
      <c r="A384" s="420"/>
      <c r="B384" s="205" t="s">
        <v>10</v>
      </c>
      <c r="C384" s="61">
        <f t="shared" ref="C384:M384" si="134">C383/C376</f>
        <v>1.3258277646901293</v>
      </c>
      <c r="D384" s="61">
        <f t="shared" si="134"/>
        <v>0.59524674486000806</v>
      </c>
      <c r="E384" s="65">
        <f t="shared" si="134"/>
        <v>0.59950330795836726</v>
      </c>
      <c r="F384" s="65">
        <f t="shared" si="134"/>
        <v>1.5198269429630467</v>
      </c>
      <c r="G384" s="65">
        <f t="shared" si="134"/>
        <v>1.4327471630830602</v>
      </c>
      <c r="H384" s="65">
        <f t="shared" si="134"/>
        <v>3.4018072836254651</v>
      </c>
      <c r="I384" s="65">
        <f t="shared" si="134"/>
        <v>0.91489815530635821</v>
      </c>
      <c r="J384" s="65">
        <f t="shared" si="134"/>
        <v>1.403114797411761</v>
      </c>
      <c r="K384" s="65">
        <f t="shared" si="134"/>
        <v>2.5055433876072595</v>
      </c>
      <c r="L384" s="65">
        <f t="shared" si="134"/>
        <v>1.502447468338364</v>
      </c>
      <c r="M384" s="263">
        <f t="shared" si="134"/>
        <v>1.4677758216527739</v>
      </c>
      <c r="N384" s="237"/>
      <c r="R384" s="130"/>
    </row>
    <row r="385" spans="1:29" ht="15.75" thickBot="1">
      <c r="A385" s="406">
        <v>41323</v>
      </c>
      <c r="B385" s="406"/>
      <c r="C385" s="406"/>
      <c r="N385" s="13"/>
    </row>
    <row r="386" spans="1:29">
      <c r="A386" s="409" t="s">
        <v>1</v>
      </c>
      <c r="B386" s="424"/>
      <c r="C386" s="59" t="s">
        <v>12</v>
      </c>
      <c r="D386" s="59" t="s">
        <v>12</v>
      </c>
      <c r="E386" s="59" t="s">
        <v>13</v>
      </c>
      <c r="F386" s="59" t="s">
        <v>13</v>
      </c>
      <c r="G386" s="59" t="s">
        <v>13</v>
      </c>
      <c r="H386" s="59" t="s">
        <v>13</v>
      </c>
      <c r="I386" s="59" t="s">
        <v>13</v>
      </c>
      <c r="J386" s="59" t="s">
        <v>2</v>
      </c>
      <c r="K386" s="59" t="s">
        <v>2</v>
      </c>
      <c r="L386" s="59" t="s">
        <v>2</v>
      </c>
      <c r="M386" s="225" t="s">
        <v>2</v>
      </c>
      <c r="N386" s="233"/>
    </row>
    <row r="387" spans="1:29" ht="15.75" thickBot="1">
      <c r="A387" s="412" t="s">
        <v>0</v>
      </c>
      <c r="B387" s="431"/>
      <c r="C387" s="72" t="s">
        <v>99</v>
      </c>
      <c r="D387" s="72" t="s">
        <v>100</v>
      </c>
      <c r="E387" s="72" t="s">
        <v>101</v>
      </c>
      <c r="F387" s="72" t="s">
        <v>102</v>
      </c>
      <c r="G387" s="72" t="s">
        <v>97</v>
      </c>
      <c r="H387" s="72" t="s">
        <v>104</v>
      </c>
      <c r="I387" s="72" t="s">
        <v>103</v>
      </c>
      <c r="J387" s="72" t="s">
        <v>105</v>
      </c>
      <c r="K387" s="72" t="s">
        <v>107</v>
      </c>
      <c r="L387" s="72" t="s">
        <v>98</v>
      </c>
      <c r="M387" s="226" t="s">
        <v>106</v>
      </c>
      <c r="N387" s="234"/>
      <c r="S387" s="12"/>
      <c r="T387" s="12"/>
      <c r="U387" s="12"/>
      <c r="V387" s="12"/>
      <c r="W387" s="12"/>
      <c r="X387" s="12"/>
      <c r="Y387" s="12"/>
      <c r="Z387" s="12"/>
      <c r="AA387" s="130"/>
      <c r="AB387" s="129"/>
      <c r="AC387" s="130"/>
    </row>
    <row r="388" spans="1:29" ht="15" customHeight="1">
      <c r="A388" s="415" t="s">
        <v>9</v>
      </c>
      <c r="B388" s="2" t="s">
        <v>4</v>
      </c>
      <c r="C388" s="69">
        <v>143392.20000000001</v>
      </c>
      <c r="D388" s="69">
        <v>150515.79999999999</v>
      </c>
      <c r="E388" s="69">
        <v>150515.79999999999</v>
      </c>
      <c r="F388" s="69">
        <v>181997.8</v>
      </c>
      <c r="G388" s="69">
        <v>165452.5</v>
      </c>
      <c r="H388" s="69">
        <v>132132</v>
      </c>
      <c r="I388" s="69">
        <v>121331.8</v>
      </c>
      <c r="J388" s="69">
        <v>193027</v>
      </c>
      <c r="K388" s="69">
        <v>132132.20000000001</v>
      </c>
      <c r="L388" s="69">
        <v>82726.3</v>
      </c>
      <c r="M388" s="69">
        <v>176482.7</v>
      </c>
      <c r="N388" s="235"/>
      <c r="R388" s="73"/>
      <c r="AA388" s="73"/>
      <c r="AB388" s="73"/>
      <c r="AC388" s="73"/>
    </row>
    <row r="389" spans="1:29">
      <c r="A389" s="416"/>
      <c r="B389" s="55" t="s">
        <v>5</v>
      </c>
      <c r="C389" s="70">
        <v>43165.4</v>
      </c>
      <c r="D389" s="70">
        <v>76649.899999999994</v>
      </c>
      <c r="E389" s="70">
        <v>78064.2</v>
      </c>
      <c r="F389" s="70">
        <v>154124.20000000001</v>
      </c>
      <c r="G389" s="70">
        <v>81753.3</v>
      </c>
      <c r="H389" s="70">
        <v>40234.9</v>
      </c>
      <c r="I389" s="70">
        <v>64749.5</v>
      </c>
      <c r="J389" s="70">
        <v>153193.60000000001</v>
      </c>
      <c r="K389" s="70">
        <v>50330.8</v>
      </c>
      <c r="L389" s="70">
        <v>42236.9</v>
      </c>
      <c r="M389" s="70">
        <v>127829.4</v>
      </c>
      <c r="N389" s="236"/>
      <c r="R389" s="73"/>
      <c r="AA389" s="73"/>
      <c r="AB389" s="73"/>
      <c r="AC389" s="73"/>
    </row>
    <row r="390" spans="1:29" ht="15.75" thickBot="1">
      <c r="A390" s="417"/>
      <c r="B390" s="3" t="s">
        <v>3</v>
      </c>
      <c r="C390" s="60">
        <f t="shared" ref="C390:M390" si="135">C389/C388</f>
        <v>0.3010303210355933</v>
      </c>
      <c r="D390" s="61">
        <f t="shared" si="135"/>
        <v>0.50924819852799508</v>
      </c>
      <c r="E390" s="61">
        <f t="shared" si="135"/>
        <v>0.51864455425941991</v>
      </c>
      <c r="F390" s="61">
        <f t="shared" si="135"/>
        <v>0.8468465003423119</v>
      </c>
      <c r="G390" s="61">
        <f t="shared" si="135"/>
        <v>0.49411946026805276</v>
      </c>
      <c r="H390" s="61">
        <f t="shared" si="135"/>
        <v>0.3045053431417068</v>
      </c>
      <c r="I390" s="61">
        <f t="shared" si="135"/>
        <v>0.53365646928505139</v>
      </c>
      <c r="J390" s="61">
        <f t="shared" si="135"/>
        <v>0.79363819569283056</v>
      </c>
      <c r="K390" s="61">
        <f t="shared" si="135"/>
        <v>0.38091244980405986</v>
      </c>
      <c r="L390" s="61">
        <f t="shared" si="135"/>
        <v>0.51056193737662625</v>
      </c>
      <c r="M390" s="229">
        <f t="shared" si="135"/>
        <v>0.72431688771760627</v>
      </c>
      <c r="N390" s="237"/>
      <c r="R390" s="73"/>
      <c r="AA390" s="73"/>
      <c r="AB390" s="73"/>
      <c r="AC390" s="73"/>
    </row>
    <row r="391" spans="1:29" ht="15" customHeight="1">
      <c r="A391" s="418" t="s">
        <v>6</v>
      </c>
      <c r="B391" s="21" t="s">
        <v>7</v>
      </c>
      <c r="C391" s="59">
        <v>5806</v>
      </c>
      <c r="D391" s="59">
        <v>3333</v>
      </c>
      <c r="E391" s="59">
        <v>3330</v>
      </c>
      <c r="F391" s="59">
        <v>9457</v>
      </c>
      <c r="G391" s="59">
        <v>7653</v>
      </c>
      <c r="H391" s="59">
        <v>15143</v>
      </c>
      <c r="I391" s="59">
        <v>7183</v>
      </c>
      <c r="J391" s="59">
        <v>9289</v>
      </c>
      <c r="K391" s="59">
        <v>11171</v>
      </c>
      <c r="L391" s="59">
        <v>4133</v>
      </c>
      <c r="M391" s="59">
        <v>9494</v>
      </c>
      <c r="N391" s="238"/>
      <c r="R391" s="73"/>
      <c r="AA391" s="73"/>
      <c r="AB391" s="73"/>
      <c r="AC391" s="73"/>
    </row>
    <row r="392" spans="1:29">
      <c r="A392" s="419"/>
      <c r="B392" s="22" t="s">
        <v>11</v>
      </c>
      <c r="C392" s="62">
        <f t="shared" ref="C392:M392" si="136">C391*33.72</f>
        <v>195778.32</v>
      </c>
      <c r="D392" s="62">
        <f t="shared" si="136"/>
        <v>112388.76</v>
      </c>
      <c r="E392" s="62">
        <f t="shared" si="136"/>
        <v>112287.59999999999</v>
      </c>
      <c r="F392" s="62">
        <f t="shared" si="136"/>
        <v>318890.03999999998</v>
      </c>
      <c r="G392" s="62">
        <f t="shared" si="136"/>
        <v>258059.16</v>
      </c>
      <c r="H392" s="62">
        <f t="shared" si="136"/>
        <v>510621.95999999996</v>
      </c>
      <c r="I392" s="62">
        <f t="shared" si="136"/>
        <v>242210.75999999998</v>
      </c>
      <c r="J392" s="62">
        <f t="shared" si="136"/>
        <v>313225.08</v>
      </c>
      <c r="K392" s="62">
        <f t="shared" si="136"/>
        <v>376686.12</v>
      </c>
      <c r="L392" s="62">
        <f t="shared" si="136"/>
        <v>139364.76</v>
      </c>
      <c r="M392" s="62">
        <f t="shared" si="136"/>
        <v>320137.68</v>
      </c>
      <c r="N392" s="239"/>
      <c r="R392" s="73"/>
      <c r="AA392" s="73"/>
      <c r="AB392" s="73"/>
      <c r="AC392" s="73"/>
    </row>
    <row r="393" spans="1:29">
      <c r="A393" s="419"/>
      <c r="B393" s="22" t="s">
        <v>79</v>
      </c>
      <c r="C393" s="62">
        <v>164000</v>
      </c>
      <c r="D393" s="62">
        <v>109880</v>
      </c>
      <c r="E393" s="62">
        <v>109880</v>
      </c>
      <c r="F393" s="62">
        <v>328000</v>
      </c>
      <c r="G393" s="62">
        <v>330905</v>
      </c>
      <c r="H393" s="62">
        <v>264264</v>
      </c>
      <c r="I393" s="62">
        <v>242663.6</v>
      </c>
      <c r="J393" s="62">
        <v>328000</v>
      </c>
      <c r="K393" s="62">
        <v>264264.40000000002</v>
      </c>
      <c r="L393" s="62">
        <v>328000</v>
      </c>
      <c r="M393" s="62">
        <v>352965.4</v>
      </c>
      <c r="N393" s="239"/>
      <c r="R393" s="73"/>
      <c r="AA393" s="73"/>
      <c r="AB393" s="73"/>
      <c r="AC393" s="73"/>
    </row>
    <row r="394" spans="1:29">
      <c r="A394" s="419"/>
      <c r="B394" s="57" t="s">
        <v>8</v>
      </c>
      <c r="C394" s="71">
        <f>SUM(C391-168)</f>
        <v>5638</v>
      </c>
      <c r="D394" s="71">
        <f>SUM(D391-676)</f>
        <v>2657</v>
      </c>
      <c r="E394" s="71">
        <f>SUM(E391-654)</f>
        <v>2676</v>
      </c>
      <c r="F394" s="71">
        <f>SUM(F391-1254)</f>
        <v>8203</v>
      </c>
      <c r="G394" s="71">
        <f>SUM(G391-4138)</f>
        <v>3515</v>
      </c>
      <c r="H394" s="71">
        <f>SUM(H391-1813)</f>
        <v>13330</v>
      </c>
      <c r="I394" s="71">
        <f>SUM(I391-(3891-2000))</f>
        <v>5292</v>
      </c>
      <c r="J394" s="71">
        <f>SUM(J391-1257)</f>
        <v>8032</v>
      </c>
      <c r="K394" s="71">
        <f>SUM(K391-1353)</f>
        <v>9818</v>
      </c>
      <c r="L394" s="71">
        <f>SUM(L391-447)</f>
        <v>3686</v>
      </c>
      <c r="M394" s="231">
        <f>SUM(M391-(5653-2614))</f>
        <v>6455</v>
      </c>
      <c r="N394" s="240"/>
      <c r="R394" s="12" t="s">
        <v>183</v>
      </c>
    </row>
    <row r="395" spans="1:29">
      <c r="A395" s="419"/>
      <c r="B395" s="23" t="s">
        <v>77</v>
      </c>
      <c r="C395" s="254">
        <f>C394*33.72</f>
        <v>190113.36</v>
      </c>
      <c r="D395" s="254">
        <f>D394*33.72</f>
        <v>89594.04</v>
      </c>
      <c r="E395" s="254">
        <f>E394*33.72</f>
        <v>90234.72</v>
      </c>
      <c r="F395" s="254">
        <f>F394*33.72</f>
        <v>276605.15999999997</v>
      </c>
      <c r="G395" s="254">
        <f>G394*33.72*2</f>
        <v>237051.6</v>
      </c>
      <c r="H395" s="254">
        <f>H394*33.72</f>
        <v>449487.6</v>
      </c>
      <c r="I395" s="254">
        <f>(I394*33.72)-(2000*33.72)</f>
        <v>111006.23999999999</v>
      </c>
      <c r="J395" s="254">
        <f>J394*33.72</f>
        <v>270839.03999999998</v>
      </c>
      <c r="K395" s="254">
        <f>K394*33.72</f>
        <v>331062.95999999996</v>
      </c>
      <c r="L395" s="254">
        <f>L394*33.72</f>
        <v>124291.92</v>
      </c>
      <c r="M395" s="254">
        <f>((M394*33.72)-(2614*33.72))*2</f>
        <v>259037.04</v>
      </c>
      <c r="N395" s="241"/>
      <c r="R395" s="66">
        <f>344240-H395</f>
        <v>-105247.59999999998</v>
      </c>
      <c r="S395" s="73" t="s">
        <v>184</v>
      </c>
    </row>
    <row r="396" spans="1:29" ht="15.75" thickBot="1">
      <c r="A396" s="420"/>
      <c r="B396" s="205" t="s">
        <v>10</v>
      </c>
      <c r="C396" s="253">
        <f t="shared" ref="C396:M396" si="137">C395/C388</f>
        <v>1.3258277646901293</v>
      </c>
      <c r="D396" s="253">
        <f t="shared" si="137"/>
        <v>0.59524674486000806</v>
      </c>
      <c r="E396" s="255">
        <f t="shared" si="137"/>
        <v>0.59950330795836726</v>
      </c>
      <c r="F396" s="255">
        <f t="shared" si="137"/>
        <v>1.5198269429630467</v>
      </c>
      <c r="G396" s="255">
        <f t="shared" si="137"/>
        <v>1.4327471630830602</v>
      </c>
      <c r="H396" s="255">
        <f t="shared" si="137"/>
        <v>3.4018072836254651</v>
      </c>
      <c r="I396" s="255">
        <f t="shared" si="137"/>
        <v>0.91489815530635821</v>
      </c>
      <c r="J396" s="255">
        <f t="shared" si="137"/>
        <v>1.403114797411761</v>
      </c>
      <c r="K396" s="255">
        <f t="shared" si="137"/>
        <v>2.5055433876072595</v>
      </c>
      <c r="L396" s="255">
        <f t="shared" si="137"/>
        <v>1.502447468338364</v>
      </c>
      <c r="M396" s="65">
        <f t="shared" si="137"/>
        <v>1.4677758216527739</v>
      </c>
      <c r="N396" s="237"/>
      <c r="R396" s="130"/>
    </row>
    <row r="397" spans="1:29" ht="15.75" thickBot="1">
      <c r="A397" s="406">
        <v>41310</v>
      </c>
      <c r="B397" s="406"/>
      <c r="C397" s="406"/>
      <c r="N397" s="13"/>
    </row>
    <row r="398" spans="1:29">
      <c r="A398" s="409" t="s">
        <v>1</v>
      </c>
      <c r="B398" s="424"/>
      <c r="C398" s="59" t="s">
        <v>12</v>
      </c>
      <c r="D398" s="59" t="s">
        <v>12</v>
      </c>
      <c r="E398" s="59" t="s">
        <v>13</v>
      </c>
      <c r="F398" s="59" t="s">
        <v>13</v>
      </c>
      <c r="G398" s="59" t="s">
        <v>13</v>
      </c>
      <c r="H398" s="59" t="s">
        <v>13</v>
      </c>
      <c r="I398" s="59" t="s">
        <v>13</v>
      </c>
      <c r="J398" s="59" t="s">
        <v>2</v>
      </c>
      <c r="K398" s="59" t="s">
        <v>2</v>
      </c>
      <c r="L398" s="59" t="s">
        <v>2</v>
      </c>
      <c r="M398" s="225" t="s">
        <v>2</v>
      </c>
      <c r="N398" s="233"/>
    </row>
    <row r="399" spans="1:29" ht="15.75" thickBot="1">
      <c r="A399" s="412" t="s">
        <v>0</v>
      </c>
      <c r="B399" s="431"/>
      <c r="C399" s="72" t="s">
        <v>99</v>
      </c>
      <c r="D399" s="72" t="s">
        <v>100</v>
      </c>
      <c r="E399" s="72" t="s">
        <v>101</v>
      </c>
      <c r="F399" s="72" t="s">
        <v>102</v>
      </c>
      <c r="G399" s="72" t="s">
        <v>97</v>
      </c>
      <c r="H399" s="72" t="s">
        <v>104</v>
      </c>
      <c r="I399" s="72" t="s">
        <v>103</v>
      </c>
      <c r="J399" s="72" t="s">
        <v>105</v>
      </c>
      <c r="K399" s="72" t="s">
        <v>107</v>
      </c>
      <c r="L399" s="72" t="s">
        <v>98</v>
      </c>
      <c r="M399" s="226" t="s">
        <v>106</v>
      </c>
      <c r="N399" s="234"/>
      <c r="S399" s="12"/>
      <c r="T399" s="12"/>
      <c r="U399" s="12"/>
      <c r="V399" s="12"/>
      <c r="W399" s="12"/>
      <c r="X399" s="12"/>
      <c r="Y399" s="12"/>
      <c r="Z399" s="12"/>
      <c r="AA399" s="130"/>
      <c r="AB399" s="129"/>
      <c r="AC399" s="130"/>
    </row>
    <row r="400" spans="1:29" ht="15" customHeight="1">
      <c r="A400" s="415" t="s">
        <v>9</v>
      </c>
      <c r="B400" s="2" t="s">
        <v>4</v>
      </c>
      <c r="C400" s="69">
        <v>143392.20000000001</v>
      </c>
      <c r="D400" s="69">
        <v>150515.79999999999</v>
      </c>
      <c r="E400" s="69">
        <v>150515.79999999999</v>
      </c>
      <c r="F400" s="69">
        <v>181997.8</v>
      </c>
      <c r="G400" s="69">
        <v>165452.5</v>
      </c>
      <c r="H400" s="69">
        <v>132132</v>
      </c>
      <c r="I400" s="69">
        <v>121331.8</v>
      </c>
      <c r="J400" s="69">
        <v>193027</v>
      </c>
      <c r="K400" s="69">
        <v>132132.20000000001</v>
      </c>
      <c r="L400" s="69">
        <v>82726.3</v>
      </c>
      <c r="M400" s="69">
        <v>176482.7</v>
      </c>
      <c r="N400" s="235"/>
      <c r="R400" s="73"/>
      <c r="AA400" s="73"/>
      <c r="AB400" s="73"/>
      <c r="AC400" s="73"/>
    </row>
    <row r="401" spans="1:29">
      <c r="A401" s="416"/>
      <c r="B401" s="55" t="s">
        <v>5</v>
      </c>
      <c r="C401" s="70">
        <v>43123.199999999997</v>
      </c>
      <c r="D401" s="70">
        <v>76414</v>
      </c>
      <c r="E401" s="70">
        <v>77828</v>
      </c>
      <c r="F401" s="70">
        <v>153525.79999999999</v>
      </c>
      <c r="G401" s="70">
        <v>79231.100000000006</v>
      </c>
      <c r="H401" s="70">
        <v>38325.4</v>
      </c>
      <c r="I401" s="70">
        <v>61425.599999999999</v>
      </c>
      <c r="J401" s="70">
        <v>152207.79999999999</v>
      </c>
      <c r="K401" s="70">
        <v>50047.4</v>
      </c>
      <c r="L401" s="70">
        <v>40931.1</v>
      </c>
      <c r="M401" s="70">
        <v>123371</v>
      </c>
      <c r="N401" s="236"/>
      <c r="R401" s="73"/>
      <c r="AA401" s="73"/>
      <c r="AB401" s="73"/>
      <c r="AC401" s="73"/>
    </row>
    <row r="402" spans="1:29" ht="15.75" thickBot="1">
      <c r="A402" s="417"/>
      <c r="B402" s="3" t="s">
        <v>3</v>
      </c>
      <c r="C402" s="60">
        <f t="shared" ref="C402:M402" si="138">C401/C400</f>
        <v>0.30073602329833837</v>
      </c>
      <c r="D402" s="61">
        <f t="shared" si="138"/>
        <v>0.50768092120561437</v>
      </c>
      <c r="E402" s="61">
        <f t="shared" si="138"/>
        <v>0.5170752837908047</v>
      </c>
      <c r="F402" s="61">
        <f t="shared" si="138"/>
        <v>0.84355854850992706</v>
      </c>
      <c r="G402" s="61">
        <f t="shared" si="138"/>
        <v>0.47887520587479793</v>
      </c>
      <c r="H402" s="61">
        <f t="shared" si="138"/>
        <v>0.29005388550843098</v>
      </c>
      <c r="I402" s="61">
        <f t="shared" si="138"/>
        <v>0.50626134286312408</v>
      </c>
      <c r="J402" s="61">
        <f t="shared" si="138"/>
        <v>0.78853113813093501</v>
      </c>
      <c r="K402" s="61">
        <f t="shared" si="138"/>
        <v>0.3787676281784455</v>
      </c>
      <c r="L402" s="61">
        <f t="shared" si="138"/>
        <v>0.49477735617330881</v>
      </c>
      <c r="M402" s="229">
        <f t="shared" si="138"/>
        <v>0.69905435490277512</v>
      </c>
      <c r="N402" s="237"/>
      <c r="R402" s="73"/>
      <c r="AA402" s="73"/>
      <c r="AB402" s="73"/>
      <c r="AC402" s="73"/>
    </row>
    <row r="403" spans="1:29" ht="15" customHeight="1">
      <c r="A403" s="418" t="s">
        <v>6</v>
      </c>
      <c r="B403" s="21" t="s">
        <v>7</v>
      </c>
      <c r="C403" s="59">
        <v>5806</v>
      </c>
      <c r="D403" s="59">
        <v>3333</v>
      </c>
      <c r="E403" s="59">
        <v>3330</v>
      </c>
      <c r="F403" s="59">
        <v>9457</v>
      </c>
      <c r="G403" s="59">
        <v>7653</v>
      </c>
      <c r="H403" s="59">
        <v>15143</v>
      </c>
      <c r="I403" s="59">
        <v>7183</v>
      </c>
      <c r="J403" s="59">
        <v>9289</v>
      </c>
      <c r="K403" s="59">
        <v>11171</v>
      </c>
      <c r="L403" s="59">
        <v>4133</v>
      </c>
      <c r="M403" s="59">
        <v>9494</v>
      </c>
      <c r="N403" s="238"/>
      <c r="R403" s="73"/>
      <c r="AA403" s="73"/>
      <c r="AB403" s="73"/>
      <c r="AC403" s="73"/>
    </row>
    <row r="404" spans="1:29">
      <c r="A404" s="419"/>
      <c r="B404" s="22" t="s">
        <v>11</v>
      </c>
      <c r="C404" s="62">
        <f t="shared" ref="C404:M404" si="139">C403*33.72</f>
        <v>195778.32</v>
      </c>
      <c r="D404" s="62">
        <f t="shared" si="139"/>
        <v>112388.76</v>
      </c>
      <c r="E404" s="62">
        <f t="shared" si="139"/>
        <v>112287.59999999999</v>
      </c>
      <c r="F404" s="62">
        <f t="shared" si="139"/>
        <v>318890.03999999998</v>
      </c>
      <c r="G404" s="62">
        <f t="shared" si="139"/>
        <v>258059.16</v>
      </c>
      <c r="H404" s="62">
        <f t="shared" si="139"/>
        <v>510621.95999999996</v>
      </c>
      <c r="I404" s="62">
        <f t="shared" si="139"/>
        <v>242210.75999999998</v>
      </c>
      <c r="J404" s="62">
        <f t="shared" si="139"/>
        <v>313225.08</v>
      </c>
      <c r="K404" s="62">
        <f t="shared" si="139"/>
        <v>376686.12</v>
      </c>
      <c r="L404" s="62">
        <f t="shared" si="139"/>
        <v>139364.76</v>
      </c>
      <c r="M404" s="62">
        <f t="shared" si="139"/>
        <v>320137.68</v>
      </c>
      <c r="N404" s="239"/>
      <c r="R404" s="73"/>
      <c r="AA404" s="73"/>
      <c r="AB404" s="73"/>
      <c r="AC404" s="73"/>
    </row>
    <row r="405" spans="1:29">
      <c r="A405" s="419"/>
      <c r="B405" s="22" t="s">
        <v>79</v>
      </c>
      <c r="C405" s="62">
        <v>164000</v>
      </c>
      <c r="D405" s="62">
        <v>109880</v>
      </c>
      <c r="E405" s="62">
        <v>109880</v>
      </c>
      <c r="F405" s="62">
        <v>328000</v>
      </c>
      <c r="G405" s="62">
        <v>330905</v>
      </c>
      <c r="H405" s="62">
        <v>264264</v>
      </c>
      <c r="I405" s="62">
        <v>242663.6</v>
      </c>
      <c r="J405" s="62">
        <v>328000</v>
      </c>
      <c r="K405" s="62">
        <v>264264.40000000002</v>
      </c>
      <c r="L405" s="62">
        <v>328000</v>
      </c>
      <c r="M405" s="62">
        <v>352965.4</v>
      </c>
      <c r="N405" s="239"/>
      <c r="R405" s="73"/>
      <c r="AA405" s="73"/>
      <c r="AB405" s="73"/>
      <c r="AC405" s="73"/>
    </row>
    <row r="406" spans="1:29">
      <c r="A406" s="419"/>
      <c r="B406" s="57" t="s">
        <v>8</v>
      </c>
      <c r="C406" s="71">
        <f>SUM(C403-187)</f>
        <v>5619</v>
      </c>
      <c r="D406" s="71">
        <f>SUM(D403-660)</f>
        <v>2673</v>
      </c>
      <c r="E406" s="71">
        <f>SUM(E403-638)</f>
        <v>2692</v>
      </c>
      <c r="F406" s="71">
        <f>SUM(F403-1258)</f>
        <v>8199</v>
      </c>
      <c r="G406" s="71">
        <f>SUM(G403-4138)</f>
        <v>3515</v>
      </c>
      <c r="H406" s="71">
        <f>SUM(H403-1853)</f>
        <v>13290</v>
      </c>
      <c r="I406" s="71">
        <f>SUM(I403-(3899-2000))</f>
        <v>5284</v>
      </c>
      <c r="J406" s="71">
        <f>SUM(J403-1257)</f>
        <v>8032</v>
      </c>
      <c r="K406" s="71">
        <f>SUM(K403-1403)</f>
        <v>9768</v>
      </c>
      <c r="L406" s="71">
        <f>SUM(L403-447)</f>
        <v>3686</v>
      </c>
      <c r="M406" s="231">
        <f>SUM(M403-(5669-2614))</f>
        <v>6439</v>
      </c>
      <c r="N406" s="240"/>
      <c r="R406" s="12" t="s">
        <v>183</v>
      </c>
    </row>
    <row r="407" spans="1:29">
      <c r="A407" s="419"/>
      <c r="B407" s="23" t="s">
        <v>77</v>
      </c>
      <c r="C407" s="254">
        <f>C406*33.72</f>
        <v>189472.68</v>
      </c>
      <c r="D407" s="254">
        <f>D406*33.72</f>
        <v>90133.56</v>
      </c>
      <c r="E407" s="254">
        <f>E406*33.72</f>
        <v>90774.239999999991</v>
      </c>
      <c r="F407" s="254">
        <f>F406*33.72</f>
        <v>276470.27999999997</v>
      </c>
      <c r="G407" s="254">
        <f>G406*33.72*2</f>
        <v>237051.6</v>
      </c>
      <c r="H407" s="254">
        <f>H406*33.72</f>
        <v>448138.8</v>
      </c>
      <c r="I407" s="254">
        <f>(I406*33.72)-(2000*33.72)</f>
        <v>110736.47999999998</v>
      </c>
      <c r="J407" s="254">
        <f>J406*33.72</f>
        <v>270839.03999999998</v>
      </c>
      <c r="K407" s="254">
        <f>K406*33.72</f>
        <v>329376.95999999996</v>
      </c>
      <c r="L407" s="254">
        <f>L406*33.72</f>
        <v>124291.92</v>
      </c>
      <c r="M407" s="254">
        <f>((M406*33.72)-(2614*33.72))*2</f>
        <v>257957.99999999997</v>
      </c>
      <c r="N407" s="241"/>
      <c r="R407" s="66">
        <f>344240-H407</f>
        <v>-103898.79999999999</v>
      </c>
      <c r="S407" s="73" t="s">
        <v>184</v>
      </c>
    </row>
    <row r="408" spans="1:29" ht="15.75" thickBot="1">
      <c r="A408" s="420"/>
      <c r="B408" s="205" t="s">
        <v>10</v>
      </c>
      <c r="C408" s="253">
        <f t="shared" ref="C408:M408" si="140">C407/C400</f>
        <v>1.3213597392326777</v>
      </c>
      <c r="D408" s="253">
        <f t="shared" si="140"/>
        <v>0.59883121904809999</v>
      </c>
      <c r="E408" s="255">
        <f t="shared" si="140"/>
        <v>0.60308778214645897</v>
      </c>
      <c r="F408" s="255">
        <f t="shared" si="140"/>
        <v>1.5190858351035013</v>
      </c>
      <c r="G408" s="255">
        <f t="shared" si="140"/>
        <v>1.4327471630830602</v>
      </c>
      <c r="H408" s="255">
        <f t="shared" si="140"/>
        <v>3.3915993097811277</v>
      </c>
      <c r="I408" s="255">
        <f t="shared" si="140"/>
        <v>0.91267483050609965</v>
      </c>
      <c r="J408" s="255">
        <f t="shared" si="140"/>
        <v>1.403114797411761</v>
      </c>
      <c r="K408" s="255">
        <f t="shared" si="140"/>
        <v>2.4927834396157782</v>
      </c>
      <c r="L408" s="255">
        <f t="shared" si="140"/>
        <v>1.502447468338364</v>
      </c>
      <c r="M408" s="65">
        <f t="shared" si="140"/>
        <v>1.4616616812866075</v>
      </c>
      <c r="N408" s="237"/>
      <c r="R408" s="130"/>
    </row>
    <row r="409" spans="1:29" ht="15.75" thickBot="1">
      <c r="A409" s="406">
        <v>41304</v>
      </c>
      <c r="B409" s="406"/>
      <c r="C409" s="406"/>
      <c r="N409" s="13"/>
    </row>
    <row r="410" spans="1:29">
      <c r="A410" s="409" t="s">
        <v>1</v>
      </c>
      <c r="B410" s="424"/>
      <c r="C410" s="59" t="s">
        <v>12</v>
      </c>
      <c r="D410" s="59" t="s">
        <v>12</v>
      </c>
      <c r="E410" s="59" t="s">
        <v>13</v>
      </c>
      <c r="F410" s="59" t="s">
        <v>13</v>
      </c>
      <c r="G410" s="59" t="s">
        <v>13</v>
      </c>
      <c r="H410" s="59" t="s">
        <v>13</v>
      </c>
      <c r="I410" s="59" t="s">
        <v>13</v>
      </c>
      <c r="J410" s="59" t="s">
        <v>2</v>
      </c>
      <c r="K410" s="59" t="s">
        <v>2</v>
      </c>
      <c r="L410" s="59" t="s">
        <v>2</v>
      </c>
      <c r="M410" s="225" t="s">
        <v>2</v>
      </c>
      <c r="N410" s="233"/>
    </row>
    <row r="411" spans="1:29" ht="15.75" thickBot="1">
      <c r="A411" s="412" t="s">
        <v>0</v>
      </c>
      <c r="B411" s="431"/>
      <c r="C411" s="72" t="s">
        <v>99</v>
      </c>
      <c r="D411" s="72" t="s">
        <v>100</v>
      </c>
      <c r="E411" s="72" t="s">
        <v>101</v>
      </c>
      <c r="F411" s="72" t="s">
        <v>102</v>
      </c>
      <c r="G411" s="72" t="s">
        <v>97</v>
      </c>
      <c r="H411" s="72" t="s">
        <v>104</v>
      </c>
      <c r="I411" s="72" t="s">
        <v>103</v>
      </c>
      <c r="J411" s="72" t="s">
        <v>105</v>
      </c>
      <c r="K411" s="72" t="s">
        <v>107</v>
      </c>
      <c r="L411" s="72" t="s">
        <v>98</v>
      </c>
      <c r="M411" s="226" t="s">
        <v>106</v>
      </c>
      <c r="N411" s="234"/>
      <c r="S411" s="12"/>
      <c r="T411" s="12"/>
      <c r="U411" s="12"/>
      <c r="V411" s="12"/>
      <c r="W411" s="12"/>
      <c r="X411" s="12"/>
      <c r="Y411" s="12"/>
      <c r="Z411" s="12"/>
      <c r="AA411" s="130"/>
      <c r="AB411" s="129"/>
      <c r="AC411" s="130"/>
    </row>
    <row r="412" spans="1:29" ht="15" customHeight="1">
      <c r="A412" s="415" t="s">
        <v>9</v>
      </c>
      <c r="B412" s="2" t="s">
        <v>4</v>
      </c>
      <c r="C412" s="69">
        <v>143392.20000000001</v>
      </c>
      <c r="D412" s="69">
        <v>150515.79999999999</v>
      </c>
      <c r="E412" s="69">
        <v>150515.79999999999</v>
      </c>
      <c r="F412" s="69">
        <v>181997.8</v>
      </c>
      <c r="G412" s="69">
        <v>165452.5</v>
      </c>
      <c r="H412" s="69">
        <v>132132</v>
      </c>
      <c r="I412" s="69">
        <v>121331.8</v>
      </c>
      <c r="J412" s="69">
        <v>193027</v>
      </c>
      <c r="K412" s="69">
        <v>132132.20000000001</v>
      </c>
      <c r="L412" s="69">
        <v>82726.3</v>
      </c>
      <c r="M412" s="69">
        <v>176482.7</v>
      </c>
      <c r="N412" s="235"/>
      <c r="R412" s="73"/>
      <c r="AA412" s="73"/>
      <c r="AB412" s="73"/>
      <c r="AC412" s="73"/>
    </row>
    <row r="413" spans="1:29">
      <c r="A413" s="416"/>
      <c r="B413" s="55" t="s">
        <v>5</v>
      </c>
      <c r="C413" s="70">
        <v>42421.4</v>
      </c>
      <c r="D413" s="70">
        <v>76380.2</v>
      </c>
      <c r="E413" s="70">
        <v>77794.3</v>
      </c>
      <c r="F413" s="70">
        <v>153356.20000000001</v>
      </c>
      <c r="G413" s="70">
        <v>77334.399999999994</v>
      </c>
      <c r="H413" s="70">
        <v>37796.699999999997</v>
      </c>
      <c r="I413" s="70">
        <v>56410.3</v>
      </c>
      <c r="J413" s="70">
        <v>152034.9</v>
      </c>
      <c r="K413" s="70">
        <v>47706.5</v>
      </c>
      <c r="L413" s="70">
        <v>39898.800000000003</v>
      </c>
      <c r="M413" s="70">
        <v>111353.60000000001</v>
      </c>
      <c r="N413" s="236"/>
      <c r="R413" s="73"/>
      <c r="AA413" s="73"/>
      <c r="AB413" s="73"/>
      <c r="AC413" s="73"/>
    </row>
    <row r="414" spans="1:29" ht="15.75" thickBot="1">
      <c r="A414" s="417"/>
      <c r="B414" s="3" t="s">
        <v>3</v>
      </c>
      <c r="C414" s="60">
        <f t="shared" ref="C414:M414" si="141">C413/C412</f>
        <v>0.29584175429346921</v>
      </c>
      <c r="D414" s="61">
        <f t="shared" si="141"/>
        <v>0.50745636006319605</v>
      </c>
      <c r="E414" s="61">
        <f t="shared" si="141"/>
        <v>0.51685138703046463</v>
      </c>
      <c r="F414" s="61">
        <f t="shared" si="141"/>
        <v>0.84262666911358286</v>
      </c>
      <c r="G414" s="61">
        <f t="shared" si="141"/>
        <v>0.46741149272449795</v>
      </c>
      <c r="H414" s="61">
        <f t="shared" si="141"/>
        <v>0.28605258377985648</v>
      </c>
      <c r="I414" s="61">
        <f t="shared" si="141"/>
        <v>0.46492593038263674</v>
      </c>
      <c r="J414" s="61">
        <f t="shared" si="141"/>
        <v>0.78763540851797931</v>
      </c>
      <c r="K414" s="61">
        <f t="shared" si="141"/>
        <v>0.3610512804600241</v>
      </c>
      <c r="L414" s="61">
        <f t="shared" si="141"/>
        <v>0.48229885779975656</v>
      </c>
      <c r="M414" s="229">
        <f t="shared" si="141"/>
        <v>0.6309604284159297</v>
      </c>
      <c r="N414" s="237"/>
      <c r="R414" s="73"/>
      <c r="AA414" s="73"/>
      <c r="AB414" s="73"/>
      <c r="AC414" s="73"/>
    </row>
    <row r="415" spans="1:29" ht="15" customHeight="1">
      <c r="A415" s="418" t="s">
        <v>6</v>
      </c>
      <c r="B415" s="21" t="s">
        <v>7</v>
      </c>
      <c r="C415" s="59">
        <v>5806</v>
      </c>
      <c r="D415" s="59">
        <v>3333</v>
      </c>
      <c r="E415" s="59">
        <v>3330</v>
      </c>
      <c r="F415" s="59">
        <v>9457</v>
      </c>
      <c r="G415" s="59">
        <v>7653</v>
      </c>
      <c r="H415" s="59">
        <v>15141</v>
      </c>
      <c r="I415" s="59">
        <v>7152</v>
      </c>
      <c r="J415" s="59">
        <v>9289</v>
      </c>
      <c r="K415" s="59">
        <v>11169</v>
      </c>
      <c r="L415" s="59">
        <v>4133</v>
      </c>
      <c r="M415" s="59">
        <v>9432</v>
      </c>
      <c r="N415" s="238"/>
      <c r="R415" s="73"/>
      <c r="AA415" s="73"/>
      <c r="AB415" s="73"/>
      <c r="AC415" s="73"/>
    </row>
    <row r="416" spans="1:29">
      <c r="A416" s="419"/>
      <c r="B416" s="22" t="s">
        <v>11</v>
      </c>
      <c r="C416" s="62">
        <f t="shared" ref="C416:M416" si="142">C415*33.72</f>
        <v>195778.32</v>
      </c>
      <c r="D416" s="62">
        <f t="shared" si="142"/>
        <v>112388.76</v>
      </c>
      <c r="E416" s="62">
        <f t="shared" si="142"/>
        <v>112287.59999999999</v>
      </c>
      <c r="F416" s="62">
        <f t="shared" si="142"/>
        <v>318890.03999999998</v>
      </c>
      <c r="G416" s="62">
        <f t="shared" si="142"/>
        <v>258059.16</v>
      </c>
      <c r="H416" s="62">
        <f t="shared" si="142"/>
        <v>510554.51999999996</v>
      </c>
      <c r="I416" s="62">
        <f t="shared" si="142"/>
        <v>241165.44</v>
      </c>
      <c r="J416" s="62">
        <f t="shared" si="142"/>
        <v>313225.08</v>
      </c>
      <c r="K416" s="62">
        <f t="shared" si="142"/>
        <v>376618.68</v>
      </c>
      <c r="L416" s="62">
        <f t="shared" si="142"/>
        <v>139364.76</v>
      </c>
      <c r="M416" s="62">
        <f t="shared" si="142"/>
        <v>318047.03999999998</v>
      </c>
      <c r="N416" s="239"/>
      <c r="R416" s="73"/>
      <c r="AA416" s="73"/>
      <c r="AB416" s="73"/>
      <c r="AC416" s="73"/>
    </row>
    <row r="417" spans="1:29">
      <c r="A417" s="419"/>
      <c r="B417" s="22" t="s">
        <v>79</v>
      </c>
      <c r="C417" s="62">
        <v>164000</v>
      </c>
      <c r="D417" s="62">
        <v>109880</v>
      </c>
      <c r="E417" s="62">
        <v>109880</v>
      </c>
      <c r="F417" s="62">
        <v>328000</v>
      </c>
      <c r="G417" s="62">
        <v>330905</v>
      </c>
      <c r="H417" s="62">
        <v>264264</v>
      </c>
      <c r="I417" s="62">
        <v>242663.6</v>
      </c>
      <c r="J417" s="62">
        <v>328000</v>
      </c>
      <c r="K417" s="62">
        <v>264264.40000000002</v>
      </c>
      <c r="L417" s="62">
        <v>328000</v>
      </c>
      <c r="M417" s="62">
        <v>352965.4</v>
      </c>
      <c r="N417" s="239"/>
      <c r="R417" s="73"/>
      <c r="AA417" s="73"/>
      <c r="AB417" s="73"/>
      <c r="AC417" s="73"/>
    </row>
    <row r="418" spans="1:29">
      <c r="A418" s="419"/>
      <c r="B418" s="57" t="s">
        <v>8</v>
      </c>
      <c r="C418" s="71">
        <f>SUM(C415-187)</f>
        <v>5619</v>
      </c>
      <c r="D418" s="71">
        <f>SUM(D415-663)</f>
        <v>2670</v>
      </c>
      <c r="E418" s="71">
        <f>SUM(E415-641)</f>
        <v>2689</v>
      </c>
      <c r="F418" s="71">
        <f>SUM(F415-1258)</f>
        <v>8199</v>
      </c>
      <c r="G418" s="71">
        <f>SUM(G415-4146)</f>
        <v>3507</v>
      </c>
      <c r="H418" s="71">
        <f>SUM(H415-1857)</f>
        <v>13284</v>
      </c>
      <c r="I418" s="71">
        <f>SUM(I415-(3920-2000))</f>
        <v>5232</v>
      </c>
      <c r="J418" s="71">
        <f>SUM(J415-1257)</f>
        <v>8032</v>
      </c>
      <c r="K418" s="71">
        <f>SUM(K415-1403)</f>
        <v>9766</v>
      </c>
      <c r="L418" s="71">
        <f>SUM(L415-447)</f>
        <v>3686</v>
      </c>
      <c r="M418" s="231">
        <f>SUM(M415-(5690-2614))</f>
        <v>6356</v>
      </c>
      <c r="N418" s="240"/>
      <c r="R418" s="12" t="s">
        <v>183</v>
      </c>
    </row>
    <row r="419" spans="1:29">
      <c r="A419" s="419"/>
      <c r="B419" s="23" t="s">
        <v>77</v>
      </c>
      <c r="C419" s="254">
        <f>C418*33.72</f>
        <v>189472.68</v>
      </c>
      <c r="D419" s="254">
        <f>D418*33.72</f>
        <v>90032.4</v>
      </c>
      <c r="E419" s="254">
        <f>E418*33.72</f>
        <v>90673.08</v>
      </c>
      <c r="F419" s="254">
        <f>F418*33.72</f>
        <v>276470.27999999997</v>
      </c>
      <c r="G419" s="254">
        <f>G418*33.72*2</f>
        <v>236512.08</v>
      </c>
      <c r="H419" s="254">
        <f>H418*33.72</f>
        <v>447936.48</v>
      </c>
      <c r="I419" s="254">
        <f>(I418*33.72)-(2000*33.72)</f>
        <v>108983.04000000001</v>
      </c>
      <c r="J419" s="254">
        <f>J418*33.72</f>
        <v>270839.03999999998</v>
      </c>
      <c r="K419" s="254">
        <f>K418*33.72</f>
        <v>329309.51999999996</v>
      </c>
      <c r="L419" s="254">
        <f>L418*33.72</f>
        <v>124291.92</v>
      </c>
      <c r="M419" s="254">
        <f>((M418*33.72)-(2614*33.72))*2</f>
        <v>252360.48</v>
      </c>
      <c r="N419" s="241"/>
      <c r="R419" s="66">
        <f>344240-H419</f>
        <v>-103696.47999999998</v>
      </c>
      <c r="S419" s="73" t="s">
        <v>184</v>
      </c>
    </row>
    <row r="420" spans="1:29" ht="15.75" thickBot="1">
      <c r="A420" s="420"/>
      <c r="B420" s="205" t="s">
        <v>10</v>
      </c>
      <c r="C420" s="253">
        <f t="shared" ref="C420:M420" si="143">C419/C412</f>
        <v>1.3213597392326777</v>
      </c>
      <c r="D420" s="253">
        <f t="shared" si="143"/>
        <v>0.59815913013783273</v>
      </c>
      <c r="E420" s="255">
        <f t="shared" si="143"/>
        <v>0.60241569323619182</v>
      </c>
      <c r="F420" s="255">
        <f t="shared" si="143"/>
        <v>1.5190858351035013</v>
      </c>
      <c r="G420" s="255">
        <f t="shared" si="143"/>
        <v>1.4294862876052039</v>
      </c>
      <c r="H420" s="255">
        <f t="shared" si="143"/>
        <v>3.3900681137044772</v>
      </c>
      <c r="I420" s="255">
        <f t="shared" si="143"/>
        <v>0.89822321930441984</v>
      </c>
      <c r="J420" s="255">
        <f t="shared" si="143"/>
        <v>1.403114797411761</v>
      </c>
      <c r="K420" s="255">
        <f t="shared" si="143"/>
        <v>2.492273041696119</v>
      </c>
      <c r="L420" s="255">
        <f t="shared" si="143"/>
        <v>1.502447468338364</v>
      </c>
      <c r="M420" s="65">
        <f t="shared" si="143"/>
        <v>1.4299445781371205</v>
      </c>
      <c r="N420" s="237"/>
      <c r="R420" s="130"/>
    </row>
    <row r="421" spans="1:29" ht="15.75" thickBot="1">
      <c r="A421" s="406">
        <v>41297</v>
      </c>
      <c r="B421" s="406"/>
      <c r="C421" s="406"/>
      <c r="N421" s="13"/>
    </row>
    <row r="422" spans="1:29">
      <c r="A422" s="409" t="s">
        <v>1</v>
      </c>
      <c r="B422" s="424"/>
      <c r="C422" s="59" t="s">
        <v>12</v>
      </c>
      <c r="D422" s="59" t="s">
        <v>12</v>
      </c>
      <c r="E422" s="59" t="s">
        <v>13</v>
      </c>
      <c r="F422" s="59" t="s">
        <v>13</v>
      </c>
      <c r="G422" s="59" t="s">
        <v>13</v>
      </c>
      <c r="H422" s="59" t="s">
        <v>13</v>
      </c>
      <c r="I422" s="59" t="s">
        <v>13</v>
      </c>
      <c r="J422" s="59" t="s">
        <v>2</v>
      </c>
      <c r="K422" s="59" t="s">
        <v>2</v>
      </c>
      <c r="L422" s="59" t="s">
        <v>2</v>
      </c>
      <c r="M422" s="225" t="s">
        <v>2</v>
      </c>
      <c r="N422" s="233"/>
    </row>
    <row r="423" spans="1:29" ht="15.75" thickBot="1">
      <c r="A423" s="412" t="s">
        <v>0</v>
      </c>
      <c r="B423" s="431"/>
      <c r="C423" s="72" t="s">
        <v>99</v>
      </c>
      <c r="D423" s="72" t="s">
        <v>100</v>
      </c>
      <c r="E423" s="72" t="s">
        <v>101</v>
      </c>
      <c r="F423" s="72" t="s">
        <v>102</v>
      </c>
      <c r="G423" s="72" t="s">
        <v>97</v>
      </c>
      <c r="H423" s="72" t="s">
        <v>104</v>
      </c>
      <c r="I423" s="72" t="s">
        <v>103</v>
      </c>
      <c r="J423" s="72" t="s">
        <v>105</v>
      </c>
      <c r="K423" s="72" t="s">
        <v>107</v>
      </c>
      <c r="L423" s="72" t="s">
        <v>98</v>
      </c>
      <c r="M423" s="226" t="s">
        <v>106</v>
      </c>
      <c r="N423" s="234"/>
      <c r="S423" s="12"/>
      <c r="T423" s="12"/>
      <c r="U423" s="12"/>
      <c r="V423" s="12"/>
      <c r="W423" s="12"/>
      <c r="X423" s="12"/>
      <c r="Y423" s="12"/>
      <c r="Z423" s="12"/>
      <c r="AA423" s="130"/>
      <c r="AB423" s="129"/>
      <c r="AC423" s="130"/>
    </row>
    <row r="424" spans="1:29" ht="15" customHeight="1">
      <c r="A424" s="415" t="s">
        <v>9</v>
      </c>
      <c r="B424" s="2" t="s">
        <v>4</v>
      </c>
      <c r="C424" s="69">
        <v>143392.20000000001</v>
      </c>
      <c r="D424" s="69">
        <v>150515.79999999999</v>
      </c>
      <c r="E424" s="69">
        <v>150515.79999999999</v>
      </c>
      <c r="F424" s="69">
        <v>181997.8</v>
      </c>
      <c r="G424" s="69">
        <v>165452.5</v>
      </c>
      <c r="H424" s="69">
        <v>132132</v>
      </c>
      <c r="I424" s="69">
        <v>121331.8</v>
      </c>
      <c r="J424" s="69">
        <v>193027</v>
      </c>
      <c r="K424" s="69">
        <v>132132.20000000001</v>
      </c>
      <c r="L424" s="69">
        <v>82726.3</v>
      </c>
      <c r="M424" s="69">
        <v>176482.7</v>
      </c>
      <c r="N424" s="235"/>
      <c r="R424" s="73"/>
      <c r="AA424" s="73"/>
      <c r="AB424" s="73"/>
      <c r="AC424" s="73"/>
    </row>
    <row r="425" spans="1:29">
      <c r="A425" s="416"/>
      <c r="B425" s="55" t="s">
        <v>5</v>
      </c>
      <c r="C425" s="70">
        <v>42062.6</v>
      </c>
      <c r="D425" s="70">
        <v>76357.5</v>
      </c>
      <c r="E425" s="70">
        <v>77771.5</v>
      </c>
      <c r="F425" s="70">
        <v>162920.4</v>
      </c>
      <c r="G425" s="70">
        <v>77178.399999999994</v>
      </c>
      <c r="H425" s="70">
        <v>38484.1</v>
      </c>
      <c r="I425" s="70">
        <v>55899.1</v>
      </c>
      <c r="J425" s="70">
        <v>151878.9</v>
      </c>
      <c r="K425" s="70">
        <v>47139.4</v>
      </c>
      <c r="L425" s="70">
        <v>39832.1</v>
      </c>
      <c r="M425" s="70">
        <v>110333</v>
      </c>
      <c r="N425" s="236"/>
      <c r="R425" s="73"/>
      <c r="AA425" s="73"/>
      <c r="AB425" s="73"/>
      <c r="AC425" s="73"/>
    </row>
    <row r="426" spans="1:29" ht="15.75" thickBot="1">
      <c r="A426" s="417"/>
      <c r="B426" s="3" t="s">
        <v>3</v>
      </c>
      <c r="C426" s="60">
        <f t="shared" ref="C426:M426" si="144">C425/C424</f>
        <v>0.29333952613879971</v>
      </c>
      <c r="D426" s="61">
        <f t="shared" si="144"/>
        <v>0.50730554533145367</v>
      </c>
      <c r="E426" s="61">
        <f t="shared" si="144"/>
        <v>0.516699907916644</v>
      </c>
      <c r="F426" s="61">
        <f t="shared" si="144"/>
        <v>0.89517785379823278</v>
      </c>
      <c r="G426" s="61">
        <f t="shared" si="144"/>
        <v>0.46646862392529576</v>
      </c>
      <c r="H426" s="61">
        <f t="shared" si="144"/>
        <v>0.29125495716404809</v>
      </c>
      <c r="I426" s="61">
        <f t="shared" si="144"/>
        <v>0.4607126903252074</v>
      </c>
      <c r="J426" s="61">
        <f t="shared" si="144"/>
        <v>0.78682723142358324</v>
      </c>
      <c r="K426" s="61">
        <f t="shared" si="144"/>
        <v>0.35675936675541614</v>
      </c>
      <c r="L426" s="61">
        <f t="shared" si="144"/>
        <v>0.48149258458313737</v>
      </c>
      <c r="M426" s="229">
        <f t="shared" si="144"/>
        <v>0.62517742532270859</v>
      </c>
      <c r="N426" s="237"/>
      <c r="R426" s="73"/>
      <c r="AA426" s="73"/>
      <c r="AB426" s="73"/>
      <c r="AC426" s="73"/>
    </row>
    <row r="427" spans="1:29" ht="15" customHeight="1">
      <c r="A427" s="418" t="s">
        <v>6</v>
      </c>
      <c r="B427" s="21" t="s">
        <v>7</v>
      </c>
      <c r="C427" s="59">
        <v>5806</v>
      </c>
      <c r="D427" s="59">
        <v>3333</v>
      </c>
      <c r="E427" s="59">
        <v>3330</v>
      </c>
      <c r="F427" s="59">
        <v>9457</v>
      </c>
      <c r="G427" s="59">
        <v>7653</v>
      </c>
      <c r="H427" s="59">
        <v>15133</v>
      </c>
      <c r="I427" s="59">
        <v>6961</v>
      </c>
      <c r="J427" s="59">
        <v>9193</v>
      </c>
      <c r="K427" s="59">
        <v>11169</v>
      </c>
      <c r="L427" s="59">
        <v>4133</v>
      </c>
      <c r="M427" s="59">
        <v>9050</v>
      </c>
      <c r="N427" s="238"/>
      <c r="R427" s="73"/>
      <c r="AA427" s="73"/>
      <c r="AB427" s="73"/>
      <c r="AC427" s="73"/>
    </row>
    <row r="428" spans="1:29">
      <c r="A428" s="419"/>
      <c r="B428" s="22" t="s">
        <v>11</v>
      </c>
      <c r="C428" s="62">
        <f t="shared" ref="C428:M428" si="145">C427*33.72</f>
        <v>195778.32</v>
      </c>
      <c r="D428" s="62">
        <f t="shared" si="145"/>
        <v>112388.76</v>
      </c>
      <c r="E428" s="62">
        <f t="shared" si="145"/>
        <v>112287.59999999999</v>
      </c>
      <c r="F428" s="62">
        <f t="shared" si="145"/>
        <v>318890.03999999998</v>
      </c>
      <c r="G428" s="62">
        <f t="shared" si="145"/>
        <v>258059.16</v>
      </c>
      <c r="H428" s="62">
        <f t="shared" si="145"/>
        <v>510284.76</v>
      </c>
      <c r="I428" s="62">
        <f t="shared" si="145"/>
        <v>234724.91999999998</v>
      </c>
      <c r="J428" s="62">
        <f t="shared" si="145"/>
        <v>309987.95999999996</v>
      </c>
      <c r="K428" s="62">
        <f t="shared" si="145"/>
        <v>376618.68</v>
      </c>
      <c r="L428" s="62">
        <f t="shared" si="145"/>
        <v>139364.76</v>
      </c>
      <c r="M428" s="62">
        <f t="shared" si="145"/>
        <v>305166</v>
      </c>
      <c r="N428" s="239"/>
      <c r="R428" s="73"/>
      <c r="AA428" s="73"/>
      <c r="AB428" s="73"/>
      <c r="AC428" s="73"/>
    </row>
    <row r="429" spans="1:29">
      <c r="A429" s="419"/>
      <c r="B429" s="22" t="s">
        <v>79</v>
      </c>
      <c r="C429" s="62">
        <v>164000</v>
      </c>
      <c r="D429" s="62">
        <v>109880</v>
      </c>
      <c r="E429" s="62">
        <v>109880</v>
      </c>
      <c r="F429" s="62">
        <v>328000</v>
      </c>
      <c r="G429" s="62">
        <v>330905</v>
      </c>
      <c r="H429" s="62">
        <v>264264</v>
      </c>
      <c r="I429" s="62">
        <v>242663.6</v>
      </c>
      <c r="J429" s="62">
        <v>328000</v>
      </c>
      <c r="K429" s="62">
        <v>264264.40000000002</v>
      </c>
      <c r="L429" s="62">
        <v>328000</v>
      </c>
      <c r="M429" s="62">
        <v>352965.4</v>
      </c>
      <c r="N429" s="239"/>
      <c r="R429" s="73"/>
      <c r="AA429" s="73"/>
      <c r="AB429" s="73"/>
      <c r="AC429" s="73"/>
    </row>
    <row r="430" spans="1:29">
      <c r="A430" s="419"/>
      <c r="B430" s="57" t="s">
        <v>8</v>
      </c>
      <c r="C430" s="71">
        <f>SUM(C427-191)</f>
        <v>5615</v>
      </c>
      <c r="D430" s="71">
        <f>SUM(D427-675)</f>
        <v>2658</v>
      </c>
      <c r="E430" s="71">
        <f>SUM(E427-653)</f>
        <v>2677</v>
      </c>
      <c r="F430" s="71">
        <f>SUM(F427-1258)</f>
        <v>8199</v>
      </c>
      <c r="G430" s="71">
        <f>SUM(G427-4146)</f>
        <v>3507</v>
      </c>
      <c r="H430" s="71">
        <f>SUM(H427-1869)</f>
        <v>13264</v>
      </c>
      <c r="I430" s="71">
        <f>SUM(I427-(3921-2000))</f>
        <v>5040</v>
      </c>
      <c r="J430" s="71">
        <f>SUM(J427-1257)</f>
        <v>7936</v>
      </c>
      <c r="K430" s="71">
        <f>SUM(K427-1454)</f>
        <v>9715</v>
      </c>
      <c r="L430" s="71">
        <f>SUM(L427-447)</f>
        <v>3686</v>
      </c>
      <c r="M430" s="231">
        <f>SUM(M427-(5691-2614))</f>
        <v>5973</v>
      </c>
      <c r="N430" s="240"/>
      <c r="R430" s="12" t="s">
        <v>183</v>
      </c>
    </row>
    <row r="431" spans="1:29">
      <c r="A431" s="419"/>
      <c r="B431" s="23" t="s">
        <v>77</v>
      </c>
      <c r="C431" s="254">
        <f>C430*33.72</f>
        <v>189337.8</v>
      </c>
      <c r="D431" s="254">
        <f>D430*33.72</f>
        <v>89627.76</v>
      </c>
      <c r="E431" s="254">
        <f>E430*33.72</f>
        <v>90268.44</v>
      </c>
      <c r="F431" s="254">
        <f>F430*33.72</f>
        <v>276470.27999999997</v>
      </c>
      <c r="G431" s="254">
        <f>G430*33.72*2</f>
        <v>236512.08</v>
      </c>
      <c r="H431" s="254">
        <f>H430*33.72</f>
        <v>447262.07999999996</v>
      </c>
      <c r="I431" s="254">
        <f>(I430*33.72)-(2000*33.72)</f>
        <v>102508.79999999999</v>
      </c>
      <c r="J431" s="254">
        <f>J430*33.72</f>
        <v>267601.91999999998</v>
      </c>
      <c r="K431" s="254">
        <f>K430*33.72</f>
        <v>327589.8</v>
      </c>
      <c r="L431" s="254">
        <f>L430*33.72</f>
        <v>124291.92</v>
      </c>
      <c r="M431" s="254">
        <f>((M430*33.72)-(2614*33.72))*2</f>
        <v>226530.96</v>
      </c>
      <c r="N431" s="241"/>
      <c r="R431" s="66">
        <f>344240-H431</f>
        <v>-103022.07999999996</v>
      </c>
      <c r="S431" s="73" t="s">
        <v>184</v>
      </c>
    </row>
    <row r="432" spans="1:29" ht="15.75" thickBot="1">
      <c r="A432" s="420"/>
      <c r="B432" s="205" t="s">
        <v>10</v>
      </c>
      <c r="C432" s="253">
        <f t="shared" ref="C432:M432" si="146">C431/C424</f>
        <v>1.3204191022942668</v>
      </c>
      <c r="D432" s="253">
        <f t="shared" si="146"/>
        <v>0.59547077449676378</v>
      </c>
      <c r="E432" s="255">
        <f t="shared" si="146"/>
        <v>0.59972733759512298</v>
      </c>
      <c r="F432" s="255">
        <f t="shared" si="146"/>
        <v>1.5190858351035013</v>
      </c>
      <c r="G432" s="255">
        <f t="shared" si="146"/>
        <v>1.4294862876052039</v>
      </c>
      <c r="H432" s="255">
        <f t="shared" si="146"/>
        <v>3.3849641267823083</v>
      </c>
      <c r="I432" s="255">
        <f t="shared" si="146"/>
        <v>0.84486342409821646</v>
      </c>
      <c r="J432" s="255">
        <f t="shared" si="146"/>
        <v>1.3863445010283535</v>
      </c>
      <c r="K432" s="255">
        <f t="shared" si="146"/>
        <v>2.4792578947448085</v>
      </c>
      <c r="L432" s="255">
        <f t="shared" si="146"/>
        <v>1.502447468338364</v>
      </c>
      <c r="M432" s="65">
        <f t="shared" si="146"/>
        <v>1.2835873431220168</v>
      </c>
      <c r="N432" s="237"/>
      <c r="R432" s="130"/>
    </row>
    <row r="433" spans="1:29" ht="15.75" thickBot="1">
      <c r="A433" s="406">
        <v>41296</v>
      </c>
      <c r="B433" s="406"/>
      <c r="C433" s="406"/>
      <c r="N433" s="13"/>
    </row>
    <row r="434" spans="1:29">
      <c r="A434" s="409" t="s">
        <v>1</v>
      </c>
      <c r="B434" s="424"/>
      <c r="C434" s="59" t="s">
        <v>12</v>
      </c>
      <c r="D434" s="59" t="s">
        <v>12</v>
      </c>
      <c r="E434" s="59" t="s">
        <v>13</v>
      </c>
      <c r="F434" s="59" t="s">
        <v>13</v>
      </c>
      <c r="G434" s="59" t="s">
        <v>13</v>
      </c>
      <c r="H434" s="59" t="s">
        <v>13</v>
      </c>
      <c r="I434" s="59" t="s">
        <v>13</v>
      </c>
      <c r="J434" s="59" t="s">
        <v>2</v>
      </c>
      <c r="K434" s="59" t="s">
        <v>2</v>
      </c>
      <c r="L434" s="59" t="s">
        <v>2</v>
      </c>
      <c r="M434" s="225" t="s">
        <v>2</v>
      </c>
      <c r="N434" s="233"/>
    </row>
    <row r="435" spans="1:29" ht="15.75" thickBot="1">
      <c r="A435" s="412" t="s">
        <v>0</v>
      </c>
      <c r="B435" s="431"/>
      <c r="C435" s="72" t="s">
        <v>99</v>
      </c>
      <c r="D435" s="72" t="s">
        <v>100</v>
      </c>
      <c r="E435" s="72" t="s">
        <v>101</v>
      </c>
      <c r="F435" s="72" t="s">
        <v>102</v>
      </c>
      <c r="G435" s="72" t="s">
        <v>97</v>
      </c>
      <c r="H435" s="72" t="s">
        <v>104</v>
      </c>
      <c r="I435" s="72" t="s">
        <v>103</v>
      </c>
      <c r="J435" s="72" t="s">
        <v>105</v>
      </c>
      <c r="K435" s="72" t="s">
        <v>107</v>
      </c>
      <c r="L435" s="72" t="s">
        <v>98</v>
      </c>
      <c r="M435" s="226" t="s">
        <v>106</v>
      </c>
      <c r="N435" s="234"/>
      <c r="S435" s="12"/>
      <c r="T435" s="12"/>
      <c r="U435" s="12"/>
      <c r="V435" s="12"/>
      <c r="W435" s="12"/>
      <c r="X435" s="12"/>
      <c r="Y435" s="12"/>
      <c r="Z435" s="12"/>
      <c r="AA435" s="130"/>
      <c r="AB435" s="129"/>
      <c r="AC435" s="130"/>
    </row>
    <row r="436" spans="1:29" ht="15" customHeight="1">
      <c r="A436" s="415" t="s">
        <v>9</v>
      </c>
      <c r="B436" s="2" t="s">
        <v>4</v>
      </c>
      <c r="C436" s="69">
        <v>143392.20000000001</v>
      </c>
      <c r="D436" s="69">
        <v>150515.79999999999</v>
      </c>
      <c r="E436" s="69">
        <v>150515.79999999999</v>
      </c>
      <c r="F436" s="69">
        <v>181997.8</v>
      </c>
      <c r="G436" s="69">
        <v>165452.5</v>
      </c>
      <c r="H436" s="69">
        <v>132132</v>
      </c>
      <c r="I436" s="69">
        <v>121331.8</v>
      </c>
      <c r="J436" s="69">
        <v>193027</v>
      </c>
      <c r="K436" s="69">
        <v>132132.20000000001</v>
      </c>
      <c r="L436" s="69">
        <v>82726.3</v>
      </c>
      <c r="M436" s="227">
        <v>176482.7</v>
      </c>
      <c r="N436" s="235"/>
      <c r="R436" s="73"/>
      <c r="AA436" s="73"/>
      <c r="AB436" s="73"/>
      <c r="AC436" s="73"/>
    </row>
    <row r="437" spans="1:29">
      <c r="A437" s="416"/>
      <c r="B437" s="55" t="s">
        <v>5</v>
      </c>
      <c r="C437" s="70">
        <v>42658.8</v>
      </c>
      <c r="D437" s="70">
        <v>76331.899999999994</v>
      </c>
      <c r="E437" s="70">
        <v>77746.100000000006</v>
      </c>
      <c r="F437" s="70">
        <v>162710.9</v>
      </c>
      <c r="G437" s="70">
        <v>76497.8</v>
      </c>
      <c r="H437" s="70">
        <v>34939.300000000003</v>
      </c>
      <c r="I437" s="70">
        <v>54147</v>
      </c>
      <c r="J437" s="70">
        <v>151316.20000000001</v>
      </c>
      <c r="K437" s="70">
        <v>46793.599999999999</v>
      </c>
      <c r="L437" s="70">
        <v>39469.599999999999</v>
      </c>
      <c r="M437" s="228">
        <v>108856.2</v>
      </c>
      <c r="N437" s="236"/>
      <c r="R437" s="73"/>
      <c r="AA437" s="73"/>
      <c r="AB437" s="73"/>
      <c r="AC437" s="73"/>
    </row>
    <row r="438" spans="1:29" ht="15.75" thickBot="1">
      <c r="A438" s="417"/>
      <c r="B438" s="3" t="s">
        <v>3</v>
      </c>
      <c r="C438" s="60">
        <f t="shared" ref="C438:M438" si="147">C437/C436</f>
        <v>0.2974973534125287</v>
      </c>
      <c r="D438" s="61">
        <f t="shared" si="147"/>
        <v>0.5071354635194445</v>
      </c>
      <c r="E438" s="61">
        <f t="shared" si="147"/>
        <v>0.51653115486879131</v>
      </c>
      <c r="F438" s="61">
        <f t="shared" si="147"/>
        <v>0.89402674098258328</v>
      </c>
      <c r="G438" s="61">
        <f t="shared" si="147"/>
        <v>0.46235505658723802</v>
      </c>
      <c r="H438" s="61">
        <f t="shared" si="147"/>
        <v>0.26442723942723945</v>
      </c>
      <c r="I438" s="61">
        <f t="shared" si="147"/>
        <v>0.44627212321913956</v>
      </c>
      <c r="J438" s="61">
        <f t="shared" si="147"/>
        <v>0.78391209519911731</v>
      </c>
      <c r="K438" s="61">
        <f t="shared" si="147"/>
        <v>0.35414229082691423</v>
      </c>
      <c r="L438" s="61">
        <f t="shared" si="147"/>
        <v>0.47711066492759857</v>
      </c>
      <c r="M438" s="229">
        <f t="shared" si="147"/>
        <v>0.61680946631029554</v>
      </c>
      <c r="N438" s="237"/>
      <c r="R438" s="73"/>
      <c r="AA438" s="73"/>
      <c r="AB438" s="73"/>
      <c r="AC438" s="73"/>
    </row>
    <row r="439" spans="1:29" ht="15" customHeight="1">
      <c r="A439" s="418" t="s">
        <v>6</v>
      </c>
      <c r="B439" s="21" t="s">
        <v>7</v>
      </c>
      <c r="C439" s="59">
        <v>5806</v>
      </c>
      <c r="D439" s="59">
        <v>3333</v>
      </c>
      <c r="E439" s="59">
        <v>3330</v>
      </c>
      <c r="F439" s="59">
        <v>9457</v>
      </c>
      <c r="G439" s="59">
        <v>7653</v>
      </c>
      <c r="H439" s="59">
        <v>15133</v>
      </c>
      <c r="I439" s="59">
        <v>6961</v>
      </c>
      <c r="J439" s="59">
        <v>9193</v>
      </c>
      <c r="K439" s="59">
        <v>11010</v>
      </c>
      <c r="L439" s="59">
        <v>4133</v>
      </c>
      <c r="M439" s="225">
        <v>9050</v>
      </c>
      <c r="N439" s="238"/>
      <c r="R439" s="73"/>
      <c r="AA439" s="73"/>
      <c r="AB439" s="73"/>
      <c r="AC439" s="73"/>
    </row>
    <row r="440" spans="1:29">
      <c r="A440" s="419"/>
      <c r="B440" s="22" t="s">
        <v>11</v>
      </c>
      <c r="C440" s="62">
        <f t="shared" ref="C440:M440" si="148">C439*33.72</f>
        <v>195778.32</v>
      </c>
      <c r="D440" s="62">
        <f t="shared" si="148"/>
        <v>112388.76</v>
      </c>
      <c r="E440" s="62">
        <f t="shared" si="148"/>
        <v>112287.59999999999</v>
      </c>
      <c r="F440" s="62">
        <f t="shared" si="148"/>
        <v>318890.03999999998</v>
      </c>
      <c r="G440" s="62">
        <f t="shared" si="148"/>
        <v>258059.16</v>
      </c>
      <c r="H440" s="62">
        <f t="shared" si="148"/>
        <v>510284.76</v>
      </c>
      <c r="I440" s="62">
        <f t="shared" si="148"/>
        <v>234724.91999999998</v>
      </c>
      <c r="J440" s="62">
        <f t="shared" si="148"/>
        <v>309987.95999999996</v>
      </c>
      <c r="K440" s="62">
        <f t="shared" si="148"/>
        <v>371257.2</v>
      </c>
      <c r="L440" s="62">
        <f t="shared" si="148"/>
        <v>139364.76</v>
      </c>
      <c r="M440" s="230">
        <f t="shared" si="148"/>
        <v>305166</v>
      </c>
      <c r="N440" s="239"/>
      <c r="R440" s="73"/>
      <c r="AA440" s="73"/>
      <c r="AB440" s="73"/>
      <c r="AC440" s="73"/>
    </row>
    <row r="441" spans="1:29">
      <c r="A441" s="419"/>
      <c r="B441" s="22" t="s">
        <v>79</v>
      </c>
      <c r="C441" s="62">
        <v>164000</v>
      </c>
      <c r="D441" s="62">
        <v>109880</v>
      </c>
      <c r="E441" s="62">
        <v>109880</v>
      </c>
      <c r="F441" s="62">
        <v>328000</v>
      </c>
      <c r="G441" s="62">
        <f>G436*2</f>
        <v>330905</v>
      </c>
      <c r="H441" s="62">
        <f>H436*2</f>
        <v>264264</v>
      </c>
      <c r="I441" s="62">
        <f>I436*2</f>
        <v>242663.6</v>
      </c>
      <c r="J441" s="62">
        <v>328000</v>
      </c>
      <c r="K441" s="62">
        <f>K436*2</f>
        <v>264264.40000000002</v>
      </c>
      <c r="L441" s="62">
        <v>328000</v>
      </c>
      <c r="M441" s="230">
        <f>2*M436</f>
        <v>352965.4</v>
      </c>
      <c r="N441" s="239"/>
      <c r="R441" s="73"/>
      <c r="AA441" s="73"/>
      <c r="AB441" s="73"/>
      <c r="AC441" s="73"/>
    </row>
    <row r="442" spans="1:29">
      <c r="A442" s="419"/>
      <c r="B442" s="57" t="s">
        <v>8</v>
      </c>
      <c r="C442" s="71">
        <f>SUM(C439-191)</f>
        <v>5615</v>
      </c>
      <c r="D442" s="71">
        <f>SUM(D439-675)</f>
        <v>2658</v>
      </c>
      <c r="E442" s="71">
        <f>SUM(E439-653)</f>
        <v>2677</v>
      </c>
      <c r="F442" s="71">
        <f>SUM(F439-1258)</f>
        <v>8199</v>
      </c>
      <c r="G442" s="71">
        <f>SUM(G439-4146)</f>
        <v>3507</v>
      </c>
      <c r="H442" s="71">
        <f>SUM(H439-1869)</f>
        <v>13264</v>
      </c>
      <c r="I442" s="71">
        <f>SUM(I439-(3921-2000))</f>
        <v>5040</v>
      </c>
      <c r="J442" s="71">
        <f>SUM(J439-1257)</f>
        <v>7936</v>
      </c>
      <c r="K442" s="71">
        <f>SUM(K439-1454)</f>
        <v>9556</v>
      </c>
      <c r="L442" s="71">
        <f>SUM(L439-447)</f>
        <v>3686</v>
      </c>
      <c r="M442" s="231">
        <f>SUM(M439-(5691-2614))</f>
        <v>5973</v>
      </c>
      <c r="N442" s="240"/>
      <c r="R442" s="12" t="s">
        <v>183</v>
      </c>
    </row>
    <row r="443" spans="1:29">
      <c r="A443" s="419"/>
      <c r="B443" s="23" t="s">
        <v>77</v>
      </c>
      <c r="C443" s="63">
        <f>C442*33.72</f>
        <v>189337.8</v>
      </c>
      <c r="D443" s="63">
        <f>D442*33.72</f>
        <v>89627.76</v>
      </c>
      <c r="E443" s="63">
        <f>E442*33.72</f>
        <v>90268.44</v>
      </c>
      <c r="F443" s="63">
        <f>F442*33.72</f>
        <v>276470.27999999997</v>
      </c>
      <c r="G443" s="63">
        <f>G442*33.72*2</f>
        <v>236512.08</v>
      </c>
      <c r="H443" s="63">
        <f>H442*33.72</f>
        <v>447262.07999999996</v>
      </c>
      <c r="I443" s="63">
        <f>(I442*33.72)-(2000*33.72)</f>
        <v>102508.79999999999</v>
      </c>
      <c r="J443" s="63">
        <f>J442*33.72</f>
        <v>267601.91999999998</v>
      </c>
      <c r="K443" s="63">
        <f>K442*33.72</f>
        <v>322228.32</v>
      </c>
      <c r="L443" s="63">
        <f>L442*33.72</f>
        <v>124291.92</v>
      </c>
      <c r="M443" s="232">
        <f>((M442*33.72)-(2614*33.72))*2</f>
        <v>226530.96</v>
      </c>
      <c r="N443" s="241"/>
      <c r="R443" s="66">
        <f>344240-H443</f>
        <v>-103022.07999999996</v>
      </c>
      <c r="S443" s="73" t="s">
        <v>184</v>
      </c>
    </row>
    <row r="444" spans="1:29" ht="15.75" thickBot="1">
      <c r="A444" s="420"/>
      <c r="B444" s="205" t="s">
        <v>10</v>
      </c>
      <c r="C444" s="61">
        <f t="shared" ref="C444:M444" si="149">C443/C436</f>
        <v>1.3204191022942668</v>
      </c>
      <c r="D444" s="61">
        <f t="shared" si="149"/>
        <v>0.59547077449676378</v>
      </c>
      <c r="E444" s="61">
        <f t="shared" si="149"/>
        <v>0.59972733759512298</v>
      </c>
      <c r="F444" s="61">
        <f t="shared" si="149"/>
        <v>1.5190858351035013</v>
      </c>
      <c r="G444" s="61">
        <f t="shared" si="149"/>
        <v>1.4294862876052039</v>
      </c>
      <c r="H444" s="61">
        <f t="shared" si="149"/>
        <v>3.3849641267823083</v>
      </c>
      <c r="I444" s="61">
        <f t="shared" si="149"/>
        <v>0.84486342409821646</v>
      </c>
      <c r="J444" s="61">
        <f t="shared" si="149"/>
        <v>1.3863445010283535</v>
      </c>
      <c r="K444" s="61">
        <f t="shared" si="149"/>
        <v>2.4386812601318981</v>
      </c>
      <c r="L444" s="61">
        <f t="shared" si="149"/>
        <v>1.502447468338364</v>
      </c>
      <c r="M444" s="229">
        <f t="shared" si="149"/>
        <v>1.2835873431220168</v>
      </c>
      <c r="N444" s="237"/>
      <c r="R444" s="130"/>
    </row>
    <row r="445" spans="1:29" ht="15.75" thickBot="1">
      <c r="A445" s="406">
        <v>41292</v>
      </c>
      <c r="B445" s="406"/>
      <c r="C445" s="406"/>
      <c r="N445" s="13"/>
    </row>
    <row r="446" spans="1:29">
      <c r="A446" s="409" t="s">
        <v>1</v>
      </c>
      <c r="B446" s="424"/>
      <c r="C446" s="59" t="s">
        <v>12</v>
      </c>
      <c r="D446" s="59" t="s">
        <v>12</v>
      </c>
      <c r="E446" s="59" t="s">
        <v>13</v>
      </c>
      <c r="F446" s="59" t="s">
        <v>13</v>
      </c>
      <c r="G446" s="59" t="s">
        <v>13</v>
      </c>
      <c r="H446" s="59" t="s">
        <v>13</v>
      </c>
      <c r="I446" s="59" t="s">
        <v>13</v>
      </c>
      <c r="J446" s="59" t="s">
        <v>2</v>
      </c>
      <c r="K446" s="59" t="s">
        <v>2</v>
      </c>
      <c r="L446" s="59" t="s">
        <v>2</v>
      </c>
      <c r="M446" s="225" t="s">
        <v>2</v>
      </c>
      <c r="N446" s="233"/>
    </row>
    <row r="447" spans="1:29" ht="15.75" thickBot="1">
      <c r="A447" s="412" t="s">
        <v>0</v>
      </c>
      <c r="B447" s="431"/>
      <c r="C447" s="72" t="s">
        <v>99</v>
      </c>
      <c r="D447" s="72" t="s">
        <v>100</v>
      </c>
      <c r="E447" s="72" t="s">
        <v>101</v>
      </c>
      <c r="F447" s="72" t="s">
        <v>102</v>
      </c>
      <c r="G447" s="72" t="s">
        <v>97</v>
      </c>
      <c r="H447" s="72" t="s">
        <v>104</v>
      </c>
      <c r="I447" s="72" t="s">
        <v>103</v>
      </c>
      <c r="J447" s="72" t="s">
        <v>105</v>
      </c>
      <c r="K447" s="72" t="s">
        <v>107</v>
      </c>
      <c r="L447" s="72" t="s">
        <v>98</v>
      </c>
      <c r="M447" s="226" t="s">
        <v>106</v>
      </c>
      <c r="N447" s="234"/>
      <c r="S447" s="12"/>
      <c r="T447" s="12"/>
      <c r="U447" s="12"/>
      <c r="V447" s="12"/>
      <c r="W447" s="12"/>
      <c r="X447" s="12"/>
      <c r="Y447" s="12"/>
      <c r="Z447" s="12"/>
      <c r="AA447" s="130"/>
      <c r="AB447" s="129"/>
      <c r="AC447" s="130"/>
    </row>
    <row r="448" spans="1:29" ht="15" customHeight="1">
      <c r="A448" s="415" t="s">
        <v>9</v>
      </c>
      <c r="B448" s="2" t="s">
        <v>4</v>
      </c>
      <c r="C448" s="69">
        <v>143392.20000000001</v>
      </c>
      <c r="D448" s="69">
        <v>150515.79999999999</v>
      </c>
      <c r="E448" s="69">
        <v>150515.79999999999</v>
      </c>
      <c r="F448" s="69">
        <v>181997.8</v>
      </c>
      <c r="G448" s="69">
        <v>165452.5</v>
      </c>
      <c r="H448" s="69">
        <v>132132</v>
      </c>
      <c r="I448" s="69">
        <v>121331.8</v>
      </c>
      <c r="J448" s="69">
        <v>193027</v>
      </c>
      <c r="K448" s="69">
        <v>132132.20000000001</v>
      </c>
      <c r="L448" s="69">
        <v>82726.3</v>
      </c>
      <c r="M448" s="227">
        <v>176482.7</v>
      </c>
      <c r="N448" s="235"/>
      <c r="R448" s="73"/>
      <c r="AA448" s="73"/>
      <c r="AB448" s="73"/>
      <c r="AC448" s="73"/>
    </row>
    <row r="449" spans="1:29">
      <c r="A449" s="416"/>
      <c r="B449" s="55" t="s">
        <v>5</v>
      </c>
      <c r="C449" s="70">
        <v>42568.2</v>
      </c>
      <c r="D449" s="70">
        <v>76204</v>
      </c>
      <c r="E449" s="70">
        <v>77618.3</v>
      </c>
      <c r="F449" s="70">
        <v>162453.9</v>
      </c>
      <c r="G449" s="70">
        <v>76308.399999999994</v>
      </c>
      <c r="H449" s="70">
        <v>33123.9</v>
      </c>
      <c r="I449" s="70">
        <v>53823.1</v>
      </c>
      <c r="J449" s="70">
        <v>151243.9</v>
      </c>
      <c r="K449" s="70">
        <v>42221.599999999999</v>
      </c>
      <c r="L449" s="70">
        <v>39369.699999999997</v>
      </c>
      <c r="M449" s="228">
        <v>108253.4</v>
      </c>
      <c r="N449" s="236"/>
      <c r="R449" s="73"/>
      <c r="AA449" s="73"/>
      <c r="AB449" s="73"/>
      <c r="AC449" s="73"/>
    </row>
    <row r="450" spans="1:29" ht="15.75" thickBot="1">
      <c r="A450" s="417"/>
      <c r="B450" s="3" t="s">
        <v>3</v>
      </c>
      <c r="C450" s="60">
        <f t="shared" ref="C450:M450" si="150">C449/C448</f>
        <v>0.29686551988183452</v>
      </c>
      <c r="D450" s="61">
        <f t="shared" si="150"/>
        <v>0.50628571884147711</v>
      </c>
      <c r="E450" s="61">
        <f t="shared" si="150"/>
        <v>0.51568207457290205</v>
      </c>
      <c r="F450" s="61">
        <f t="shared" si="150"/>
        <v>0.89261463600109459</v>
      </c>
      <c r="G450" s="61">
        <f t="shared" si="150"/>
        <v>0.4612103171605143</v>
      </c>
      <c r="H450" s="61">
        <f t="shared" si="150"/>
        <v>0.25068794841522113</v>
      </c>
      <c r="I450" s="61">
        <f t="shared" si="150"/>
        <v>0.44360258398869873</v>
      </c>
      <c r="J450" s="61">
        <f t="shared" si="150"/>
        <v>0.78353753619959898</v>
      </c>
      <c r="K450" s="61">
        <f t="shared" si="150"/>
        <v>0.31954058132688318</v>
      </c>
      <c r="L450" s="61">
        <f t="shared" si="150"/>
        <v>0.47590306831080315</v>
      </c>
      <c r="M450" s="229">
        <f t="shared" si="150"/>
        <v>0.61339383406985493</v>
      </c>
      <c r="N450" s="237"/>
      <c r="R450" s="73"/>
      <c r="AA450" s="73"/>
      <c r="AB450" s="73"/>
      <c r="AC450" s="73"/>
    </row>
    <row r="451" spans="1:29" ht="15" customHeight="1">
      <c r="A451" s="418" t="s">
        <v>6</v>
      </c>
      <c r="B451" s="21" t="s">
        <v>7</v>
      </c>
      <c r="C451" s="59">
        <v>5806</v>
      </c>
      <c r="D451" s="59">
        <v>3333</v>
      </c>
      <c r="E451" s="59">
        <v>3330</v>
      </c>
      <c r="F451" s="59">
        <v>9457</v>
      </c>
      <c r="G451" s="59">
        <v>7653</v>
      </c>
      <c r="H451" s="59">
        <v>15133</v>
      </c>
      <c r="I451" s="59">
        <v>6961</v>
      </c>
      <c r="J451" s="59">
        <v>9193</v>
      </c>
      <c r="K451" s="59">
        <v>11010</v>
      </c>
      <c r="L451" s="59">
        <v>4133</v>
      </c>
      <c r="M451" s="225">
        <v>9050</v>
      </c>
      <c r="N451" s="238"/>
      <c r="R451" s="73"/>
      <c r="AA451" s="73"/>
      <c r="AB451" s="73"/>
      <c r="AC451" s="73"/>
    </row>
    <row r="452" spans="1:29">
      <c r="A452" s="419"/>
      <c r="B452" s="22" t="s">
        <v>11</v>
      </c>
      <c r="C452" s="62">
        <f t="shared" ref="C452:M452" si="151">C451*33.72</f>
        <v>195778.32</v>
      </c>
      <c r="D452" s="62">
        <f t="shared" si="151"/>
        <v>112388.76</v>
      </c>
      <c r="E452" s="62">
        <f t="shared" si="151"/>
        <v>112287.59999999999</v>
      </c>
      <c r="F452" s="62">
        <f t="shared" si="151"/>
        <v>318890.03999999998</v>
      </c>
      <c r="G452" s="62">
        <f t="shared" si="151"/>
        <v>258059.16</v>
      </c>
      <c r="H452" s="62">
        <f t="shared" si="151"/>
        <v>510284.76</v>
      </c>
      <c r="I452" s="62">
        <f t="shared" si="151"/>
        <v>234724.91999999998</v>
      </c>
      <c r="J452" s="62">
        <f t="shared" si="151"/>
        <v>309987.95999999996</v>
      </c>
      <c r="K452" s="62">
        <f t="shared" si="151"/>
        <v>371257.2</v>
      </c>
      <c r="L452" s="62">
        <f t="shared" si="151"/>
        <v>139364.76</v>
      </c>
      <c r="M452" s="230">
        <f t="shared" si="151"/>
        <v>305166</v>
      </c>
      <c r="N452" s="239"/>
      <c r="R452" s="73"/>
      <c r="AA452" s="73"/>
      <c r="AB452" s="73"/>
      <c r="AC452" s="73"/>
    </row>
    <row r="453" spans="1:29">
      <c r="A453" s="419"/>
      <c r="B453" s="22" t="s">
        <v>79</v>
      </c>
      <c r="C453" s="62">
        <v>164000</v>
      </c>
      <c r="D453" s="62">
        <v>109880</v>
      </c>
      <c r="E453" s="62">
        <v>109880</v>
      </c>
      <c r="F453" s="62">
        <v>328000</v>
      </c>
      <c r="G453" s="62">
        <f>G448*2</f>
        <v>330905</v>
      </c>
      <c r="H453" s="62">
        <f>H448*2</f>
        <v>264264</v>
      </c>
      <c r="I453" s="62">
        <f>I448*2</f>
        <v>242663.6</v>
      </c>
      <c r="J453" s="62">
        <v>328000</v>
      </c>
      <c r="K453" s="62">
        <f>K448*2</f>
        <v>264264.40000000002</v>
      </c>
      <c r="L453" s="62">
        <v>328000</v>
      </c>
      <c r="M453" s="230">
        <f>2*M448</f>
        <v>352965.4</v>
      </c>
      <c r="N453" s="239"/>
      <c r="R453" s="73"/>
      <c r="AA453" s="73"/>
      <c r="AB453" s="73"/>
      <c r="AC453" s="73"/>
    </row>
    <row r="454" spans="1:29">
      <c r="A454" s="419"/>
      <c r="B454" s="57" t="s">
        <v>8</v>
      </c>
      <c r="C454" s="71">
        <f>SUM(C451-186)</f>
        <v>5620</v>
      </c>
      <c r="D454" s="71">
        <f>SUM(D451-652)</f>
        <v>2681</v>
      </c>
      <c r="E454" s="71">
        <f>SUM(E451-630)</f>
        <v>2700</v>
      </c>
      <c r="F454" s="71">
        <f>SUM(F451-1258)</f>
        <v>8199</v>
      </c>
      <c r="G454" s="71">
        <f>SUM(G451-4146)</f>
        <v>3507</v>
      </c>
      <c r="H454" s="71">
        <f>SUM(H451-1869)</f>
        <v>13264</v>
      </c>
      <c r="I454" s="71">
        <f>SUM(I451-(3921-2000))</f>
        <v>5040</v>
      </c>
      <c r="J454" s="71">
        <f>SUM(J451-1257)</f>
        <v>7936</v>
      </c>
      <c r="K454" s="71">
        <f>SUM(K451-1454)</f>
        <v>9556</v>
      </c>
      <c r="L454" s="71">
        <f>SUM(L451-447)</f>
        <v>3686</v>
      </c>
      <c r="M454" s="231">
        <f>SUM(M451-(5691-2614))</f>
        <v>5973</v>
      </c>
      <c r="N454" s="240"/>
      <c r="R454" s="12" t="s">
        <v>183</v>
      </c>
    </row>
    <row r="455" spans="1:29">
      <c r="A455" s="419"/>
      <c r="B455" s="23" t="s">
        <v>77</v>
      </c>
      <c r="C455" s="63">
        <f>C454*33.72</f>
        <v>189506.4</v>
      </c>
      <c r="D455" s="63">
        <f>D454*33.72</f>
        <v>90403.319999999992</v>
      </c>
      <c r="E455" s="63">
        <f>E454*33.72</f>
        <v>91044</v>
      </c>
      <c r="F455" s="63">
        <f>F454*33.72</f>
        <v>276470.27999999997</v>
      </c>
      <c r="G455" s="63">
        <f>G454*33.72*2</f>
        <v>236512.08</v>
      </c>
      <c r="H455" s="63">
        <f>H454*33.72</f>
        <v>447262.07999999996</v>
      </c>
      <c r="I455" s="63">
        <f>(I454*33.72)-(2000*33.72)</f>
        <v>102508.79999999999</v>
      </c>
      <c r="J455" s="63">
        <f>J454*33.72</f>
        <v>267601.91999999998</v>
      </c>
      <c r="K455" s="63">
        <f>K454*33.72</f>
        <v>322228.32</v>
      </c>
      <c r="L455" s="63">
        <f>L454*33.72</f>
        <v>124291.92</v>
      </c>
      <c r="M455" s="232">
        <f>((M454*33.72)-(2614*33.72))*2</f>
        <v>226530.96</v>
      </c>
      <c r="N455" s="241"/>
      <c r="R455" s="66">
        <f>344240-H455</f>
        <v>-103022.07999999996</v>
      </c>
      <c r="S455" s="73" t="s">
        <v>184</v>
      </c>
    </row>
    <row r="456" spans="1:29" ht="15.75" thickBot="1">
      <c r="A456" s="420"/>
      <c r="B456" s="205" t="s">
        <v>10</v>
      </c>
      <c r="C456" s="61">
        <f t="shared" ref="C456:M456" si="152">C455/C448</f>
        <v>1.3215948984672805</v>
      </c>
      <c r="D456" s="61">
        <f t="shared" si="152"/>
        <v>0.60062345614214585</v>
      </c>
      <c r="E456" s="61">
        <f t="shared" si="152"/>
        <v>0.60488001924050505</v>
      </c>
      <c r="F456" s="61">
        <f t="shared" si="152"/>
        <v>1.5190858351035013</v>
      </c>
      <c r="G456" s="61">
        <f t="shared" si="152"/>
        <v>1.4294862876052039</v>
      </c>
      <c r="H456" s="61">
        <f t="shared" si="152"/>
        <v>3.3849641267823083</v>
      </c>
      <c r="I456" s="61">
        <f t="shared" si="152"/>
        <v>0.84486342409821646</v>
      </c>
      <c r="J456" s="61">
        <f t="shared" si="152"/>
        <v>1.3863445010283535</v>
      </c>
      <c r="K456" s="61">
        <f t="shared" si="152"/>
        <v>2.4386812601318981</v>
      </c>
      <c r="L456" s="61">
        <f t="shared" si="152"/>
        <v>1.502447468338364</v>
      </c>
      <c r="M456" s="229">
        <f t="shared" si="152"/>
        <v>1.2835873431220168</v>
      </c>
      <c r="N456" s="237"/>
      <c r="R456" s="130"/>
    </row>
    <row r="457" spans="1:29" ht="15.75" thickBot="1">
      <c r="A457" s="406">
        <v>41289</v>
      </c>
      <c r="B457" s="406"/>
      <c r="C457" s="406"/>
      <c r="N457" s="13"/>
    </row>
    <row r="458" spans="1:29">
      <c r="A458" s="409" t="s">
        <v>1</v>
      </c>
      <c r="B458" s="424"/>
      <c r="C458" s="59" t="s">
        <v>12</v>
      </c>
      <c r="D458" s="59" t="s">
        <v>12</v>
      </c>
      <c r="E458" s="59" t="s">
        <v>13</v>
      </c>
      <c r="F458" s="59" t="s">
        <v>13</v>
      </c>
      <c r="G458" s="59" t="s">
        <v>13</v>
      </c>
      <c r="H458" s="59" t="s">
        <v>13</v>
      </c>
      <c r="I458" s="59" t="s">
        <v>13</v>
      </c>
      <c r="J458" s="59" t="s">
        <v>2</v>
      </c>
      <c r="K458" s="59" t="s">
        <v>2</v>
      </c>
      <c r="L458" s="59" t="s">
        <v>2</v>
      </c>
      <c r="M458" s="225" t="s">
        <v>2</v>
      </c>
      <c r="N458" s="233"/>
    </row>
    <row r="459" spans="1:29" ht="15.75" thickBot="1">
      <c r="A459" s="412" t="s">
        <v>0</v>
      </c>
      <c r="B459" s="431"/>
      <c r="C459" s="72" t="s">
        <v>99</v>
      </c>
      <c r="D459" s="72" t="s">
        <v>100</v>
      </c>
      <c r="E459" s="72" t="s">
        <v>101</v>
      </c>
      <c r="F459" s="72" t="s">
        <v>102</v>
      </c>
      <c r="G459" s="72" t="s">
        <v>97</v>
      </c>
      <c r="H459" s="72" t="s">
        <v>104</v>
      </c>
      <c r="I459" s="72" t="s">
        <v>103</v>
      </c>
      <c r="J459" s="72" t="s">
        <v>105</v>
      </c>
      <c r="K459" s="72" t="s">
        <v>107</v>
      </c>
      <c r="L459" s="72" t="s">
        <v>98</v>
      </c>
      <c r="M459" s="226" t="s">
        <v>106</v>
      </c>
      <c r="N459" s="234"/>
      <c r="S459" s="12"/>
      <c r="T459" s="12"/>
      <c r="U459" s="12"/>
      <c r="V459" s="12"/>
      <c r="W459" s="12"/>
      <c r="X459" s="12"/>
      <c r="Y459" s="12"/>
      <c r="Z459" s="12"/>
      <c r="AA459" s="130"/>
      <c r="AB459" s="129"/>
      <c r="AC459" s="130"/>
    </row>
    <row r="460" spans="1:29" ht="15" customHeight="1">
      <c r="A460" s="415" t="s">
        <v>9</v>
      </c>
      <c r="B460" s="2" t="s">
        <v>4</v>
      </c>
      <c r="C460" s="69">
        <v>143392.20000000001</v>
      </c>
      <c r="D460" s="69">
        <v>150515.79999999999</v>
      </c>
      <c r="E460" s="69">
        <v>150515.79999999999</v>
      </c>
      <c r="F460" s="69">
        <v>181997.8</v>
      </c>
      <c r="G460" s="69">
        <v>165452.5</v>
      </c>
      <c r="H460" s="69">
        <v>132132</v>
      </c>
      <c r="I460" s="69">
        <v>121331.8</v>
      </c>
      <c r="J460" s="69">
        <v>193027</v>
      </c>
      <c r="K460" s="69">
        <v>132132.20000000001</v>
      </c>
      <c r="L460" s="69">
        <v>82726.3</v>
      </c>
      <c r="M460" s="227">
        <v>176482.7</v>
      </c>
      <c r="N460" s="235"/>
      <c r="R460" s="73"/>
      <c r="AA460" s="73"/>
      <c r="AB460" s="73"/>
      <c r="AC460" s="73"/>
    </row>
    <row r="461" spans="1:29">
      <c r="A461" s="416"/>
      <c r="B461" s="55" t="s">
        <v>5</v>
      </c>
      <c r="C461" s="70">
        <v>43368.6</v>
      </c>
      <c r="D461" s="70">
        <v>76180.600000000006</v>
      </c>
      <c r="E461" s="70">
        <v>77594.899999999994</v>
      </c>
      <c r="F461" s="70">
        <v>162345.60000000001</v>
      </c>
      <c r="G461" s="70">
        <v>75622.100000000006</v>
      </c>
      <c r="H461" s="70">
        <v>34514.199999999997</v>
      </c>
      <c r="I461" s="70">
        <v>53695.3</v>
      </c>
      <c r="J461" s="70">
        <v>150894.39999999999</v>
      </c>
      <c r="K461" s="70">
        <v>41547.4</v>
      </c>
      <c r="L461" s="70">
        <v>39017.9</v>
      </c>
      <c r="M461" s="228">
        <v>108002.1</v>
      </c>
      <c r="N461" s="236"/>
      <c r="R461" s="73"/>
      <c r="AA461" s="73"/>
      <c r="AB461" s="73"/>
      <c r="AC461" s="73"/>
    </row>
    <row r="462" spans="1:29" ht="15.75" thickBot="1">
      <c r="A462" s="417"/>
      <c r="B462" s="3" t="s">
        <v>3</v>
      </c>
      <c r="C462" s="60">
        <f t="shared" ref="C462:M462" si="153">C461/C460</f>
        <v>0.30244741345763576</v>
      </c>
      <c r="D462" s="61">
        <f t="shared" si="153"/>
        <v>0.50613025343518758</v>
      </c>
      <c r="E462" s="61">
        <f t="shared" si="153"/>
        <v>0.51552660916661242</v>
      </c>
      <c r="F462" s="61">
        <f t="shared" si="153"/>
        <v>0.89201957386298081</v>
      </c>
      <c r="G462" s="61">
        <f t="shared" si="153"/>
        <v>0.45706229884710114</v>
      </c>
      <c r="H462" s="61">
        <f t="shared" si="153"/>
        <v>0.26121000211909301</v>
      </c>
      <c r="I462" s="61">
        <f t="shared" si="153"/>
        <v>0.44254927397434146</v>
      </c>
      <c r="J462" s="61">
        <f t="shared" si="153"/>
        <v>0.78172690867080763</v>
      </c>
      <c r="K462" s="61">
        <f t="shared" si="153"/>
        <v>0.31443811576587688</v>
      </c>
      <c r="L462" s="61">
        <f t="shared" si="153"/>
        <v>0.47165049083544169</v>
      </c>
      <c r="M462" s="229">
        <f t="shared" si="153"/>
        <v>0.61196989846596861</v>
      </c>
      <c r="N462" s="237"/>
      <c r="R462" s="73"/>
      <c r="AA462" s="73"/>
      <c r="AB462" s="73"/>
      <c r="AC462" s="73"/>
    </row>
    <row r="463" spans="1:29" ht="15" customHeight="1">
      <c r="A463" s="418" t="s">
        <v>6</v>
      </c>
      <c r="B463" s="21" t="s">
        <v>7</v>
      </c>
      <c r="C463" s="59">
        <v>5806</v>
      </c>
      <c r="D463" s="59">
        <v>3333</v>
      </c>
      <c r="E463" s="59">
        <v>3330</v>
      </c>
      <c r="F463" s="59">
        <v>9457</v>
      </c>
      <c r="G463" s="59">
        <v>7653</v>
      </c>
      <c r="H463" s="59">
        <v>15133</v>
      </c>
      <c r="I463" s="59">
        <v>6961</v>
      </c>
      <c r="J463" s="59">
        <v>9193</v>
      </c>
      <c r="K463" s="59">
        <v>11010</v>
      </c>
      <c r="L463" s="59">
        <v>4133</v>
      </c>
      <c r="M463" s="225">
        <v>9050</v>
      </c>
      <c r="N463" s="238"/>
      <c r="R463" s="73"/>
      <c r="AA463" s="73"/>
      <c r="AB463" s="73"/>
      <c r="AC463" s="73"/>
    </row>
    <row r="464" spans="1:29">
      <c r="A464" s="419"/>
      <c r="B464" s="22" t="s">
        <v>11</v>
      </c>
      <c r="C464" s="62">
        <f t="shared" ref="C464:M464" si="154">C463*33.72</f>
        <v>195778.32</v>
      </c>
      <c r="D464" s="62">
        <f t="shared" si="154"/>
        <v>112388.76</v>
      </c>
      <c r="E464" s="62">
        <f t="shared" si="154"/>
        <v>112287.59999999999</v>
      </c>
      <c r="F464" s="62">
        <f t="shared" si="154"/>
        <v>318890.03999999998</v>
      </c>
      <c r="G464" s="62">
        <f t="shared" si="154"/>
        <v>258059.16</v>
      </c>
      <c r="H464" s="62">
        <f t="shared" si="154"/>
        <v>510284.76</v>
      </c>
      <c r="I464" s="62">
        <f t="shared" si="154"/>
        <v>234724.91999999998</v>
      </c>
      <c r="J464" s="62">
        <f t="shared" si="154"/>
        <v>309987.95999999996</v>
      </c>
      <c r="K464" s="62">
        <f t="shared" si="154"/>
        <v>371257.2</v>
      </c>
      <c r="L464" s="62">
        <f t="shared" si="154"/>
        <v>139364.76</v>
      </c>
      <c r="M464" s="230">
        <f t="shared" si="154"/>
        <v>305166</v>
      </c>
      <c r="N464" s="239"/>
      <c r="R464" s="73"/>
      <c r="AA464" s="73"/>
      <c r="AB464" s="73"/>
      <c r="AC464" s="73"/>
    </row>
    <row r="465" spans="1:29">
      <c r="A465" s="419"/>
      <c r="B465" s="22" t="s">
        <v>79</v>
      </c>
      <c r="C465" s="62">
        <v>164000</v>
      </c>
      <c r="D465" s="62">
        <v>109880</v>
      </c>
      <c r="E465" s="62">
        <v>109880</v>
      </c>
      <c r="F465" s="62">
        <v>328000</v>
      </c>
      <c r="G465" s="62">
        <f>G460*2</f>
        <v>330905</v>
      </c>
      <c r="H465" s="62">
        <f>H460*2</f>
        <v>264264</v>
      </c>
      <c r="I465" s="62">
        <f>I460*2</f>
        <v>242663.6</v>
      </c>
      <c r="J465" s="62">
        <v>328000</v>
      </c>
      <c r="K465" s="62">
        <f>K460*2</f>
        <v>264264.40000000002</v>
      </c>
      <c r="L465" s="62">
        <v>328000</v>
      </c>
      <c r="M465" s="230">
        <f>2*M460</f>
        <v>352965.4</v>
      </c>
      <c r="N465" s="239"/>
      <c r="R465" s="73"/>
      <c r="AA465" s="73"/>
      <c r="AB465" s="73"/>
      <c r="AC465" s="73"/>
    </row>
    <row r="466" spans="1:29">
      <c r="A466" s="419"/>
      <c r="B466" s="57" t="s">
        <v>8</v>
      </c>
      <c r="C466" s="71">
        <f>SUM(C463-186)</f>
        <v>5620</v>
      </c>
      <c r="D466" s="71">
        <f>SUM(D463-652)</f>
        <v>2681</v>
      </c>
      <c r="E466" s="71">
        <f>SUM(E463-630)</f>
        <v>2700</v>
      </c>
      <c r="F466" s="71">
        <f>SUM(F463-1258)</f>
        <v>8199</v>
      </c>
      <c r="G466" s="71">
        <f>SUM(G463-4146)</f>
        <v>3507</v>
      </c>
      <c r="H466" s="71">
        <f>SUM(H463-1869)</f>
        <v>13264</v>
      </c>
      <c r="I466" s="71">
        <f>SUM(I463-(3921-2000))</f>
        <v>5040</v>
      </c>
      <c r="J466" s="71">
        <f>SUM(J463-1257)</f>
        <v>7936</v>
      </c>
      <c r="K466" s="71">
        <f>SUM(K463-1454)</f>
        <v>9556</v>
      </c>
      <c r="L466" s="71">
        <f>SUM(L463-447)</f>
        <v>3686</v>
      </c>
      <c r="M466" s="231">
        <f>SUM(M463-(5691-2614))</f>
        <v>5973</v>
      </c>
      <c r="N466" s="240"/>
      <c r="R466" s="12" t="s">
        <v>183</v>
      </c>
    </row>
    <row r="467" spans="1:29">
      <c r="A467" s="419"/>
      <c r="B467" s="23" t="s">
        <v>77</v>
      </c>
      <c r="C467" s="63">
        <f>C466*33.72</f>
        <v>189506.4</v>
      </c>
      <c r="D467" s="63">
        <f>D466*33.72</f>
        <v>90403.319999999992</v>
      </c>
      <c r="E467" s="63">
        <f>E466*33.72</f>
        <v>91044</v>
      </c>
      <c r="F467" s="63">
        <f>F466*33.72</f>
        <v>276470.27999999997</v>
      </c>
      <c r="G467" s="63">
        <f>G466*33.72*2</f>
        <v>236512.08</v>
      </c>
      <c r="H467" s="63">
        <f>H466*33.72</f>
        <v>447262.07999999996</v>
      </c>
      <c r="I467" s="63">
        <f>(I466*33.72)-(2000*33.72)</f>
        <v>102508.79999999999</v>
      </c>
      <c r="J467" s="63">
        <f>J466*33.72</f>
        <v>267601.91999999998</v>
      </c>
      <c r="K467" s="63">
        <f>K466*33.72</f>
        <v>322228.32</v>
      </c>
      <c r="L467" s="63">
        <f>L466*33.72</f>
        <v>124291.92</v>
      </c>
      <c r="M467" s="232">
        <f>((M466*33.72)-(2614*33.72))*2</f>
        <v>226530.96</v>
      </c>
      <c r="N467" s="241"/>
      <c r="R467" s="66">
        <f>344240-H467</f>
        <v>-103022.07999999996</v>
      </c>
      <c r="S467" s="73" t="s">
        <v>184</v>
      </c>
    </row>
    <row r="468" spans="1:29" ht="15.75" thickBot="1">
      <c r="A468" s="420"/>
      <c r="B468" s="205" t="s">
        <v>10</v>
      </c>
      <c r="C468" s="61">
        <f t="shared" ref="C468:M468" si="155">C467/C460</f>
        <v>1.3215948984672805</v>
      </c>
      <c r="D468" s="61">
        <f t="shared" si="155"/>
        <v>0.60062345614214585</v>
      </c>
      <c r="E468" s="61">
        <f t="shared" si="155"/>
        <v>0.60488001924050505</v>
      </c>
      <c r="F468" s="61">
        <f t="shared" si="155"/>
        <v>1.5190858351035013</v>
      </c>
      <c r="G468" s="61">
        <f t="shared" si="155"/>
        <v>1.4294862876052039</v>
      </c>
      <c r="H468" s="61">
        <f t="shared" si="155"/>
        <v>3.3849641267823083</v>
      </c>
      <c r="I468" s="61">
        <f t="shared" si="155"/>
        <v>0.84486342409821646</v>
      </c>
      <c r="J468" s="61">
        <f t="shared" si="155"/>
        <v>1.3863445010283535</v>
      </c>
      <c r="K468" s="61">
        <f t="shared" si="155"/>
        <v>2.4386812601318981</v>
      </c>
      <c r="L468" s="61">
        <f t="shared" si="155"/>
        <v>1.502447468338364</v>
      </c>
      <c r="M468" s="229">
        <f t="shared" si="155"/>
        <v>1.2835873431220168</v>
      </c>
      <c r="N468" s="237"/>
      <c r="R468" s="130"/>
    </row>
    <row r="469" spans="1:29" ht="15.75" thickBot="1">
      <c r="A469" s="406">
        <v>41285</v>
      </c>
      <c r="B469" s="406"/>
      <c r="C469" s="406"/>
      <c r="N469" s="13"/>
    </row>
    <row r="470" spans="1:29">
      <c r="A470" s="409" t="s">
        <v>1</v>
      </c>
      <c r="B470" s="424"/>
      <c r="C470" s="59" t="s">
        <v>12</v>
      </c>
      <c r="D470" s="59" t="s">
        <v>12</v>
      </c>
      <c r="E470" s="59" t="s">
        <v>13</v>
      </c>
      <c r="F470" s="59" t="s">
        <v>13</v>
      </c>
      <c r="G470" s="59" t="s">
        <v>13</v>
      </c>
      <c r="H470" s="59" t="s">
        <v>13</v>
      </c>
      <c r="I470" s="59" t="s">
        <v>13</v>
      </c>
      <c r="J470" s="59" t="s">
        <v>2</v>
      </c>
      <c r="K470" s="59" t="s">
        <v>2</v>
      </c>
      <c r="L470" s="59" t="s">
        <v>2</v>
      </c>
      <c r="M470" s="225" t="s">
        <v>2</v>
      </c>
      <c r="N470" s="233"/>
    </row>
    <row r="471" spans="1:29" ht="15.75" thickBot="1">
      <c r="A471" s="412" t="s">
        <v>0</v>
      </c>
      <c r="B471" s="431"/>
      <c r="C471" s="72" t="s">
        <v>99</v>
      </c>
      <c r="D471" s="72" t="s">
        <v>100</v>
      </c>
      <c r="E471" s="72" t="s">
        <v>101</v>
      </c>
      <c r="F471" s="72" t="s">
        <v>102</v>
      </c>
      <c r="G471" s="72" t="s">
        <v>97</v>
      </c>
      <c r="H471" s="72" t="s">
        <v>104</v>
      </c>
      <c r="I471" s="72" t="s">
        <v>103</v>
      </c>
      <c r="J471" s="72" t="s">
        <v>105</v>
      </c>
      <c r="K471" s="72" t="s">
        <v>107</v>
      </c>
      <c r="L471" s="72" t="s">
        <v>98</v>
      </c>
      <c r="M471" s="226" t="s">
        <v>106</v>
      </c>
      <c r="N471" s="234"/>
      <c r="S471" s="12"/>
      <c r="T471" s="12"/>
      <c r="U471" s="12"/>
      <c r="V471" s="12"/>
      <c r="W471" s="12"/>
      <c r="X471" s="12"/>
      <c r="Y471" s="12"/>
      <c r="Z471" s="12"/>
      <c r="AA471" s="130"/>
      <c r="AB471" s="129"/>
      <c r="AC471" s="130"/>
    </row>
    <row r="472" spans="1:29" ht="15" customHeight="1">
      <c r="A472" s="415" t="s">
        <v>9</v>
      </c>
      <c r="B472" s="2" t="s">
        <v>4</v>
      </c>
      <c r="C472" s="69">
        <v>143392.20000000001</v>
      </c>
      <c r="D472" s="69">
        <v>150515.79999999999</v>
      </c>
      <c r="E472" s="69">
        <v>150515.79999999999</v>
      </c>
      <c r="F472" s="69">
        <v>181997.8</v>
      </c>
      <c r="G472" s="69">
        <v>165452.5</v>
      </c>
      <c r="H472" s="69">
        <v>132132</v>
      </c>
      <c r="I472" s="69">
        <v>121331.8</v>
      </c>
      <c r="J472" s="69">
        <v>193027</v>
      </c>
      <c r="K472" s="69">
        <v>132132.20000000001</v>
      </c>
      <c r="L472" s="69">
        <v>82726.3</v>
      </c>
      <c r="M472" s="227">
        <v>176482.7</v>
      </c>
      <c r="N472" s="235"/>
      <c r="R472" s="73"/>
      <c r="AA472" s="73"/>
      <c r="AB472" s="73"/>
      <c r="AC472" s="73"/>
    </row>
    <row r="473" spans="1:29">
      <c r="A473" s="416"/>
      <c r="B473" s="55" t="s">
        <v>5</v>
      </c>
      <c r="C473" s="70">
        <v>42708.2</v>
      </c>
      <c r="D473" s="70">
        <v>76131</v>
      </c>
      <c r="E473" s="70">
        <v>77545.3</v>
      </c>
      <c r="F473" s="70">
        <v>161905.60000000001</v>
      </c>
      <c r="G473" s="70">
        <v>75246.5</v>
      </c>
      <c r="H473" s="70">
        <v>31770</v>
      </c>
      <c r="I473" s="70">
        <v>53602.5</v>
      </c>
      <c r="J473" s="70">
        <v>150783.4</v>
      </c>
      <c r="K473" s="70">
        <v>41128.400000000001</v>
      </c>
      <c r="L473" s="70">
        <v>38821.300000000003</v>
      </c>
      <c r="M473" s="228">
        <v>107821.9</v>
      </c>
      <c r="N473" s="236"/>
      <c r="R473" s="73"/>
      <c r="AA473" s="73"/>
      <c r="AB473" s="73"/>
      <c r="AC473" s="73"/>
    </row>
    <row r="474" spans="1:29" ht="15.75" thickBot="1">
      <c r="A474" s="417"/>
      <c r="B474" s="3" t="s">
        <v>3</v>
      </c>
      <c r="C474" s="60">
        <f t="shared" ref="C474:M474" si="156">C473/C472</f>
        <v>0.29784186308599764</v>
      </c>
      <c r="D474" s="61">
        <f t="shared" si="156"/>
        <v>0.50580071992441988</v>
      </c>
      <c r="E474" s="61">
        <f t="shared" si="156"/>
        <v>0.51519707565584483</v>
      </c>
      <c r="F474" s="61">
        <f t="shared" si="156"/>
        <v>0.88960196222152144</v>
      </c>
      <c r="G474" s="61">
        <f t="shared" si="156"/>
        <v>0.45479216089209895</v>
      </c>
      <c r="H474" s="61">
        <f t="shared" si="156"/>
        <v>0.24044137680501318</v>
      </c>
      <c r="I474" s="61">
        <f t="shared" si="156"/>
        <v>0.44178442914388477</v>
      </c>
      <c r="J474" s="61">
        <f t="shared" si="156"/>
        <v>0.78115185958441047</v>
      </c>
      <c r="K474" s="61">
        <f t="shared" si="156"/>
        <v>0.31126704921283382</v>
      </c>
      <c r="L474" s="61">
        <f t="shared" si="156"/>
        <v>0.46927397937536192</v>
      </c>
      <c r="M474" s="229">
        <f t="shared" si="156"/>
        <v>0.61094883521160992</v>
      </c>
      <c r="N474" s="237"/>
      <c r="R474" s="73"/>
      <c r="AA474" s="73"/>
      <c r="AB474" s="73"/>
      <c r="AC474" s="73"/>
    </row>
    <row r="475" spans="1:29" ht="15" customHeight="1">
      <c r="A475" s="418" t="s">
        <v>6</v>
      </c>
      <c r="B475" s="21" t="s">
        <v>7</v>
      </c>
      <c r="C475" s="59">
        <v>5806</v>
      </c>
      <c r="D475" s="59">
        <v>3333</v>
      </c>
      <c r="E475" s="59">
        <v>3330</v>
      </c>
      <c r="F475" s="59">
        <v>9457</v>
      </c>
      <c r="G475" s="59">
        <v>7653</v>
      </c>
      <c r="H475" s="59">
        <v>15133</v>
      </c>
      <c r="I475" s="59">
        <v>6961</v>
      </c>
      <c r="J475" s="59">
        <v>9193</v>
      </c>
      <c r="K475" s="59">
        <v>11010</v>
      </c>
      <c r="L475" s="59">
        <v>4133</v>
      </c>
      <c r="M475" s="225">
        <v>9050</v>
      </c>
      <c r="N475" s="238"/>
      <c r="R475" s="73"/>
      <c r="AA475" s="73"/>
      <c r="AB475" s="73"/>
      <c r="AC475" s="73"/>
    </row>
    <row r="476" spans="1:29">
      <c r="A476" s="419"/>
      <c r="B476" s="22" t="s">
        <v>11</v>
      </c>
      <c r="C476" s="62">
        <f t="shared" ref="C476:M476" si="157">C475*33.72</f>
        <v>195778.32</v>
      </c>
      <c r="D476" s="62">
        <f t="shared" si="157"/>
        <v>112388.76</v>
      </c>
      <c r="E476" s="62">
        <f t="shared" si="157"/>
        <v>112287.59999999999</v>
      </c>
      <c r="F476" s="62">
        <f t="shared" si="157"/>
        <v>318890.03999999998</v>
      </c>
      <c r="G476" s="62">
        <f t="shared" si="157"/>
        <v>258059.16</v>
      </c>
      <c r="H476" s="62">
        <f t="shared" si="157"/>
        <v>510284.76</v>
      </c>
      <c r="I476" s="62">
        <f t="shared" si="157"/>
        <v>234724.91999999998</v>
      </c>
      <c r="J476" s="62">
        <f t="shared" si="157"/>
        <v>309987.95999999996</v>
      </c>
      <c r="K476" s="62">
        <f t="shared" si="157"/>
        <v>371257.2</v>
      </c>
      <c r="L476" s="62">
        <f t="shared" si="157"/>
        <v>139364.76</v>
      </c>
      <c r="M476" s="230">
        <f t="shared" si="157"/>
        <v>305166</v>
      </c>
      <c r="N476" s="239"/>
      <c r="R476" s="73"/>
      <c r="AA476" s="73"/>
      <c r="AB476" s="73"/>
      <c r="AC476" s="73"/>
    </row>
    <row r="477" spans="1:29">
      <c r="A477" s="419"/>
      <c r="B477" s="22" t="s">
        <v>79</v>
      </c>
      <c r="C477" s="62">
        <v>164000</v>
      </c>
      <c r="D477" s="62">
        <v>109880</v>
      </c>
      <c r="E477" s="62">
        <v>109880</v>
      </c>
      <c r="F477" s="62">
        <v>328000</v>
      </c>
      <c r="G477" s="62">
        <f>G472*2</f>
        <v>330905</v>
      </c>
      <c r="H477" s="62">
        <f>H472*2</f>
        <v>264264</v>
      </c>
      <c r="I477" s="62">
        <f>I472*2</f>
        <v>242663.6</v>
      </c>
      <c r="J477" s="62">
        <v>328000</v>
      </c>
      <c r="K477" s="62">
        <f>K472*2</f>
        <v>264264.40000000002</v>
      </c>
      <c r="L477" s="62">
        <v>328000</v>
      </c>
      <c r="M477" s="230">
        <f>2*M472</f>
        <v>352965.4</v>
      </c>
      <c r="N477" s="239"/>
      <c r="R477" s="73"/>
      <c r="AA477" s="73"/>
      <c r="AB477" s="73"/>
      <c r="AC477" s="73"/>
    </row>
    <row r="478" spans="1:29">
      <c r="A478" s="419"/>
      <c r="B478" s="57" t="s">
        <v>8</v>
      </c>
      <c r="C478" s="71">
        <f>SUM(C475-304)</f>
        <v>5502</v>
      </c>
      <c r="D478" s="71">
        <f>SUM(D475-631)</f>
        <v>2702</v>
      </c>
      <c r="E478" s="71">
        <f>SUM(E475-613)</f>
        <v>2717</v>
      </c>
      <c r="F478" s="71">
        <f>SUM(F475-1246)</f>
        <v>8211</v>
      </c>
      <c r="G478" s="71">
        <f>SUM(G475-4146)</f>
        <v>3507</v>
      </c>
      <c r="H478" s="71">
        <f>SUM(H475-1868)</f>
        <v>13265</v>
      </c>
      <c r="I478" s="71">
        <f>SUM(I475-(3921-2000))</f>
        <v>5040</v>
      </c>
      <c r="J478" s="71">
        <f>SUM(J475-1251)</f>
        <v>7942</v>
      </c>
      <c r="K478" s="71">
        <f>SUM(K475-1453)</f>
        <v>9557</v>
      </c>
      <c r="L478" s="71">
        <f>SUM(L475-447)</f>
        <v>3686</v>
      </c>
      <c r="M478" s="231">
        <f>SUM(M475-(5691-2614))</f>
        <v>5973</v>
      </c>
      <c r="N478" s="240"/>
      <c r="R478" s="12" t="s">
        <v>183</v>
      </c>
    </row>
    <row r="479" spans="1:29">
      <c r="A479" s="419"/>
      <c r="B479" s="23" t="s">
        <v>77</v>
      </c>
      <c r="C479" s="63">
        <f>C478*33.72</f>
        <v>185527.44</v>
      </c>
      <c r="D479" s="63">
        <f>D478*33.72</f>
        <v>91111.44</v>
      </c>
      <c r="E479" s="63">
        <f>E478*33.72</f>
        <v>91617.239999999991</v>
      </c>
      <c r="F479" s="63">
        <f>F478*33.72</f>
        <v>276874.92</v>
      </c>
      <c r="G479" s="63">
        <f>G478*33.72*2</f>
        <v>236512.08</v>
      </c>
      <c r="H479" s="63">
        <f>H478*33.72</f>
        <v>447295.8</v>
      </c>
      <c r="I479" s="63">
        <f>(I478*33.72)-(2000*33.72)</f>
        <v>102508.79999999999</v>
      </c>
      <c r="J479" s="63">
        <f>J478*33.72</f>
        <v>267804.24</v>
      </c>
      <c r="K479" s="63">
        <f>K478*33.72</f>
        <v>322262.03999999998</v>
      </c>
      <c r="L479" s="63">
        <f>L478*33.72</f>
        <v>124291.92</v>
      </c>
      <c r="M479" s="232">
        <f>((M478*33.72)-(2614*33.72))*2</f>
        <v>226530.96</v>
      </c>
      <c r="N479" s="241"/>
      <c r="R479" s="66">
        <f>344240-H479</f>
        <v>-103055.79999999999</v>
      </c>
      <c r="S479" s="73" t="s">
        <v>184</v>
      </c>
    </row>
    <row r="480" spans="1:29" ht="15.75" thickBot="1">
      <c r="A480" s="420"/>
      <c r="B480" s="205" t="s">
        <v>10</v>
      </c>
      <c r="C480" s="61">
        <f t="shared" ref="C480:M480" si="158">C479/C472</f>
        <v>1.2938461087841597</v>
      </c>
      <c r="D480" s="61">
        <f t="shared" si="158"/>
        <v>0.60532807851401649</v>
      </c>
      <c r="E480" s="61">
        <f t="shared" si="158"/>
        <v>0.60868852306535259</v>
      </c>
      <c r="F480" s="61">
        <f t="shared" si="158"/>
        <v>1.5213091586821379</v>
      </c>
      <c r="G480" s="61">
        <f t="shared" si="158"/>
        <v>1.4294862876052039</v>
      </c>
      <c r="H480" s="61">
        <f t="shared" si="158"/>
        <v>3.3852193261284169</v>
      </c>
      <c r="I480" s="61">
        <f t="shared" si="158"/>
        <v>0.84486342409821646</v>
      </c>
      <c r="J480" s="61">
        <f t="shared" si="158"/>
        <v>1.3873926445523164</v>
      </c>
      <c r="K480" s="61">
        <f t="shared" si="158"/>
        <v>2.4389364590917273</v>
      </c>
      <c r="L480" s="61">
        <f t="shared" si="158"/>
        <v>1.502447468338364</v>
      </c>
      <c r="M480" s="229">
        <f t="shared" si="158"/>
        <v>1.2835873431220168</v>
      </c>
      <c r="N480" s="237"/>
      <c r="R480" s="130"/>
    </row>
    <row r="481" spans="1:29" ht="15.75" thickBot="1">
      <c r="A481" s="406">
        <v>41283</v>
      </c>
      <c r="B481" s="406"/>
      <c r="C481" s="406"/>
      <c r="N481" s="13"/>
    </row>
    <row r="482" spans="1:29">
      <c r="A482" s="409" t="s">
        <v>1</v>
      </c>
      <c r="B482" s="424"/>
      <c r="C482" s="59" t="s">
        <v>12</v>
      </c>
      <c r="D482" s="59" t="s">
        <v>12</v>
      </c>
      <c r="E482" s="59" t="s">
        <v>13</v>
      </c>
      <c r="F482" s="59" t="s">
        <v>13</v>
      </c>
      <c r="G482" s="59" t="s">
        <v>13</v>
      </c>
      <c r="H482" s="59" t="s">
        <v>13</v>
      </c>
      <c r="I482" s="59" t="s">
        <v>13</v>
      </c>
      <c r="J482" s="59" t="s">
        <v>2</v>
      </c>
      <c r="K482" s="59" t="s">
        <v>2</v>
      </c>
      <c r="L482" s="59" t="s">
        <v>2</v>
      </c>
      <c r="M482" s="225" t="s">
        <v>2</v>
      </c>
      <c r="N482" s="233"/>
    </row>
    <row r="483" spans="1:29" ht="15.75" thickBot="1">
      <c r="A483" s="412" t="s">
        <v>0</v>
      </c>
      <c r="B483" s="431"/>
      <c r="C483" s="72" t="s">
        <v>99</v>
      </c>
      <c r="D483" s="72" t="s">
        <v>100</v>
      </c>
      <c r="E483" s="72" t="s">
        <v>101</v>
      </c>
      <c r="F483" s="72" t="s">
        <v>102</v>
      </c>
      <c r="G483" s="72" t="s">
        <v>97</v>
      </c>
      <c r="H483" s="72" t="s">
        <v>104</v>
      </c>
      <c r="I483" s="72" t="s">
        <v>103</v>
      </c>
      <c r="J483" s="72" t="s">
        <v>105</v>
      </c>
      <c r="K483" s="72" t="s">
        <v>107</v>
      </c>
      <c r="L483" s="72" t="s">
        <v>98</v>
      </c>
      <c r="M483" s="226" t="s">
        <v>106</v>
      </c>
      <c r="N483" s="234"/>
      <c r="S483" s="12"/>
      <c r="T483" s="12"/>
      <c r="U483" s="12"/>
      <c r="V483" s="12"/>
      <c r="W483" s="12"/>
      <c r="X483" s="12"/>
      <c r="Y483" s="12"/>
      <c r="Z483" s="12"/>
      <c r="AA483" s="130"/>
      <c r="AB483" s="129"/>
      <c r="AC483" s="130"/>
    </row>
    <row r="484" spans="1:29" ht="15" customHeight="1">
      <c r="A484" s="415" t="s">
        <v>9</v>
      </c>
      <c r="B484" s="2" t="s">
        <v>4</v>
      </c>
      <c r="C484" s="69">
        <v>143392.20000000001</v>
      </c>
      <c r="D484" s="69">
        <v>150515.79999999999</v>
      </c>
      <c r="E484" s="69">
        <v>150515.79999999999</v>
      </c>
      <c r="F484" s="69">
        <v>181997.8</v>
      </c>
      <c r="G484" s="69">
        <v>165452.5</v>
      </c>
      <c r="H484" s="69">
        <v>132132</v>
      </c>
      <c r="I484" s="69">
        <v>121331.8</v>
      </c>
      <c r="J484" s="69">
        <v>193027</v>
      </c>
      <c r="K484" s="69">
        <v>132132.20000000001</v>
      </c>
      <c r="L484" s="69">
        <v>82726.3</v>
      </c>
      <c r="M484" s="227">
        <v>176482.7</v>
      </c>
      <c r="N484" s="235"/>
      <c r="R484" s="73"/>
      <c r="AA484" s="73"/>
      <c r="AB484" s="73"/>
      <c r="AC484" s="73"/>
    </row>
    <row r="485" spans="1:29">
      <c r="A485" s="416"/>
      <c r="B485" s="55" t="s">
        <v>5</v>
      </c>
      <c r="C485" s="70">
        <v>42013.599999999999</v>
      </c>
      <c r="D485" s="70">
        <v>76117.100000000006</v>
      </c>
      <c r="E485" s="70">
        <v>77531.399999999994</v>
      </c>
      <c r="F485" s="70">
        <v>161828.70000000001</v>
      </c>
      <c r="G485" s="70">
        <v>74716.899999999994</v>
      </c>
      <c r="H485" s="70">
        <v>31028.6</v>
      </c>
      <c r="I485" s="70">
        <v>53433.1</v>
      </c>
      <c r="J485" s="70">
        <v>150668.9</v>
      </c>
      <c r="K485" s="70">
        <v>41954.9</v>
      </c>
      <c r="L485" s="70">
        <v>38550.199999999997</v>
      </c>
      <c r="M485" s="228">
        <v>107501</v>
      </c>
      <c r="N485" s="236"/>
      <c r="R485" s="73"/>
      <c r="AA485" s="73"/>
      <c r="AB485" s="73"/>
      <c r="AC485" s="73"/>
    </row>
    <row r="486" spans="1:29" ht="15.75" thickBot="1">
      <c r="A486" s="417"/>
      <c r="B486" s="3" t="s">
        <v>3</v>
      </c>
      <c r="C486" s="60">
        <f t="shared" ref="C486:M486" si="159">C485/C484</f>
        <v>0.2929978060173426</v>
      </c>
      <c r="D486" s="61">
        <f t="shared" si="159"/>
        <v>0.50570837081555564</v>
      </c>
      <c r="E486" s="61">
        <f t="shared" si="159"/>
        <v>0.51510472654698047</v>
      </c>
      <c r="F486" s="61">
        <f t="shared" si="159"/>
        <v>0.88917942964145735</v>
      </c>
      <c r="G486" s="61">
        <f t="shared" si="159"/>
        <v>0.45159124219942276</v>
      </c>
      <c r="H486" s="61">
        <f t="shared" si="159"/>
        <v>0.23483032119395755</v>
      </c>
      <c r="I486" s="61">
        <f t="shared" si="159"/>
        <v>0.44038825765380551</v>
      </c>
      <c r="J486" s="61">
        <f t="shared" si="159"/>
        <v>0.78055867831961334</v>
      </c>
      <c r="K486" s="61">
        <f t="shared" si="159"/>
        <v>0.31752214827271474</v>
      </c>
      <c r="L486" s="61">
        <f t="shared" si="159"/>
        <v>0.46599690787572989</v>
      </c>
      <c r="M486" s="229">
        <f t="shared" si="159"/>
        <v>0.60913052667485246</v>
      </c>
      <c r="N486" s="237"/>
      <c r="R486" s="73"/>
      <c r="AA486" s="73"/>
      <c r="AB486" s="73"/>
      <c r="AC486" s="73"/>
    </row>
    <row r="487" spans="1:29" ht="15" customHeight="1">
      <c r="A487" s="418" t="s">
        <v>6</v>
      </c>
      <c r="B487" s="21" t="s">
        <v>7</v>
      </c>
      <c r="C487" s="59">
        <v>5806</v>
      </c>
      <c r="D487" s="59">
        <v>3333</v>
      </c>
      <c r="E487" s="59">
        <v>3330</v>
      </c>
      <c r="F487" s="59">
        <v>9457</v>
      </c>
      <c r="G487" s="59">
        <v>7653</v>
      </c>
      <c r="H487" s="59">
        <v>14803</v>
      </c>
      <c r="I487" s="59">
        <v>6961</v>
      </c>
      <c r="J487" s="59">
        <v>9193</v>
      </c>
      <c r="K487" s="59">
        <v>11010</v>
      </c>
      <c r="L487" s="59">
        <v>4133</v>
      </c>
      <c r="M487" s="225">
        <v>9050</v>
      </c>
      <c r="N487" s="238"/>
      <c r="R487" s="73"/>
      <c r="AA487" s="73"/>
      <c r="AB487" s="73"/>
      <c r="AC487" s="73"/>
    </row>
    <row r="488" spans="1:29">
      <c r="A488" s="419"/>
      <c r="B488" s="22" t="s">
        <v>11</v>
      </c>
      <c r="C488" s="62">
        <f t="shared" ref="C488:M488" si="160">C487*33.72</f>
        <v>195778.32</v>
      </c>
      <c r="D488" s="62">
        <f t="shared" si="160"/>
        <v>112388.76</v>
      </c>
      <c r="E488" s="62">
        <f t="shared" si="160"/>
        <v>112287.59999999999</v>
      </c>
      <c r="F488" s="62">
        <f t="shared" si="160"/>
        <v>318890.03999999998</v>
      </c>
      <c r="G488" s="62">
        <f t="shared" si="160"/>
        <v>258059.16</v>
      </c>
      <c r="H488" s="62">
        <f t="shared" si="160"/>
        <v>499157.16</v>
      </c>
      <c r="I488" s="62">
        <f t="shared" si="160"/>
        <v>234724.91999999998</v>
      </c>
      <c r="J488" s="62">
        <f t="shared" si="160"/>
        <v>309987.95999999996</v>
      </c>
      <c r="K488" s="62">
        <f t="shared" si="160"/>
        <v>371257.2</v>
      </c>
      <c r="L488" s="62">
        <f t="shared" si="160"/>
        <v>139364.76</v>
      </c>
      <c r="M488" s="230">
        <f t="shared" si="160"/>
        <v>305166</v>
      </c>
      <c r="N488" s="239"/>
      <c r="R488" s="73"/>
      <c r="AA488" s="73"/>
      <c r="AB488" s="73"/>
      <c r="AC488" s="73"/>
    </row>
    <row r="489" spans="1:29">
      <c r="A489" s="419"/>
      <c r="B489" s="22" t="s">
        <v>79</v>
      </c>
      <c r="C489" s="62">
        <v>164000</v>
      </c>
      <c r="D489" s="62">
        <v>109880</v>
      </c>
      <c r="E489" s="62">
        <v>109880</v>
      </c>
      <c r="F489" s="62">
        <v>328000</v>
      </c>
      <c r="G489" s="62">
        <f>G484*2</f>
        <v>330905</v>
      </c>
      <c r="H489" s="62">
        <f>H484*2</f>
        <v>264264</v>
      </c>
      <c r="I489" s="62">
        <f>I484*2</f>
        <v>242663.6</v>
      </c>
      <c r="J489" s="62">
        <v>328000</v>
      </c>
      <c r="K489" s="62">
        <f>K484*2</f>
        <v>264264.40000000002</v>
      </c>
      <c r="L489" s="62">
        <v>328000</v>
      </c>
      <c r="M489" s="230">
        <f>2*M484</f>
        <v>352965.4</v>
      </c>
      <c r="N489" s="239"/>
      <c r="R489" s="73"/>
      <c r="AA489" s="73"/>
      <c r="AB489" s="73"/>
      <c r="AC489" s="73"/>
    </row>
    <row r="490" spans="1:29">
      <c r="A490" s="419"/>
      <c r="B490" s="57" t="s">
        <v>8</v>
      </c>
      <c r="C490" s="71">
        <f>SUM(C487-304)</f>
        <v>5502</v>
      </c>
      <c r="D490" s="71">
        <f>SUM(D487-631)</f>
        <v>2702</v>
      </c>
      <c r="E490" s="71">
        <f>SUM(E487-613)</f>
        <v>2717</v>
      </c>
      <c r="F490" s="71">
        <f>SUM(F487-1246)</f>
        <v>8211</v>
      </c>
      <c r="G490" s="71">
        <f>SUM(G487-4146)</f>
        <v>3507</v>
      </c>
      <c r="H490" s="71">
        <f>SUM(H487-1895)</f>
        <v>12908</v>
      </c>
      <c r="I490" s="71">
        <f>SUM(I487-(3921-2000))</f>
        <v>5040</v>
      </c>
      <c r="J490" s="71">
        <f>SUM(J487-1251)</f>
        <v>7942</v>
      </c>
      <c r="K490" s="71">
        <f>SUM(K487-1453)</f>
        <v>9557</v>
      </c>
      <c r="L490" s="71">
        <f>SUM(L487-447)</f>
        <v>3686</v>
      </c>
      <c r="M490" s="231">
        <f>SUM(M487-(5691-2614))</f>
        <v>5973</v>
      </c>
      <c r="N490" s="240"/>
      <c r="R490" s="12" t="s">
        <v>183</v>
      </c>
    </row>
    <row r="491" spans="1:29">
      <c r="A491" s="419"/>
      <c r="B491" s="23" t="s">
        <v>77</v>
      </c>
      <c r="C491" s="63">
        <f>C490*33.72</f>
        <v>185527.44</v>
      </c>
      <c r="D491" s="63">
        <f>D490*33.72</f>
        <v>91111.44</v>
      </c>
      <c r="E491" s="63">
        <f>E490*33.72</f>
        <v>91617.239999999991</v>
      </c>
      <c r="F491" s="63">
        <f>F490*33.72</f>
        <v>276874.92</v>
      </c>
      <c r="G491" s="63">
        <f>G490*33.72*2</f>
        <v>236512.08</v>
      </c>
      <c r="H491" s="63">
        <f>H490*33.72</f>
        <v>435257.76</v>
      </c>
      <c r="I491" s="63">
        <f>(I490*33.72)-(2000*33.72)</f>
        <v>102508.79999999999</v>
      </c>
      <c r="J491" s="63">
        <f>J490*33.72</f>
        <v>267804.24</v>
      </c>
      <c r="K491" s="63">
        <f>K490*33.72</f>
        <v>322262.03999999998</v>
      </c>
      <c r="L491" s="63">
        <f>L490*33.72</f>
        <v>124291.92</v>
      </c>
      <c r="M491" s="232">
        <f>((M490*33.72)-(2614*33.72))*2</f>
        <v>226530.96</v>
      </c>
      <c r="N491" s="241"/>
      <c r="R491" s="66">
        <f>344240-H491</f>
        <v>-91017.760000000009</v>
      </c>
      <c r="S491" s="73" t="s">
        <v>184</v>
      </c>
    </row>
    <row r="492" spans="1:29" ht="15.75" thickBot="1">
      <c r="A492" s="420"/>
      <c r="B492" s="205" t="s">
        <v>10</v>
      </c>
      <c r="C492" s="61">
        <f t="shared" ref="C492:M492" si="161">C491/C484</f>
        <v>1.2938461087841597</v>
      </c>
      <c r="D492" s="61">
        <f t="shared" si="161"/>
        <v>0.60532807851401649</v>
      </c>
      <c r="E492" s="61">
        <f t="shared" si="161"/>
        <v>0.60868852306535259</v>
      </c>
      <c r="F492" s="61">
        <f t="shared" si="161"/>
        <v>1.5213091586821379</v>
      </c>
      <c r="G492" s="61">
        <f t="shared" si="161"/>
        <v>1.4294862876052039</v>
      </c>
      <c r="H492" s="61">
        <f t="shared" si="161"/>
        <v>3.2941131595677051</v>
      </c>
      <c r="I492" s="61">
        <f t="shared" si="161"/>
        <v>0.84486342409821646</v>
      </c>
      <c r="J492" s="61">
        <f t="shared" si="161"/>
        <v>1.3873926445523164</v>
      </c>
      <c r="K492" s="61">
        <f t="shared" si="161"/>
        <v>2.4389364590917273</v>
      </c>
      <c r="L492" s="61">
        <f t="shared" si="161"/>
        <v>1.502447468338364</v>
      </c>
      <c r="M492" s="229">
        <f t="shared" si="161"/>
        <v>1.2835873431220168</v>
      </c>
      <c r="N492" s="237"/>
      <c r="R492" s="130"/>
    </row>
    <row r="493" spans="1:29" ht="15.75" thickBot="1">
      <c r="A493" s="406">
        <v>41281</v>
      </c>
      <c r="B493" s="406"/>
      <c r="C493" s="406"/>
      <c r="N493" s="13"/>
    </row>
    <row r="494" spans="1:29">
      <c r="A494" s="409" t="s">
        <v>1</v>
      </c>
      <c r="B494" s="424"/>
      <c r="C494" s="59" t="s">
        <v>12</v>
      </c>
      <c r="D494" s="59" t="s">
        <v>12</v>
      </c>
      <c r="E494" s="59" t="s">
        <v>13</v>
      </c>
      <c r="F494" s="59" t="s">
        <v>13</v>
      </c>
      <c r="G494" s="59" t="s">
        <v>13</v>
      </c>
      <c r="H494" s="59" t="s">
        <v>13</v>
      </c>
      <c r="I494" s="59" t="s">
        <v>13</v>
      </c>
      <c r="J494" s="59" t="s">
        <v>2</v>
      </c>
      <c r="K494" s="59" t="s">
        <v>2</v>
      </c>
      <c r="L494" s="59" t="s">
        <v>2</v>
      </c>
      <c r="M494" s="225" t="s">
        <v>2</v>
      </c>
      <c r="N494" s="233"/>
    </row>
    <row r="495" spans="1:29" ht="15.75" thickBot="1">
      <c r="A495" s="412" t="s">
        <v>0</v>
      </c>
      <c r="B495" s="431"/>
      <c r="C495" s="72" t="s">
        <v>99</v>
      </c>
      <c r="D495" s="72" t="s">
        <v>100</v>
      </c>
      <c r="E495" s="72" t="s">
        <v>101</v>
      </c>
      <c r="F495" s="72" t="s">
        <v>102</v>
      </c>
      <c r="G495" s="72" t="s">
        <v>97</v>
      </c>
      <c r="H495" s="72" t="s">
        <v>104</v>
      </c>
      <c r="I495" s="72" t="s">
        <v>103</v>
      </c>
      <c r="J495" s="72" t="s">
        <v>105</v>
      </c>
      <c r="K495" s="72" t="s">
        <v>107</v>
      </c>
      <c r="L495" s="72" t="s">
        <v>98</v>
      </c>
      <c r="M495" s="226" t="s">
        <v>106</v>
      </c>
      <c r="N495" s="234"/>
      <c r="S495" s="12"/>
      <c r="T495" s="12"/>
      <c r="U495" s="12"/>
      <c r="V495" s="12"/>
      <c r="W495" s="12"/>
      <c r="X495" s="12"/>
      <c r="Y495" s="12"/>
      <c r="Z495" s="12"/>
      <c r="AA495" s="130"/>
      <c r="AB495" s="129"/>
      <c r="AC495" s="130"/>
    </row>
    <row r="496" spans="1:29" ht="15" customHeight="1">
      <c r="A496" s="415" t="s">
        <v>9</v>
      </c>
      <c r="B496" s="2" t="s">
        <v>4</v>
      </c>
      <c r="C496" s="69">
        <v>143392.20000000001</v>
      </c>
      <c r="D496" s="69">
        <v>150515.79999999999</v>
      </c>
      <c r="E496" s="69">
        <v>150515.79999999999</v>
      </c>
      <c r="F496" s="69">
        <v>181997.8</v>
      </c>
      <c r="G496" s="69">
        <v>165452.5</v>
      </c>
      <c r="H496" s="69">
        <v>132132</v>
      </c>
      <c r="I496" s="69">
        <v>121331.8</v>
      </c>
      <c r="J496" s="69">
        <v>193027</v>
      </c>
      <c r="K496" s="69">
        <v>132132.20000000001</v>
      </c>
      <c r="L496" s="69">
        <v>82726.3</v>
      </c>
      <c r="M496" s="227">
        <v>176482.7</v>
      </c>
      <c r="N496" s="235"/>
      <c r="R496" s="73"/>
      <c r="AA496" s="73"/>
      <c r="AB496" s="73"/>
      <c r="AC496" s="73"/>
    </row>
    <row r="497" spans="1:29">
      <c r="A497" s="416"/>
      <c r="B497" s="55" t="s">
        <v>5</v>
      </c>
      <c r="C497" s="70">
        <v>40211.1</v>
      </c>
      <c r="D497" s="70">
        <v>76091</v>
      </c>
      <c r="E497" s="70">
        <v>77505.399999999994</v>
      </c>
      <c r="F497" s="70">
        <v>161750.79999999999</v>
      </c>
      <c r="G497" s="70">
        <v>74015.100000000006</v>
      </c>
      <c r="H497" s="70">
        <v>31010</v>
      </c>
      <c r="I497" s="70">
        <v>53410.3</v>
      </c>
      <c r="J497" s="70">
        <v>150504.70000000001</v>
      </c>
      <c r="K497" s="70">
        <v>41631.1</v>
      </c>
      <c r="L497" s="70">
        <v>38199</v>
      </c>
      <c r="M497" s="228">
        <v>107454.8</v>
      </c>
      <c r="N497" s="236"/>
      <c r="R497" s="73"/>
      <c r="AA497" s="73"/>
      <c r="AB497" s="73"/>
      <c r="AC497" s="73"/>
    </row>
    <row r="498" spans="1:29" ht="15.75" thickBot="1">
      <c r="A498" s="417"/>
      <c r="B498" s="3" t="s">
        <v>3</v>
      </c>
      <c r="C498" s="60">
        <f t="shared" ref="C498:M498" si="162">C497/C496</f>
        <v>0.28042738726374233</v>
      </c>
      <c r="D498" s="61">
        <f t="shared" si="162"/>
        <v>0.50553496709315571</v>
      </c>
      <c r="E498" s="61">
        <f t="shared" si="162"/>
        <v>0.51493198720665867</v>
      </c>
      <c r="F498" s="61">
        <f t="shared" si="162"/>
        <v>0.88875140248948059</v>
      </c>
      <c r="G498" s="61">
        <f t="shared" si="162"/>
        <v>0.44734954140916583</v>
      </c>
      <c r="H498" s="61">
        <f t="shared" si="162"/>
        <v>0.23468955287137105</v>
      </c>
      <c r="I498" s="61">
        <f t="shared" si="162"/>
        <v>0.44020034319115026</v>
      </c>
      <c r="J498" s="61">
        <f t="shared" si="162"/>
        <v>0.7797080201215375</v>
      </c>
      <c r="K498" s="61">
        <f t="shared" si="162"/>
        <v>0.31507157225869237</v>
      </c>
      <c r="L498" s="61">
        <f t="shared" si="162"/>
        <v>0.46175158323290172</v>
      </c>
      <c r="M498" s="229">
        <f t="shared" si="162"/>
        <v>0.60886874464182605</v>
      </c>
      <c r="N498" s="237"/>
      <c r="R498" s="73"/>
      <c r="AA498" s="73"/>
      <c r="AB498" s="73"/>
      <c r="AC498" s="73"/>
    </row>
    <row r="499" spans="1:29" ht="15" customHeight="1">
      <c r="A499" s="418" t="s">
        <v>6</v>
      </c>
      <c r="B499" s="21" t="s">
        <v>7</v>
      </c>
      <c r="C499" s="59">
        <v>5806</v>
      </c>
      <c r="D499" s="59">
        <v>3333</v>
      </c>
      <c r="E499" s="59">
        <v>3330</v>
      </c>
      <c r="F499" s="59">
        <v>9457</v>
      </c>
      <c r="G499" s="59">
        <v>7653</v>
      </c>
      <c r="H499" s="59">
        <v>14803</v>
      </c>
      <c r="I499" s="59">
        <v>6961</v>
      </c>
      <c r="J499" s="59">
        <v>9193</v>
      </c>
      <c r="K499" s="59">
        <v>11010</v>
      </c>
      <c r="L499" s="59">
        <v>4133</v>
      </c>
      <c r="M499" s="225">
        <v>9050</v>
      </c>
      <c r="N499" s="238"/>
      <c r="R499" s="73"/>
      <c r="AA499" s="73"/>
      <c r="AB499" s="73"/>
      <c r="AC499" s="73"/>
    </row>
    <row r="500" spans="1:29">
      <c r="A500" s="419"/>
      <c r="B500" s="22" t="s">
        <v>11</v>
      </c>
      <c r="C500" s="62">
        <f t="shared" ref="C500:M500" si="163">C499*33.72</f>
        <v>195778.32</v>
      </c>
      <c r="D500" s="62">
        <f t="shared" si="163"/>
        <v>112388.76</v>
      </c>
      <c r="E500" s="62">
        <f t="shared" si="163"/>
        <v>112287.59999999999</v>
      </c>
      <c r="F500" s="62">
        <f t="shared" si="163"/>
        <v>318890.03999999998</v>
      </c>
      <c r="G500" s="62">
        <f t="shared" si="163"/>
        <v>258059.16</v>
      </c>
      <c r="H500" s="62">
        <f t="shared" si="163"/>
        <v>499157.16</v>
      </c>
      <c r="I500" s="62">
        <f t="shared" si="163"/>
        <v>234724.91999999998</v>
      </c>
      <c r="J500" s="62">
        <f t="shared" si="163"/>
        <v>309987.95999999996</v>
      </c>
      <c r="K500" s="62">
        <f t="shared" si="163"/>
        <v>371257.2</v>
      </c>
      <c r="L500" s="62">
        <f t="shared" si="163"/>
        <v>139364.76</v>
      </c>
      <c r="M500" s="230">
        <f t="shared" si="163"/>
        <v>305166</v>
      </c>
      <c r="N500" s="239"/>
      <c r="R500" s="73"/>
      <c r="AA500" s="73"/>
      <c r="AB500" s="73"/>
      <c r="AC500" s="73"/>
    </row>
    <row r="501" spans="1:29">
      <c r="A501" s="419"/>
      <c r="B501" s="22" t="s">
        <v>79</v>
      </c>
      <c r="C501" s="62">
        <v>164000</v>
      </c>
      <c r="D501" s="62">
        <v>109880</v>
      </c>
      <c r="E501" s="62">
        <v>109880</v>
      </c>
      <c r="F501" s="62">
        <v>328000</v>
      </c>
      <c r="G501" s="62">
        <f>G496*2</f>
        <v>330905</v>
      </c>
      <c r="H501" s="62">
        <f>H496*2</f>
        <v>264264</v>
      </c>
      <c r="I501" s="62">
        <f>I496*2</f>
        <v>242663.6</v>
      </c>
      <c r="J501" s="62">
        <v>328000</v>
      </c>
      <c r="K501" s="62">
        <f>K496*2</f>
        <v>264264.40000000002</v>
      </c>
      <c r="L501" s="62">
        <v>328000</v>
      </c>
      <c r="M501" s="230">
        <f>2*M496</f>
        <v>352965.4</v>
      </c>
      <c r="N501" s="239"/>
      <c r="R501" s="73"/>
      <c r="AA501" s="73"/>
      <c r="AB501" s="73"/>
      <c r="AC501" s="73"/>
    </row>
    <row r="502" spans="1:29">
      <c r="A502" s="419"/>
      <c r="B502" s="57" t="s">
        <v>8</v>
      </c>
      <c r="C502" s="71">
        <f>SUM(C499-304)</f>
        <v>5502</v>
      </c>
      <c r="D502" s="71">
        <f>SUM(D499-631)</f>
        <v>2702</v>
      </c>
      <c r="E502" s="71">
        <f>SUM(E499-613)</f>
        <v>2717</v>
      </c>
      <c r="F502" s="71">
        <f>SUM(F499-1246)</f>
        <v>8211</v>
      </c>
      <c r="G502" s="71">
        <f>SUM(G499-4146)</f>
        <v>3507</v>
      </c>
      <c r="H502" s="71">
        <f>SUM(H499-1903)</f>
        <v>12900</v>
      </c>
      <c r="I502" s="71">
        <f>SUM(I499-(3983-2000))</f>
        <v>4978</v>
      </c>
      <c r="J502" s="71">
        <f>SUM(J499-1251)</f>
        <v>7942</v>
      </c>
      <c r="K502" s="71">
        <f>SUM(K499-1453)</f>
        <v>9557</v>
      </c>
      <c r="L502" s="71">
        <f>SUM(L499-447)</f>
        <v>3686</v>
      </c>
      <c r="M502" s="231">
        <f>SUM(M499-(5753-2614))</f>
        <v>5911</v>
      </c>
      <c r="N502" s="240"/>
      <c r="R502" s="12" t="s">
        <v>183</v>
      </c>
    </row>
    <row r="503" spans="1:29">
      <c r="A503" s="419"/>
      <c r="B503" s="23" t="s">
        <v>77</v>
      </c>
      <c r="C503" s="63">
        <f>C502*33.72</f>
        <v>185527.44</v>
      </c>
      <c r="D503" s="63">
        <f>D502*33.72</f>
        <v>91111.44</v>
      </c>
      <c r="E503" s="63">
        <f>E502*33.72</f>
        <v>91617.239999999991</v>
      </c>
      <c r="F503" s="63">
        <f>F502*33.72</f>
        <v>276874.92</v>
      </c>
      <c r="G503" s="63">
        <f>G502*33.72*2</f>
        <v>236512.08</v>
      </c>
      <c r="H503" s="63">
        <f>H502*33.72</f>
        <v>434988</v>
      </c>
      <c r="I503" s="63">
        <f>(I502*33.72)-(2000*33.72)</f>
        <v>100418.16</v>
      </c>
      <c r="J503" s="63">
        <f>J502*33.72</f>
        <v>267804.24</v>
      </c>
      <c r="K503" s="63">
        <f>K502*33.72</f>
        <v>322262.03999999998</v>
      </c>
      <c r="L503" s="63">
        <f>L502*33.72</f>
        <v>124291.92</v>
      </c>
      <c r="M503" s="232">
        <f>((M502*33.72)-(2614*33.72))*2</f>
        <v>222349.67999999996</v>
      </c>
      <c r="N503" s="241"/>
      <c r="R503" s="66">
        <f>344240-H503</f>
        <v>-90748</v>
      </c>
      <c r="S503" s="73" t="s">
        <v>184</v>
      </c>
    </row>
    <row r="504" spans="1:29" ht="15.75" thickBot="1">
      <c r="A504" s="420"/>
      <c r="B504" s="205" t="s">
        <v>10</v>
      </c>
      <c r="C504" s="61">
        <f t="shared" ref="C504:M504" si="164">C503/C496</f>
        <v>1.2938461087841597</v>
      </c>
      <c r="D504" s="61">
        <f t="shared" si="164"/>
        <v>0.60532807851401649</v>
      </c>
      <c r="E504" s="61">
        <f t="shared" si="164"/>
        <v>0.60868852306535259</v>
      </c>
      <c r="F504" s="61">
        <f t="shared" si="164"/>
        <v>1.5213091586821379</v>
      </c>
      <c r="G504" s="61">
        <f t="shared" si="164"/>
        <v>1.4294862876052039</v>
      </c>
      <c r="H504" s="61">
        <f t="shared" si="164"/>
        <v>3.2920715647988374</v>
      </c>
      <c r="I504" s="61">
        <f t="shared" si="164"/>
        <v>0.82763265689621357</v>
      </c>
      <c r="J504" s="61">
        <f t="shared" si="164"/>
        <v>1.3873926445523164</v>
      </c>
      <c r="K504" s="61">
        <f t="shared" si="164"/>
        <v>2.4389364590917273</v>
      </c>
      <c r="L504" s="61">
        <f t="shared" si="164"/>
        <v>1.502447468338364</v>
      </c>
      <c r="M504" s="229">
        <f t="shared" si="164"/>
        <v>1.2598950492031227</v>
      </c>
      <c r="N504" s="237"/>
      <c r="R504" s="130"/>
    </row>
  </sheetData>
  <mergeCells count="339">
    <mergeCell ref="AA26:AB26"/>
    <mergeCell ref="A27:B27"/>
    <mergeCell ref="AA27:AB27"/>
    <mergeCell ref="A28:A30"/>
    <mergeCell ref="AA28:AA30"/>
    <mergeCell ref="A31:A36"/>
    <mergeCell ref="AA31:AA33"/>
    <mergeCell ref="AA34:AA36"/>
    <mergeCell ref="A61:C61"/>
    <mergeCell ref="AA61:AB61"/>
    <mergeCell ref="A50:B50"/>
    <mergeCell ref="AA50:AB50"/>
    <mergeCell ref="A51:B51"/>
    <mergeCell ref="AA51:AB51"/>
    <mergeCell ref="A52:A54"/>
    <mergeCell ref="AA52:AA54"/>
    <mergeCell ref="A55:A60"/>
    <mergeCell ref="AA55:AA57"/>
    <mergeCell ref="AA58:AA60"/>
    <mergeCell ref="A62:B62"/>
    <mergeCell ref="AA62:AB62"/>
    <mergeCell ref="A63:B63"/>
    <mergeCell ref="AA63:AB63"/>
    <mergeCell ref="A64:A66"/>
    <mergeCell ref="AA64:AA66"/>
    <mergeCell ref="A67:A72"/>
    <mergeCell ref="AA67:AA69"/>
    <mergeCell ref="AA70:AA72"/>
    <mergeCell ref="A109:C109"/>
    <mergeCell ref="AA109:AB109"/>
    <mergeCell ref="A110:B110"/>
    <mergeCell ref="AA110:AB110"/>
    <mergeCell ref="A111:B111"/>
    <mergeCell ref="AA111:AB111"/>
    <mergeCell ref="A112:A114"/>
    <mergeCell ref="AA112:AA114"/>
    <mergeCell ref="A115:A120"/>
    <mergeCell ref="AA115:AA117"/>
    <mergeCell ref="AA118:AA120"/>
    <mergeCell ref="A145:C145"/>
    <mergeCell ref="AA145:AB145"/>
    <mergeCell ref="A146:B146"/>
    <mergeCell ref="AA146:AB146"/>
    <mergeCell ref="A147:B147"/>
    <mergeCell ref="AA147:AB147"/>
    <mergeCell ref="A148:A150"/>
    <mergeCell ref="AA148:AA150"/>
    <mergeCell ref="A151:A156"/>
    <mergeCell ref="AA151:AA153"/>
    <mergeCell ref="AA154:AA156"/>
    <mergeCell ref="A205:C205"/>
    <mergeCell ref="AA205:AB205"/>
    <mergeCell ref="A206:B206"/>
    <mergeCell ref="AA206:AB206"/>
    <mergeCell ref="A207:B207"/>
    <mergeCell ref="AA207:AB207"/>
    <mergeCell ref="A208:A210"/>
    <mergeCell ref="AA208:AA210"/>
    <mergeCell ref="A211:A216"/>
    <mergeCell ref="AA211:AA213"/>
    <mergeCell ref="AA214:AA216"/>
    <mergeCell ref="A217:C217"/>
    <mergeCell ref="AA217:AB217"/>
    <mergeCell ref="A218:B218"/>
    <mergeCell ref="AA218:AB218"/>
    <mergeCell ref="A219:B219"/>
    <mergeCell ref="AA219:AB219"/>
    <mergeCell ref="A220:A222"/>
    <mergeCell ref="AA220:AA222"/>
    <mergeCell ref="A223:A228"/>
    <mergeCell ref="AA223:AA225"/>
    <mergeCell ref="AA226:AA228"/>
    <mergeCell ref="A241:C241"/>
    <mergeCell ref="AA241:AB241"/>
    <mergeCell ref="A242:B242"/>
    <mergeCell ref="AA242:AB242"/>
    <mergeCell ref="A243:B243"/>
    <mergeCell ref="AA243:AB243"/>
    <mergeCell ref="A244:A246"/>
    <mergeCell ref="AA244:AA246"/>
    <mergeCell ref="A247:A252"/>
    <mergeCell ref="AA247:AA249"/>
    <mergeCell ref="AA250:AA252"/>
    <mergeCell ref="AA253:AB253"/>
    <mergeCell ref="AA259:AA261"/>
    <mergeCell ref="AA262:AA264"/>
    <mergeCell ref="AA265:AA270"/>
    <mergeCell ref="AA254:AB254"/>
    <mergeCell ref="AA255:AB255"/>
    <mergeCell ref="AA256:AA258"/>
    <mergeCell ref="A253:C253"/>
    <mergeCell ref="A254:B254"/>
    <mergeCell ref="A255:B255"/>
    <mergeCell ref="A256:A258"/>
    <mergeCell ref="A259:A264"/>
    <mergeCell ref="A289:C289"/>
    <mergeCell ref="A290:B290"/>
    <mergeCell ref="A291:B291"/>
    <mergeCell ref="A292:A294"/>
    <mergeCell ref="A295:A300"/>
    <mergeCell ref="A313:C313"/>
    <mergeCell ref="A314:B314"/>
    <mergeCell ref="A315:B315"/>
    <mergeCell ref="A316:A318"/>
    <mergeCell ref="A301:C301"/>
    <mergeCell ref="A302:B302"/>
    <mergeCell ref="A303:B303"/>
    <mergeCell ref="A304:A306"/>
    <mergeCell ref="A307:A312"/>
    <mergeCell ref="A319:A324"/>
    <mergeCell ref="A337:C337"/>
    <mergeCell ref="A338:B338"/>
    <mergeCell ref="A339:B339"/>
    <mergeCell ref="A340:A342"/>
    <mergeCell ref="A343:A348"/>
    <mergeCell ref="A361:C361"/>
    <mergeCell ref="A362:B362"/>
    <mergeCell ref="A363:B363"/>
    <mergeCell ref="A349:C349"/>
    <mergeCell ref="A350:B350"/>
    <mergeCell ref="A351:B351"/>
    <mergeCell ref="A352:A354"/>
    <mergeCell ref="A355:A360"/>
    <mergeCell ref="A325:C325"/>
    <mergeCell ref="A326:B326"/>
    <mergeCell ref="A327:B327"/>
    <mergeCell ref="A328:A330"/>
    <mergeCell ref="A331:A336"/>
    <mergeCell ref="A364:A366"/>
    <mergeCell ref="A367:A372"/>
    <mergeCell ref="A470:B470"/>
    <mergeCell ref="A471:B471"/>
    <mergeCell ref="A472:A474"/>
    <mergeCell ref="A475:A480"/>
    <mergeCell ref="A397:C397"/>
    <mergeCell ref="A398:B398"/>
    <mergeCell ref="A399:B399"/>
    <mergeCell ref="A400:A402"/>
    <mergeCell ref="A403:A408"/>
    <mergeCell ref="A445:C445"/>
    <mergeCell ref="A446:B446"/>
    <mergeCell ref="A447:B447"/>
    <mergeCell ref="A448:A450"/>
    <mergeCell ref="A451:A456"/>
    <mergeCell ref="A421:C421"/>
    <mergeCell ref="A422:B422"/>
    <mergeCell ref="A423:B423"/>
    <mergeCell ref="A424:A426"/>
    <mergeCell ref="A427:A432"/>
    <mergeCell ref="A409:C409"/>
    <mergeCell ref="A410:B410"/>
    <mergeCell ref="A411:B411"/>
    <mergeCell ref="A412:A414"/>
    <mergeCell ref="A415:A420"/>
    <mergeCell ref="A495:B495"/>
    <mergeCell ref="A496:A498"/>
    <mergeCell ref="A499:A504"/>
    <mergeCell ref="A457:C457"/>
    <mergeCell ref="A458:B458"/>
    <mergeCell ref="A459:B459"/>
    <mergeCell ref="A460:A462"/>
    <mergeCell ref="A463:A468"/>
    <mergeCell ref="A481:C481"/>
    <mergeCell ref="A482:B482"/>
    <mergeCell ref="A483:B483"/>
    <mergeCell ref="A484:A486"/>
    <mergeCell ref="A493:C493"/>
    <mergeCell ref="A494:B494"/>
    <mergeCell ref="A487:A492"/>
    <mergeCell ref="A469:C469"/>
    <mergeCell ref="A433:C433"/>
    <mergeCell ref="A434:B434"/>
    <mergeCell ref="A435:B435"/>
    <mergeCell ref="A436:A438"/>
    <mergeCell ref="A439:A444"/>
    <mergeCell ref="A385:C385"/>
    <mergeCell ref="A386:B386"/>
    <mergeCell ref="A387:B387"/>
    <mergeCell ref="A388:A390"/>
    <mergeCell ref="A391:A396"/>
    <mergeCell ref="A373:C373"/>
    <mergeCell ref="A374:B374"/>
    <mergeCell ref="A375:B375"/>
    <mergeCell ref="A376:A378"/>
    <mergeCell ref="A379:A384"/>
    <mergeCell ref="A277:C277"/>
    <mergeCell ref="A278:B278"/>
    <mergeCell ref="A279:B279"/>
    <mergeCell ref="A280:A282"/>
    <mergeCell ref="A283:A288"/>
    <mergeCell ref="A265:C265"/>
    <mergeCell ref="A266:B266"/>
    <mergeCell ref="A267:B267"/>
    <mergeCell ref="A268:A270"/>
    <mergeCell ref="A271:A276"/>
    <mergeCell ref="A229:C229"/>
    <mergeCell ref="AA229:AB229"/>
    <mergeCell ref="A230:B230"/>
    <mergeCell ref="AA230:AB230"/>
    <mergeCell ref="A231:B231"/>
    <mergeCell ref="AA231:AB231"/>
    <mergeCell ref="A232:A234"/>
    <mergeCell ref="AA232:AA234"/>
    <mergeCell ref="A235:A240"/>
    <mergeCell ref="AA235:AA237"/>
    <mergeCell ref="AA238:AA240"/>
    <mergeCell ref="A193:C193"/>
    <mergeCell ref="AA193:AB193"/>
    <mergeCell ref="A194:B194"/>
    <mergeCell ref="AA194:AB194"/>
    <mergeCell ref="A195:B195"/>
    <mergeCell ref="AA195:AB195"/>
    <mergeCell ref="A196:A198"/>
    <mergeCell ref="AA196:AA198"/>
    <mergeCell ref="A199:A204"/>
    <mergeCell ref="AA199:AA201"/>
    <mergeCell ref="AA202:AA204"/>
    <mergeCell ref="A181:C181"/>
    <mergeCell ref="AA181:AB181"/>
    <mergeCell ref="A182:B182"/>
    <mergeCell ref="AA182:AB182"/>
    <mergeCell ref="A183:B183"/>
    <mergeCell ref="AA183:AB183"/>
    <mergeCell ref="A184:A186"/>
    <mergeCell ref="AA184:AA186"/>
    <mergeCell ref="A187:A192"/>
    <mergeCell ref="AA187:AA189"/>
    <mergeCell ref="AA190:AA192"/>
    <mergeCell ref="A169:C169"/>
    <mergeCell ref="AA169:AB169"/>
    <mergeCell ref="A170:B170"/>
    <mergeCell ref="AA170:AB170"/>
    <mergeCell ref="A171:B171"/>
    <mergeCell ref="AA171:AB171"/>
    <mergeCell ref="A172:A174"/>
    <mergeCell ref="AA172:AA174"/>
    <mergeCell ref="A175:A180"/>
    <mergeCell ref="AA175:AA177"/>
    <mergeCell ref="AA178:AA180"/>
    <mergeCell ref="A157:C157"/>
    <mergeCell ref="AA157:AB157"/>
    <mergeCell ref="A158:B158"/>
    <mergeCell ref="AA158:AB158"/>
    <mergeCell ref="A159:B159"/>
    <mergeCell ref="AA159:AB159"/>
    <mergeCell ref="A160:A162"/>
    <mergeCell ref="AA160:AA162"/>
    <mergeCell ref="A163:A168"/>
    <mergeCell ref="AA163:AA165"/>
    <mergeCell ref="AA166:AA168"/>
    <mergeCell ref="A133:C133"/>
    <mergeCell ref="AA133:AB133"/>
    <mergeCell ref="A134:B134"/>
    <mergeCell ref="AA134:AB134"/>
    <mergeCell ref="A135:B135"/>
    <mergeCell ref="AA135:AB135"/>
    <mergeCell ref="A136:A138"/>
    <mergeCell ref="AA136:AA138"/>
    <mergeCell ref="A139:A144"/>
    <mergeCell ref="AA139:AA141"/>
    <mergeCell ref="AA142:AA144"/>
    <mergeCell ref="A121:C121"/>
    <mergeCell ref="AA121:AB121"/>
    <mergeCell ref="A122:B122"/>
    <mergeCell ref="AA122:AB122"/>
    <mergeCell ref="A123:B123"/>
    <mergeCell ref="AA123:AB123"/>
    <mergeCell ref="A124:A126"/>
    <mergeCell ref="AA124:AA126"/>
    <mergeCell ref="A127:A132"/>
    <mergeCell ref="AA127:AA129"/>
    <mergeCell ref="AA130:AA132"/>
    <mergeCell ref="A97:C97"/>
    <mergeCell ref="AA97:AB97"/>
    <mergeCell ref="A98:B98"/>
    <mergeCell ref="AA98:AB98"/>
    <mergeCell ref="A99:B99"/>
    <mergeCell ref="AA99:AB99"/>
    <mergeCell ref="A100:A102"/>
    <mergeCell ref="AA100:AA102"/>
    <mergeCell ref="A103:A108"/>
    <mergeCell ref="AA103:AA105"/>
    <mergeCell ref="AA106:AA108"/>
    <mergeCell ref="A85:C85"/>
    <mergeCell ref="AA85:AB85"/>
    <mergeCell ref="A86:B86"/>
    <mergeCell ref="AA86:AB86"/>
    <mergeCell ref="A87:B87"/>
    <mergeCell ref="AA87:AB87"/>
    <mergeCell ref="A88:A90"/>
    <mergeCell ref="AA88:AA90"/>
    <mergeCell ref="A91:A96"/>
    <mergeCell ref="AA91:AA93"/>
    <mergeCell ref="AA94:AA96"/>
    <mergeCell ref="A73:C73"/>
    <mergeCell ref="AA73:AB73"/>
    <mergeCell ref="A74:B74"/>
    <mergeCell ref="AA74:AB74"/>
    <mergeCell ref="A75:B75"/>
    <mergeCell ref="AA75:AB75"/>
    <mergeCell ref="A76:A78"/>
    <mergeCell ref="AA76:AA78"/>
    <mergeCell ref="A79:A84"/>
    <mergeCell ref="AA79:AA81"/>
    <mergeCell ref="AA82:AA84"/>
    <mergeCell ref="A13:C13"/>
    <mergeCell ref="AA13:AB13"/>
    <mergeCell ref="A14:B14"/>
    <mergeCell ref="A15:B15"/>
    <mergeCell ref="A16:A18"/>
    <mergeCell ref="A19:A24"/>
    <mergeCell ref="AA14:AB14"/>
    <mergeCell ref="AA15:AB15"/>
    <mergeCell ref="A49:C49"/>
    <mergeCell ref="AA49:AB49"/>
    <mergeCell ref="A37:C37"/>
    <mergeCell ref="AA37:AB37"/>
    <mergeCell ref="A38:B38"/>
    <mergeCell ref="AA38:AB38"/>
    <mergeCell ref="A39:B39"/>
    <mergeCell ref="AA39:AB39"/>
    <mergeCell ref="A40:A42"/>
    <mergeCell ref="AA40:AA42"/>
    <mergeCell ref="A43:A48"/>
    <mergeCell ref="AA43:AA45"/>
    <mergeCell ref="AA46:AA48"/>
    <mergeCell ref="A25:C25"/>
    <mergeCell ref="AA25:AB25"/>
    <mergeCell ref="A26:B26"/>
    <mergeCell ref="AF2:AG2"/>
    <mergeCell ref="A1:C1"/>
    <mergeCell ref="AA1:AB1"/>
    <mergeCell ref="A2:B2"/>
    <mergeCell ref="AA2:AB2"/>
    <mergeCell ref="A3:B3"/>
    <mergeCell ref="AA3:AB3"/>
    <mergeCell ref="A4:A6"/>
    <mergeCell ref="A7:A12"/>
    <mergeCell ref="AD2:AE2"/>
  </mergeCells>
  <phoneticPr fontId="2" type="noConversion"/>
  <conditionalFormatting sqref="C504:N504">
    <cfRule type="cellIs" dxfId="1063" priority="1109" stopIfTrue="1" operator="greaterThan">
      <formula>1.75</formula>
    </cfRule>
    <cfRule type="cellIs" dxfId="1062" priority="1110" stopIfTrue="1" operator="between">
      <formula>1.25</formula>
      <formula>1.75</formula>
    </cfRule>
  </conditionalFormatting>
  <conditionalFormatting sqref="R503">
    <cfRule type="cellIs" dxfId="1061" priority="1107" operator="lessThan">
      <formula>1000</formula>
    </cfRule>
    <cfRule type="cellIs" dxfId="1060" priority="1108" operator="lessThan">
      <formula>2000</formula>
    </cfRule>
  </conditionalFormatting>
  <conditionalFormatting sqref="C492:N492">
    <cfRule type="cellIs" dxfId="1059" priority="1105" stopIfTrue="1" operator="greaterThan">
      <formula>1.75</formula>
    </cfRule>
    <cfRule type="cellIs" dxfId="1058" priority="1106" stopIfTrue="1" operator="between">
      <formula>1.25</formula>
      <formula>1.75</formula>
    </cfRule>
  </conditionalFormatting>
  <conditionalFormatting sqref="R491">
    <cfRule type="cellIs" dxfId="1057" priority="1103" operator="lessThan">
      <formula>1000</formula>
    </cfRule>
    <cfRule type="cellIs" dxfId="1056" priority="1104" operator="lessThan">
      <formula>2000</formula>
    </cfRule>
  </conditionalFormatting>
  <conditionalFormatting sqref="C480:N480">
    <cfRule type="cellIs" dxfId="1055" priority="1101" stopIfTrue="1" operator="greaterThan">
      <formula>1.75</formula>
    </cfRule>
    <cfRule type="cellIs" dxfId="1054" priority="1102" stopIfTrue="1" operator="between">
      <formula>1.25</formula>
      <formula>1.75</formula>
    </cfRule>
  </conditionalFormatting>
  <conditionalFormatting sqref="R479">
    <cfRule type="cellIs" dxfId="1053" priority="1099" operator="lessThan">
      <formula>1000</formula>
    </cfRule>
    <cfRule type="cellIs" dxfId="1052" priority="1100" operator="lessThan">
      <formula>2000</formula>
    </cfRule>
  </conditionalFormatting>
  <conditionalFormatting sqref="C468:N468">
    <cfRule type="cellIs" dxfId="1051" priority="1097" stopIfTrue="1" operator="greaterThan">
      <formula>1.75</formula>
    </cfRule>
    <cfRule type="cellIs" dxfId="1050" priority="1098" stopIfTrue="1" operator="between">
      <formula>1.25</formula>
      <formula>1.75</formula>
    </cfRule>
  </conditionalFormatting>
  <conditionalFormatting sqref="R467">
    <cfRule type="cellIs" dxfId="1049" priority="1095" operator="lessThan">
      <formula>1000</formula>
    </cfRule>
    <cfRule type="cellIs" dxfId="1048" priority="1096" operator="lessThan">
      <formula>2000</formula>
    </cfRule>
  </conditionalFormatting>
  <conditionalFormatting sqref="C456:N456">
    <cfRule type="cellIs" dxfId="1047" priority="1093" stopIfTrue="1" operator="greaterThan">
      <formula>1.75</formula>
    </cfRule>
    <cfRule type="cellIs" dxfId="1046" priority="1094" stopIfTrue="1" operator="between">
      <formula>1.25</formula>
      <formula>1.75</formula>
    </cfRule>
  </conditionalFormatting>
  <conditionalFormatting sqref="R455">
    <cfRule type="cellIs" dxfId="1045" priority="1091" operator="lessThan">
      <formula>1000</formula>
    </cfRule>
    <cfRule type="cellIs" dxfId="1044" priority="1092" operator="lessThan">
      <formula>2000</formula>
    </cfRule>
  </conditionalFormatting>
  <conditionalFormatting sqref="C444:N444">
    <cfRule type="cellIs" dxfId="1043" priority="1089" stopIfTrue="1" operator="greaterThan">
      <formula>1.75</formula>
    </cfRule>
    <cfRule type="cellIs" dxfId="1042" priority="1090" stopIfTrue="1" operator="between">
      <formula>1.25</formula>
      <formula>1.75</formula>
    </cfRule>
  </conditionalFormatting>
  <conditionalFormatting sqref="R443">
    <cfRule type="cellIs" dxfId="1041" priority="1087" operator="lessThan">
      <formula>1000</formula>
    </cfRule>
    <cfRule type="cellIs" dxfId="1040" priority="1088" operator="lessThan">
      <formula>2000</formula>
    </cfRule>
  </conditionalFormatting>
  <conditionalFormatting sqref="N432">
    <cfRule type="cellIs" dxfId="1039" priority="1085" stopIfTrue="1" operator="greaterThan">
      <formula>1.75</formula>
    </cfRule>
    <cfRule type="cellIs" dxfId="1038" priority="1086" stopIfTrue="1" operator="between">
      <formula>1.25</formula>
      <formula>1.75</formula>
    </cfRule>
  </conditionalFormatting>
  <conditionalFormatting sqref="R431">
    <cfRule type="cellIs" dxfId="1037" priority="1083" operator="lessThan">
      <formula>1000</formula>
    </cfRule>
    <cfRule type="cellIs" dxfId="1036" priority="1084" operator="lessThan">
      <formula>2000</formula>
    </cfRule>
  </conditionalFormatting>
  <conditionalFormatting sqref="C432:M432">
    <cfRule type="cellIs" dxfId="1035" priority="1081" stopIfTrue="1" operator="greaterThan">
      <formula>1.75</formula>
    </cfRule>
    <cfRule type="cellIs" dxfId="1034" priority="1082" stopIfTrue="1" operator="between">
      <formula>1.25</formula>
      <formula>1.75</formula>
    </cfRule>
  </conditionalFormatting>
  <conditionalFormatting sqref="C432:M432">
    <cfRule type="cellIs" dxfId="1033" priority="1079" stopIfTrue="1" operator="greaterThan">
      <formula>1.75</formula>
    </cfRule>
    <cfRule type="cellIs" dxfId="1032" priority="1080" stopIfTrue="1" operator="between">
      <formula>1.25</formula>
      <formula>1.75</formula>
    </cfRule>
  </conditionalFormatting>
  <conditionalFormatting sqref="C432:M432">
    <cfRule type="cellIs" dxfId="1031" priority="1077" stopIfTrue="1" operator="greaterThan">
      <formula>1.75</formula>
    </cfRule>
    <cfRule type="cellIs" dxfId="1030" priority="1078" stopIfTrue="1" operator="between">
      <formula>1.25</formula>
      <formula>1.75</formula>
    </cfRule>
  </conditionalFormatting>
  <conditionalFormatting sqref="N420">
    <cfRule type="cellIs" dxfId="1029" priority="1075" stopIfTrue="1" operator="greaterThan">
      <formula>1.75</formula>
    </cfRule>
    <cfRule type="cellIs" dxfId="1028" priority="1076" stopIfTrue="1" operator="between">
      <formula>1.25</formula>
      <formula>1.75</formula>
    </cfRule>
  </conditionalFormatting>
  <conditionalFormatting sqref="R419">
    <cfRule type="cellIs" dxfId="1027" priority="1073" operator="lessThan">
      <formula>1000</formula>
    </cfRule>
    <cfRule type="cellIs" dxfId="1026" priority="1074" operator="lessThan">
      <formula>2000</formula>
    </cfRule>
  </conditionalFormatting>
  <conditionalFormatting sqref="C420:M420">
    <cfRule type="cellIs" dxfId="1025" priority="1071" stopIfTrue="1" operator="greaterThan">
      <formula>1.75</formula>
    </cfRule>
    <cfRule type="cellIs" dxfId="1024" priority="1072" stopIfTrue="1" operator="between">
      <formula>1.25</formula>
      <formula>1.75</formula>
    </cfRule>
  </conditionalFormatting>
  <conditionalFormatting sqref="C420:M420">
    <cfRule type="cellIs" dxfId="1023" priority="1069" stopIfTrue="1" operator="greaterThan">
      <formula>1.75</formula>
    </cfRule>
    <cfRule type="cellIs" dxfId="1022" priority="1070" stopIfTrue="1" operator="between">
      <formula>1.25</formula>
      <formula>1.75</formula>
    </cfRule>
  </conditionalFormatting>
  <conditionalFormatting sqref="C420:M420">
    <cfRule type="cellIs" dxfId="1021" priority="1067" stopIfTrue="1" operator="greaterThan">
      <formula>1.75</formula>
    </cfRule>
    <cfRule type="cellIs" dxfId="1020" priority="1068" stopIfTrue="1" operator="between">
      <formula>1.25</formula>
      <formula>1.75</formula>
    </cfRule>
  </conditionalFormatting>
  <conditionalFormatting sqref="N408">
    <cfRule type="cellIs" dxfId="1019" priority="1065" stopIfTrue="1" operator="greaterThan">
      <formula>1.75</formula>
    </cfRule>
    <cfRule type="cellIs" dxfId="1018" priority="1066" stopIfTrue="1" operator="between">
      <formula>1.25</formula>
      <formula>1.75</formula>
    </cfRule>
  </conditionalFormatting>
  <conditionalFormatting sqref="R407">
    <cfRule type="cellIs" dxfId="1017" priority="1063" operator="lessThan">
      <formula>1000</formula>
    </cfRule>
    <cfRule type="cellIs" dxfId="1016" priority="1064" operator="lessThan">
      <formula>2000</formula>
    </cfRule>
  </conditionalFormatting>
  <conditionalFormatting sqref="C408:M408">
    <cfRule type="cellIs" dxfId="1015" priority="1061" stopIfTrue="1" operator="greaterThan">
      <formula>1.75</formula>
    </cfRule>
    <cfRule type="cellIs" dxfId="1014" priority="1062" stopIfTrue="1" operator="between">
      <formula>1.25</formula>
      <formula>1.75</formula>
    </cfRule>
  </conditionalFormatting>
  <conditionalFormatting sqref="C408:M408">
    <cfRule type="cellIs" dxfId="1013" priority="1059" stopIfTrue="1" operator="greaterThan">
      <formula>1.75</formula>
    </cfRule>
    <cfRule type="cellIs" dxfId="1012" priority="1060" stopIfTrue="1" operator="between">
      <formula>1.25</formula>
      <formula>1.75</formula>
    </cfRule>
  </conditionalFormatting>
  <conditionalFormatting sqref="C408:M408">
    <cfRule type="cellIs" dxfId="1011" priority="1057" stopIfTrue="1" operator="greaterThan">
      <formula>1.75</formula>
    </cfRule>
    <cfRule type="cellIs" dxfId="1010" priority="1058" stopIfTrue="1" operator="between">
      <formula>1.25</formula>
      <formula>1.75</formula>
    </cfRule>
  </conditionalFormatting>
  <conditionalFormatting sqref="N396">
    <cfRule type="cellIs" dxfId="1009" priority="1055" stopIfTrue="1" operator="greaterThan">
      <formula>1.75</formula>
    </cfRule>
    <cfRule type="cellIs" dxfId="1008" priority="1056" stopIfTrue="1" operator="between">
      <formula>1.25</formula>
      <formula>1.75</formula>
    </cfRule>
  </conditionalFormatting>
  <conditionalFormatting sqref="R395">
    <cfRule type="cellIs" dxfId="1007" priority="1053" operator="lessThan">
      <formula>1000</formula>
    </cfRule>
    <cfRule type="cellIs" dxfId="1006" priority="1054" operator="lessThan">
      <formula>2000</formula>
    </cfRule>
  </conditionalFormatting>
  <conditionalFormatting sqref="C396:M396">
    <cfRule type="cellIs" dxfId="1005" priority="1051" stopIfTrue="1" operator="greaterThan">
      <formula>1.75</formula>
    </cfRule>
    <cfRule type="cellIs" dxfId="1004" priority="1052" stopIfTrue="1" operator="between">
      <formula>1.25</formula>
      <formula>1.75</formula>
    </cfRule>
  </conditionalFormatting>
  <conditionalFormatting sqref="C396:M396">
    <cfRule type="cellIs" dxfId="1003" priority="1049" stopIfTrue="1" operator="greaterThan">
      <formula>1.75</formula>
    </cfRule>
    <cfRule type="cellIs" dxfId="1002" priority="1050" stopIfTrue="1" operator="between">
      <formula>1.25</formula>
      <formula>1.75</formula>
    </cfRule>
  </conditionalFormatting>
  <conditionalFormatting sqref="C396:M396">
    <cfRule type="cellIs" dxfId="1001" priority="1047" stopIfTrue="1" operator="greaterThan">
      <formula>1.75</formula>
    </cfRule>
    <cfRule type="cellIs" dxfId="1000" priority="1048" stopIfTrue="1" operator="between">
      <formula>1.25</formula>
      <formula>1.75</formula>
    </cfRule>
  </conditionalFormatting>
  <conditionalFormatting sqref="N384">
    <cfRule type="cellIs" dxfId="999" priority="1045" stopIfTrue="1" operator="greaterThan">
      <formula>1.75</formula>
    </cfRule>
    <cfRule type="cellIs" dxfId="998" priority="1046" stopIfTrue="1" operator="between">
      <formula>1.25</formula>
      <formula>1.75</formula>
    </cfRule>
  </conditionalFormatting>
  <conditionalFormatting sqref="R383">
    <cfRule type="cellIs" dxfId="997" priority="1043" operator="lessThan">
      <formula>1000</formula>
    </cfRule>
    <cfRule type="cellIs" dxfId="996" priority="1044" operator="lessThan">
      <formula>2000</formula>
    </cfRule>
  </conditionalFormatting>
  <conditionalFormatting sqref="C384:M384">
    <cfRule type="cellIs" dxfId="995" priority="1041" stopIfTrue="1" operator="greaterThan">
      <formula>1.75</formula>
    </cfRule>
    <cfRule type="cellIs" dxfId="994" priority="1042" stopIfTrue="1" operator="between">
      <formula>1.25</formula>
      <formula>1.75</formula>
    </cfRule>
  </conditionalFormatting>
  <conditionalFormatting sqref="C384:M384">
    <cfRule type="cellIs" dxfId="993" priority="1039" stopIfTrue="1" operator="greaterThan">
      <formula>1.75</formula>
    </cfRule>
    <cfRule type="cellIs" dxfId="992" priority="1040" stopIfTrue="1" operator="between">
      <formula>1.25</formula>
      <formula>1.75</formula>
    </cfRule>
  </conditionalFormatting>
  <conditionalFormatting sqref="C384:M384">
    <cfRule type="cellIs" dxfId="991" priority="1037" stopIfTrue="1" operator="greaterThan">
      <formula>1.75</formula>
    </cfRule>
    <cfRule type="cellIs" dxfId="990" priority="1038" stopIfTrue="1" operator="between">
      <formula>1.25</formula>
      <formula>1.75</formula>
    </cfRule>
  </conditionalFormatting>
  <conditionalFormatting sqref="N372">
    <cfRule type="cellIs" dxfId="989" priority="1035" stopIfTrue="1" operator="greaterThan">
      <formula>1.75</formula>
    </cfRule>
    <cfRule type="cellIs" dxfId="988" priority="1036" stopIfTrue="1" operator="between">
      <formula>1.25</formula>
      <formula>1.75</formula>
    </cfRule>
  </conditionalFormatting>
  <conditionalFormatting sqref="R371">
    <cfRule type="cellIs" dxfId="987" priority="1033" operator="lessThan">
      <formula>1000</formula>
    </cfRule>
    <cfRule type="cellIs" dxfId="986" priority="1034" operator="lessThan">
      <formula>2000</formula>
    </cfRule>
  </conditionalFormatting>
  <conditionalFormatting sqref="C372:M372">
    <cfRule type="cellIs" dxfId="985" priority="1031" stopIfTrue="1" operator="greaterThan">
      <formula>1.75</formula>
    </cfRule>
    <cfRule type="cellIs" dxfId="984" priority="1032" stopIfTrue="1" operator="between">
      <formula>1.25</formula>
      <formula>1.75</formula>
    </cfRule>
  </conditionalFormatting>
  <conditionalFormatting sqref="C372:M372">
    <cfRule type="cellIs" dxfId="983" priority="1029" stopIfTrue="1" operator="greaterThan">
      <formula>1.75</formula>
    </cfRule>
    <cfRule type="cellIs" dxfId="982" priority="1030" stopIfTrue="1" operator="between">
      <formula>1.25</formula>
      <formula>1.75</formula>
    </cfRule>
  </conditionalFormatting>
  <conditionalFormatting sqref="C372:M372">
    <cfRule type="cellIs" dxfId="981" priority="1027" stopIfTrue="1" operator="greaterThan">
      <formula>1.75</formula>
    </cfRule>
    <cfRule type="cellIs" dxfId="980" priority="1028" stopIfTrue="1" operator="between">
      <formula>1.25</formula>
      <formula>1.75</formula>
    </cfRule>
  </conditionalFormatting>
  <conditionalFormatting sqref="N360">
    <cfRule type="cellIs" dxfId="979" priority="1025" stopIfTrue="1" operator="greaterThan">
      <formula>1.75</formula>
    </cfRule>
    <cfRule type="cellIs" dxfId="978" priority="1026" stopIfTrue="1" operator="between">
      <formula>1.25</formula>
      <formula>1.75</formula>
    </cfRule>
  </conditionalFormatting>
  <conditionalFormatting sqref="R359">
    <cfRule type="cellIs" dxfId="977" priority="1023" operator="lessThan">
      <formula>1000</formula>
    </cfRule>
    <cfRule type="cellIs" dxfId="976" priority="1024" operator="lessThan">
      <formula>2000</formula>
    </cfRule>
  </conditionalFormatting>
  <conditionalFormatting sqref="C360:M360">
    <cfRule type="cellIs" dxfId="975" priority="1021" stopIfTrue="1" operator="greaterThan">
      <formula>1.75</formula>
    </cfRule>
    <cfRule type="cellIs" dxfId="974" priority="1022" stopIfTrue="1" operator="between">
      <formula>1.25</formula>
      <formula>1.75</formula>
    </cfRule>
  </conditionalFormatting>
  <conditionalFormatting sqref="C360:M360">
    <cfRule type="cellIs" dxfId="973" priority="1019" stopIfTrue="1" operator="greaterThan">
      <formula>1.75</formula>
    </cfRule>
    <cfRule type="cellIs" dxfId="972" priority="1020" stopIfTrue="1" operator="between">
      <formula>1.25</formula>
      <formula>1.75</formula>
    </cfRule>
  </conditionalFormatting>
  <conditionalFormatting sqref="C360:M360">
    <cfRule type="cellIs" dxfId="971" priority="1017" stopIfTrue="1" operator="greaterThan">
      <formula>1.75</formula>
    </cfRule>
    <cfRule type="cellIs" dxfId="970" priority="1018" stopIfTrue="1" operator="between">
      <formula>1.25</formula>
      <formula>1.75</formula>
    </cfRule>
  </conditionalFormatting>
  <conditionalFormatting sqref="N348">
    <cfRule type="cellIs" dxfId="969" priority="1015" stopIfTrue="1" operator="greaterThan">
      <formula>1.75</formula>
    </cfRule>
    <cfRule type="cellIs" dxfId="968" priority="1016" stopIfTrue="1" operator="between">
      <formula>1.25</formula>
      <formula>1.75</formula>
    </cfRule>
  </conditionalFormatting>
  <conditionalFormatting sqref="R347">
    <cfRule type="cellIs" dxfId="967" priority="1013" operator="lessThan">
      <formula>1000</formula>
    </cfRule>
    <cfRule type="cellIs" dxfId="966" priority="1014" operator="lessThan">
      <formula>2000</formula>
    </cfRule>
  </conditionalFormatting>
  <conditionalFormatting sqref="C348:M348">
    <cfRule type="cellIs" dxfId="965" priority="1011" stopIfTrue="1" operator="greaterThan">
      <formula>1.75</formula>
    </cfRule>
    <cfRule type="cellIs" dxfId="964" priority="1012" stopIfTrue="1" operator="between">
      <formula>1.25</formula>
      <formula>1.75</formula>
    </cfRule>
  </conditionalFormatting>
  <conditionalFormatting sqref="C348:M348">
    <cfRule type="cellIs" dxfId="963" priority="1009" stopIfTrue="1" operator="greaterThan">
      <formula>1.75</formula>
    </cfRule>
    <cfRule type="cellIs" dxfId="962" priority="1010" stopIfTrue="1" operator="between">
      <formula>1.25</formula>
      <formula>1.75</formula>
    </cfRule>
  </conditionalFormatting>
  <conditionalFormatting sqref="C348:M348">
    <cfRule type="cellIs" dxfId="961" priority="1007" stopIfTrue="1" operator="greaterThan">
      <formula>1.75</formula>
    </cfRule>
    <cfRule type="cellIs" dxfId="960" priority="1008" stopIfTrue="1" operator="between">
      <formula>1.25</formula>
      <formula>1.75</formula>
    </cfRule>
  </conditionalFormatting>
  <conditionalFormatting sqref="C336:M336">
    <cfRule type="cellIs" dxfId="959" priority="999" stopIfTrue="1" operator="greaterThan">
      <formula>1.75</formula>
    </cfRule>
    <cfRule type="cellIs" dxfId="958" priority="1000" stopIfTrue="1" operator="between">
      <formula>1.25</formula>
      <formula>1.75</formula>
    </cfRule>
  </conditionalFormatting>
  <conditionalFormatting sqref="R335">
    <cfRule type="cellIs" dxfId="957" priority="1003" operator="lessThan">
      <formula>1000</formula>
    </cfRule>
    <cfRule type="cellIs" dxfId="956" priority="1004" operator="lessThan">
      <formula>2000</formula>
    </cfRule>
  </conditionalFormatting>
  <conditionalFormatting sqref="C336:M336">
    <cfRule type="cellIs" dxfId="955" priority="1001" stopIfTrue="1" operator="greaterThan">
      <formula>1.75</formula>
    </cfRule>
    <cfRule type="cellIs" dxfId="954" priority="1002" stopIfTrue="1" operator="between">
      <formula>1.25</formula>
      <formula>1.75</formula>
    </cfRule>
  </conditionalFormatting>
  <conditionalFormatting sqref="C336:M336">
    <cfRule type="cellIs" dxfId="953" priority="997" stopIfTrue="1" operator="greaterThan">
      <formula>1.75</formula>
    </cfRule>
    <cfRule type="cellIs" dxfId="952" priority="998" stopIfTrue="1" operator="between">
      <formula>1.25</formula>
      <formula>1.75</formula>
    </cfRule>
  </conditionalFormatting>
  <conditionalFormatting sqref="N336:O336">
    <cfRule type="cellIs" dxfId="951" priority="989" stopIfTrue="1" operator="greaterThan">
      <formula>1.75</formula>
    </cfRule>
    <cfRule type="cellIs" dxfId="950" priority="990" stopIfTrue="1" operator="between">
      <formula>1.25</formula>
      <formula>1.75</formula>
    </cfRule>
  </conditionalFormatting>
  <conditionalFormatting sqref="N336:O336">
    <cfRule type="cellIs" dxfId="949" priority="993" stopIfTrue="1" operator="greaterThan">
      <formula>1.75</formula>
    </cfRule>
    <cfRule type="cellIs" dxfId="948" priority="994" stopIfTrue="1" operator="between">
      <formula>1.25</formula>
      <formula>1.75</formula>
    </cfRule>
  </conditionalFormatting>
  <conditionalFormatting sqref="N336:O336">
    <cfRule type="cellIs" dxfId="947" priority="991" stopIfTrue="1" operator="greaterThan">
      <formula>1.75</formula>
    </cfRule>
    <cfRule type="cellIs" dxfId="946" priority="992" stopIfTrue="1" operator="between">
      <formula>1.25</formula>
      <formula>1.75</formula>
    </cfRule>
  </conditionalFormatting>
  <conditionalFormatting sqref="Q336">
    <cfRule type="cellIs" dxfId="945" priority="985" stopIfTrue="1" operator="greaterThan">
      <formula>1.75</formula>
    </cfRule>
    <cfRule type="cellIs" dxfId="944" priority="986" stopIfTrue="1" operator="between">
      <formula>1.25</formula>
      <formula>1.75</formula>
    </cfRule>
  </conditionalFormatting>
  <conditionalFormatting sqref="J324">
    <cfRule type="cellIs" dxfId="943" priority="955" stopIfTrue="1" operator="greaterThan">
      <formula>1.75</formula>
    </cfRule>
    <cfRule type="cellIs" dxfId="942" priority="956" stopIfTrue="1" operator="between">
      <formula>1.25</formula>
      <formula>1.75</formula>
    </cfRule>
  </conditionalFormatting>
  <conditionalFormatting sqref="P336">
    <cfRule type="cellIs" dxfId="941" priority="987" stopIfTrue="1" operator="greaterThan">
      <formula>1.75</formula>
    </cfRule>
    <cfRule type="cellIs" dxfId="940" priority="988" stopIfTrue="1" operator="between">
      <formula>1.25</formula>
      <formula>1.75</formula>
    </cfRule>
  </conditionalFormatting>
  <conditionalFormatting sqref="C324:I324 K324:M324">
    <cfRule type="cellIs" dxfId="939" priority="979" stopIfTrue="1" operator="greaterThan">
      <formula>1.75</formula>
    </cfRule>
    <cfRule type="cellIs" dxfId="938" priority="980" stopIfTrue="1" operator="between">
      <formula>1.25</formula>
      <formula>1.75</formula>
    </cfRule>
  </conditionalFormatting>
  <conditionalFormatting sqref="R323">
    <cfRule type="cellIs" dxfId="937" priority="983" operator="lessThan">
      <formula>1000</formula>
    </cfRule>
    <cfRule type="cellIs" dxfId="936" priority="984" operator="lessThan">
      <formula>2000</formula>
    </cfRule>
  </conditionalFormatting>
  <conditionalFormatting sqref="C324:I324 K324:M324">
    <cfRule type="cellIs" dxfId="935" priority="981" stopIfTrue="1" operator="greaterThan">
      <formula>1.75</formula>
    </cfRule>
    <cfRule type="cellIs" dxfId="934" priority="982" stopIfTrue="1" operator="between">
      <formula>1.25</formula>
      <formula>1.75</formula>
    </cfRule>
  </conditionalFormatting>
  <conditionalFormatting sqref="C324:I324 K324:M324">
    <cfRule type="cellIs" dxfId="933" priority="977" stopIfTrue="1" operator="greaterThan">
      <formula>1.75</formula>
    </cfRule>
    <cfRule type="cellIs" dxfId="932" priority="978" stopIfTrue="1" operator="between">
      <formula>1.25</formula>
      <formula>1.75</formula>
    </cfRule>
  </conditionalFormatting>
  <conditionalFormatting sqref="N324">
    <cfRule type="cellIs" dxfId="931" priority="971" stopIfTrue="1" operator="greaterThan">
      <formula>1.75</formula>
    </cfRule>
    <cfRule type="cellIs" dxfId="930" priority="972" stopIfTrue="1" operator="between">
      <formula>1.25</formula>
      <formula>1.75</formula>
    </cfRule>
  </conditionalFormatting>
  <conditionalFormatting sqref="N324">
    <cfRule type="cellIs" dxfId="929" priority="975" stopIfTrue="1" operator="greaterThan">
      <formula>1.75</formula>
    </cfRule>
    <cfRule type="cellIs" dxfId="928" priority="976" stopIfTrue="1" operator="between">
      <formula>1.25</formula>
      <formula>1.75</formula>
    </cfRule>
  </conditionalFormatting>
  <conditionalFormatting sqref="N324">
    <cfRule type="cellIs" dxfId="927" priority="973" stopIfTrue="1" operator="greaterThan">
      <formula>1.75</formula>
    </cfRule>
    <cfRule type="cellIs" dxfId="926" priority="974" stopIfTrue="1" operator="between">
      <formula>1.25</formula>
      <formula>1.75</formula>
    </cfRule>
  </conditionalFormatting>
  <conditionalFormatting sqref="Q324">
    <cfRule type="cellIs" dxfId="925" priority="967" stopIfTrue="1" operator="greaterThan">
      <formula>1.75</formula>
    </cfRule>
    <cfRule type="cellIs" dxfId="924" priority="968" stopIfTrue="1" operator="between">
      <formula>1.25</formula>
      <formula>1.75</formula>
    </cfRule>
  </conditionalFormatting>
  <conditionalFormatting sqref="P324">
    <cfRule type="cellIs" dxfId="923" priority="969" stopIfTrue="1" operator="greaterThan">
      <formula>1.75</formula>
    </cfRule>
    <cfRule type="cellIs" dxfId="922" priority="970" stopIfTrue="1" operator="between">
      <formula>1.25</formula>
      <formula>1.75</formula>
    </cfRule>
  </conditionalFormatting>
  <conditionalFormatting sqref="O324">
    <cfRule type="cellIs" dxfId="921" priority="963" stopIfTrue="1" operator="greaterThan">
      <formula>1.75</formula>
    </cfRule>
    <cfRule type="cellIs" dxfId="920" priority="964" stopIfTrue="1" operator="between">
      <formula>1.25</formula>
      <formula>1.75</formula>
    </cfRule>
  </conditionalFormatting>
  <conditionalFormatting sqref="O324">
    <cfRule type="cellIs" dxfId="919" priority="965" stopIfTrue="1" operator="greaterThan">
      <formula>1.75</formula>
    </cfRule>
    <cfRule type="cellIs" dxfId="918" priority="966" stopIfTrue="1" operator="between">
      <formula>1.25</formula>
      <formula>1.75</formula>
    </cfRule>
  </conditionalFormatting>
  <conditionalFormatting sqref="O324">
    <cfRule type="cellIs" dxfId="917" priority="961" stopIfTrue="1" operator="greaterThan">
      <formula>1.75</formula>
    </cfRule>
    <cfRule type="cellIs" dxfId="916" priority="962" stopIfTrue="1" operator="between">
      <formula>1.25</formula>
      <formula>1.75</formula>
    </cfRule>
  </conditionalFormatting>
  <conditionalFormatting sqref="J324">
    <cfRule type="cellIs" dxfId="915" priority="959" stopIfTrue="1" operator="greaterThan">
      <formula>1.75</formula>
    </cfRule>
    <cfRule type="cellIs" dxfId="914" priority="960" stopIfTrue="1" operator="between">
      <formula>1.25</formula>
      <formula>1.75</formula>
    </cfRule>
  </conditionalFormatting>
  <conditionalFormatting sqref="J324">
    <cfRule type="cellIs" dxfId="913" priority="957" stopIfTrue="1" operator="greaterThan">
      <formula>1.75</formula>
    </cfRule>
    <cfRule type="cellIs" dxfId="912" priority="958" stopIfTrue="1" operator="between">
      <formula>1.25</formula>
      <formula>1.75</formula>
    </cfRule>
  </conditionalFormatting>
  <conditionalFormatting sqref="J312">
    <cfRule type="cellIs" dxfId="911" priority="925" stopIfTrue="1" operator="greaterThan">
      <formula>1.75</formula>
    </cfRule>
    <cfRule type="cellIs" dxfId="910" priority="926" stopIfTrue="1" operator="between">
      <formula>1.25</formula>
      <formula>1.75</formula>
    </cfRule>
  </conditionalFormatting>
  <conditionalFormatting sqref="C312:I312 K312:M312">
    <cfRule type="cellIs" dxfId="909" priority="949" stopIfTrue="1" operator="greaterThan">
      <formula>1.75</formula>
    </cfRule>
    <cfRule type="cellIs" dxfId="908" priority="950" stopIfTrue="1" operator="between">
      <formula>1.25</formula>
      <formula>1.75</formula>
    </cfRule>
  </conditionalFormatting>
  <conditionalFormatting sqref="R311">
    <cfRule type="cellIs" dxfId="907" priority="953" operator="lessThan">
      <formula>1000</formula>
    </cfRule>
    <cfRule type="cellIs" dxfId="906" priority="954" operator="lessThan">
      <formula>2000</formula>
    </cfRule>
  </conditionalFormatting>
  <conditionalFormatting sqref="C312:I312 K312:M312">
    <cfRule type="cellIs" dxfId="905" priority="951" stopIfTrue="1" operator="greaterThan">
      <formula>1.75</formula>
    </cfRule>
    <cfRule type="cellIs" dxfId="904" priority="952" stopIfTrue="1" operator="between">
      <formula>1.25</formula>
      <formula>1.75</formula>
    </cfRule>
  </conditionalFormatting>
  <conditionalFormatting sqref="C312:I312 K312:M312">
    <cfRule type="cellIs" dxfId="903" priority="947" stopIfTrue="1" operator="greaterThan">
      <formula>1.75</formula>
    </cfRule>
    <cfRule type="cellIs" dxfId="902" priority="948" stopIfTrue="1" operator="between">
      <formula>1.25</formula>
      <formula>1.75</formula>
    </cfRule>
  </conditionalFormatting>
  <conditionalFormatting sqref="N312">
    <cfRule type="cellIs" dxfId="901" priority="941" stopIfTrue="1" operator="greaterThan">
      <formula>1.75</formula>
    </cfRule>
    <cfRule type="cellIs" dxfId="900" priority="942" stopIfTrue="1" operator="between">
      <formula>1.25</formula>
      <formula>1.75</formula>
    </cfRule>
  </conditionalFormatting>
  <conditionalFormatting sqref="N312">
    <cfRule type="cellIs" dxfId="899" priority="945" stopIfTrue="1" operator="greaterThan">
      <formula>1.75</formula>
    </cfRule>
    <cfRule type="cellIs" dxfId="898" priority="946" stopIfTrue="1" operator="between">
      <formula>1.25</formula>
      <formula>1.75</formula>
    </cfRule>
  </conditionalFormatting>
  <conditionalFormatting sqref="N312">
    <cfRule type="cellIs" dxfId="897" priority="943" stopIfTrue="1" operator="greaterThan">
      <formula>1.75</formula>
    </cfRule>
    <cfRule type="cellIs" dxfId="896" priority="944" stopIfTrue="1" operator="between">
      <formula>1.25</formula>
      <formula>1.75</formula>
    </cfRule>
  </conditionalFormatting>
  <conditionalFormatting sqref="Q312">
    <cfRule type="cellIs" dxfId="895" priority="937" stopIfTrue="1" operator="greaterThan">
      <formula>1.75</formula>
    </cfRule>
    <cfRule type="cellIs" dxfId="894" priority="938" stopIfTrue="1" operator="between">
      <formula>1.25</formula>
      <formula>1.75</formula>
    </cfRule>
  </conditionalFormatting>
  <conditionalFormatting sqref="P312">
    <cfRule type="cellIs" dxfId="893" priority="939" stopIfTrue="1" operator="greaterThan">
      <formula>1.75</formula>
    </cfRule>
    <cfRule type="cellIs" dxfId="892" priority="940" stopIfTrue="1" operator="between">
      <formula>1.25</formula>
      <formula>1.75</formula>
    </cfRule>
  </conditionalFormatting>
  <conditionalFormatting sqref="O312">
    <cfRule type="cellIs" dxfId="891" priority="933" stopIfTrue="1" operator="greaterThan">
      <formula>1.75</formula>
    </cfRule>
    <cfRule type="cellIs" dxfId="890" priority="934" stopIfTrue="1" operator="between">
      <formula>1.25</formula>
      <formula>1.75</formula>
    </cfRule>
  </conditionalFormatting>
  <conditionalFormatting sqref="O312">
    <cfRule type="cellIs" dxfId="889" priority="935" stopIfTrue="1" operator="greaterThan">
      <formula>1.75</formula>
    </cfRule>
    <cfRule type="cellIs" dxfId="888" priority="936" stopIfTrue="1" operator="between">
      <formula>1.25</formula>
      <formula>1.75</formula>
    </cfRule>
  </conditionalFormatting>
  <conditionalFormatting sqref="O312">
    <cfRule type="cellIs" dxfId="887" priority="931" stopIfTrue="1" operator="greaterThan">
      <formula>1.75</formula>
    </cfRule>
    <cfRule type="cellIs" dxfId="886" priority="932" stopIfTrue="1" operator="between">
      <formula>1.25</formula>
      <formula>1.75</formula>
    </cfRule>
  </conditionalFormatting>
  <conditionalFormatting sqref="J312">
    <cfRule type="cellIs" dxfId="885" priority="929" stopIfTrue="1" operator="greaterThan">
      <formula>1.75</formula>
    </cfRule>
    <cfRule type="cellIs" dxfId="884" priority="930" stopIfTrue="1" operator="between">
      <formula>1.25</formula>
      <formula>1.75</formula>
    </cfRule>
  </conditionalFormatting>
  <conditionalFormatting sqref="J312">
    <cfRule type="cellIs" dxfId="883" priority="927" stopIfTrue="1" operator="greaterThan">
      <formula>1.75</formula>
    </cfRule>
    <cfRule type="cellIs" dxfId="882" priority="928" stopIfTrue="1" operator="between">
      <formula>1.25</formula>
      <formula>1.75</formula>
    </cfRule>
  </conditionalFormatting>
  <conditionalFormatting sqref="J300">
    <cfRule type="cellIs" dxfId="881" priority="895" stopIfTrue="1" operator="greaterThan">
      <formula>1.75</formula>
    </cfRule>
    <cfRule type="cellIs" dxfId="880" priority="896" stopIfTrue="1" operator="between">
      <formula>1.25</formula>
      <formula>1.75</formula>
    </cfRule>
  </conditionalFormatting>
  <conditionalFormatting sqref="C300:I300 K300:M300">
    <cfRule type="cellIs" dxfId="879" priority="919" stopIfTrue="1" operator="greaterThan">
      <formula>1.75</formula>
    </cfRule>
    <cfRule type="cellIs" dxfId="878" priority="920" stopIfTrue="1" operator="between">
      <formula>1.25</formula>
      <formula>1.75</formula>
    </cfRule>
  </conditionalFormatting>
  <conditionalFormatting sqref="R299">
    <cfRule type="cellIs" dxfId="877" priority="923" operator="lessThan">
      <formula>1000</formula>
    </cfRule>
    <cfRule type="cellIs" dxfId="876" priority="924" operator="lessThan">
      <formula>2000</formula>
    </cfRule>
  </conditionalFormatting>
  <conditionalFormatting sqref="C300:I300 K300:M300">
    <cfRule type="cellIs" dxfId="875" priority="921" stopIfTrue="1" operator="greaterThan">
      <formula>1.75</formula>
    </cfRule>
    <cfRule type="cellIs" dxfId="874" priority="922" stopIfTrue="1" operator="between">
      <formula>1.25</formula>
      <formula>1.75</formula>
    </cfRule>
  </conditionalFormatting>
  <conditionalFormatting sqref="C300:I300 K300:M300">
    <cfRule type="cellIs" dxfId="873" priority="917" stopIfTrue="1" operator="greaterThan">
      <formula>1.75</formula>
    </cfRule>
    <cfRule type="cellIs" dxfId="872" priority="918" stopIfTrue="1" operator="between">
      <formula>1.25</formula>
      <formula>1.75</formula>
    </cfRule>
  </conditionalFormatting>
  <conditionalFormatting sqref="N300">
    <cfRule type="cellIs" dxfId="871" priority="911" stopIfTrue="1" operator="greaterThan">
      <formula>1.75</formula>
    </cfRule>
    <cfRule type="cellIs" dxfId="870" priority="912" stopIfTrue="1" operator="between">
      <formula>1.25</formula>
      <formula>1.75</formula>
    </cfRule>
  </conditionalFormatting>
  <conditionalFormatting sqref="N300">
    <cfRule type="cellIs" dxfId="869" priority="915" stopIfTrue="1" operator="greaterThan">
      <formula>1.75</formula>
    </cfRule>
    <cfRule type="cellIs" dxfId="868" priority="916" stopIfTrue="1" operator="between">
      <formula>1.25</formula>
      <formula>1.75</formula>
    </cfRule>
  </conditionalFormatting>
  <conditionalFormatting sqref="N300">
    <cfRule type="cellIs" dxfId="867" priority="913" stopIfTrue="1" operator="greaterThan">
      <formula>1.75</formula>
    </cfRule>
    <cfRule type="cellIs" dxfId="866" priority="914" stopIfTrue="1" operator="between">
      <formula>1.25</formula>
      <formula>1.75</formula>
    </cfRule>
  </conditionalFormatting>
  <conditionalFormatting sqref="Q300">
    <cfRule type="cellIs" dxfId="865" priority="907" stopIfTrue="1" operator="greaterThan">
      <formula>1.75</formula>
    </cfRule>
    <cfRule type="cellIs" dxfId="864" priority="908" stopIfTrue="1" operator="between">
      <formula>1.25</formula>
      <formula>1.75</formula>
    </cfRule>
  </conditionalFormatting>
  <conditionalFormatting sqref="P300">
    <cfRule type="cellIs" dxfId="863" priority="909" stopIfTrue="1" operator="greaterThan">
      <formula>1.75</formula>
    </cfRule>
    <cfRule type="cellIs" dxfId="862" priority="910" stopIfTrue="1" operator="between">
      <formula>1.25</formula>
      <formula>1.75</formula>
    </cfRule>
  </conditionalFormatting>
  <conditionalFormatting sqref="O300">
    <cfRule type="cellIs" dxfId="861" priority="903" stopIfTrue="1" operator="greaterThan">
      <formula>1.75</formula>
    </cfRule>
    <cfRule type="cellIs" dxfId="860" priority="904" stopIfTrue="1" operator="between">
      <formula>1.25</formula>
      <formula>1.75</formula>
    </cfRule>
  </conditionalFormatting>
  <conditionalFormatting sqref="O300">
    <cfRule type="cellIs" dxfId="859" priority="905" stopIfTrue="1" operator="greaterThan">
      <formula>1.75</formula>
    </cfRule>
    <cfRule type="cellIs" dxfId="858" priority="906" stopIfTrue="1" operator="between">
      <formula>1.25</formula>
      <formula>1.75</formula>
    </cfRule>
  </conditionalFormatting>
  <conditionalFormatting sqref="O300">
    <cfRule type="cellIs" dxfId="857" priority="901" stopIfTrue="1" operator="greaterThan">
      <formula>1.75</formula>
    </cfRule>
    <cfRule type="cellIs" dxfId="856" priority="902" stopIfTrue="1" operator="between">
      <formula>1.25</formula>
      <formula>1.75</formula>
    </cfRule>
  </conditionalFormatting>
  <conditionalFormatting sqref="J300">
    <cfRule type="cellIs" dxfId="855" priority="899" stopIfTrue="1" operator="greaterThan">
      <formula>1.75</formula>
    </cfRule>
    <cfRule type="cellIs" dxfId="854" priority="900" stopIfTrue="1" operator="between">
      <formula>1.25</formula>
      <formula>1.75</formula>
    </cfRule>
  </conditionalFormatting>
  <conditionalFormatting sqref="J300">
    <cfRule type="cellIs" dxfId="853" priority="897" stopIfTrue="1" operator="greaterThan">
      <formula>1.75</formula>
    </cfRule>
    <cfRule type="cellIs" dxfId="852" priority="898" stopIfTrue="1" operator="between">
      <formula>1.25</formula>
      <formula>1.75</formula>
    </cfRule>
  </conditionalFormatting>
  <conditionalFormatting sqref="J288">
    <cfRule type="cellIs" dxfId="851" priority="865" stopIfTrue="1" operator="greaterThan">
      <formula>1.75</formula>
    </cfRule>
    <cfRule type="cellIs" dxfId="850" priority="866" stopIfTrue="1" operator="between">
      <formula>1.25</formula>
      <formula>1.75</formula>
    </cfRule>
  </conditionalFormatting>
  <conditionalFormatting sqref="C288:I288 K288:M288">
    <cfRule type="cellIs" dxfId="849" priority="889" stopIfTrue="1" operator="greaterThan">
      <formula>1.75</formula>
    </cfRule>
    <cfRule type="cellIs" dxfId="848" priority="890" stopIfTrue="1" operator="between">
      <formula>1.25</formula>
      <formula>1.75</formula>
    </cfRule>
  </conditionalFormatting>
  <conditionalFormatting sqref="R287">
    <cfRule type="cellIs" dxfId="847" priority="893" operator="lessThan">
      <formula>1000</formula>
    </cfRule>
    <cfRule type="cellIs" dxfId="846" priority="894" operator="lessThan">
      <formula>2000</formula>
    </cfRule>
  </conditionalFormatting>
  <conditionalFormatting sqref="C288:I288 K288:M288">
    <cfRule type="cellIs" dxfId="845" priority="891" stopIfTrue="1" operator="greaterThan">
      <formula>1.75</formula>
    </cfRule>
    <cfRule type="cellIs" dxfId="844" priority="892" stopIfTrue="1" operator="between">
      <formula>1.25</formula>
      <formula>1.75</formula>
    </cfRule>
  </conditionalFormatting>
  <conditionalFormatting sqref="C288:I288 K288:M288">
    <cfRule type="cellIs" dxfId="843" priority="887" stopIfTrue="1" operator="greaterThan">
      <formula>1.75</formula>
    </cfRule>
    <cfRule type="cellIs" dxfId="842" priority="888" stopIfTrue="1" operator="between">
      <formula>1.25</formula>
      <formula>1.75</formula>
    </cfRule>
  </conditionalFormatting>
  <conditionalFormatting sqref="N288">
    <cfRule type="cellIs" dxfId="841" priority="881" stopIfTrue="1" operator="greaterThan">
      <formula>1.75</formula>
    </cfRule>
    <cfRule type="cellIs" dxfId="840" priority="882" stopIfTrue="1" operator="between">
      <formula>1.25</formula>
      <formula>1.75</formula>
    </cfRule>
  </conditionalFormatting>
  <conditionalFormatting sqref="N288">
    <cfRule type="cellIs" dxfId="839" priority="885" stopIfTrue="1" operator="greaterThan">
      <formula>1.75</formula>
    </cfRule>
    <cfRule type="cellIs" dxfId="838" priority="886" stopIfTrue="1" operator="between">
      <formula>1.25</formula>
      <formula>1.75</formula>
    </cfRule>
  </conditionalFormatting>
  <conditionalFormatting sqref="N288">
    <cfRule type="cellIs" dxfId="837" priority="883" stopIfTrue="1" operator="greaterThan">
      <formula>1.75</formula>
    </cfRule>
    <cfRule type="cellIs" dxfId="836" priority="884" stopIfTrue="1" operator="between">
      <formula>1.25</formula>
      <formula>1.75</formula>
    </cfRule>
  </conditionalFormatting>
  <conditionalFormatting sqref="Q288">
    <cfRule type="cellIs" dxfId="835" priority="877" stopIfTrue="1" operator="greaterThan">
      <formula>1.75</formula>
    </cfRule>
    <cfRule type="cellIs" dxfId="834" priority="878" stopIfTrue="1" operator="between">
      <formula>1.25</formula>
      <formula>1.75</formula>
    </cfRule>
  </conditionalFormatting>
  <conditionalFormatting sqref="P288">
    <cfRule type="cellIs" dxfId="833" priority="879" stopIfTrue="1" operator="greaterThan">
      <formula>1.75</formula>
    </cfRule>
    <cfRule type="cellIs" dxfId="832" priority="880" stopIfTrue="1" operator="between">
      <formula>1.25</formula>
      <formula>1.75</formula>
    </cfRule>
  </conditionalFormatting>
  <conditionalFormatting sqref="O288">
    <cfRule type="cellIs" dxfId="831" priority="873" stopIfTrue="1" operator="greaterThan">
      <formula>1.75</formula>
    </cfRule>
    <cfRule type="cellIs" dxfId="830" priority="874" stopIfTrue="1" operator="between">
      <formula>1.25</formula>
      <formula>1.75</formula>
    </cfRule>
  </conditionalFormatting>
  <conditionalFormatting sqref="O288">
    <cfRule type="cellIs" dxfId="829" priority="875" stopIfTrue="1" operator="greaterThan">
      <formula>1.75</formula>
    </cfRule>
    <cfRule type="cellIs" dxfId="828" priority="876" stopIfTrue="1" operator="between">
      <formula>1.25</formula>
      <formula>1.75</formula>
    </cfRule>
  </conditionalFormatting>
  <conditionalFormatting sqref="O288">
    <cfRule type="cellIs" dxfId="827" priority="871" stopIfTrue="1" operator="greaterThan">
      <formula>1.75</formula>
    </cfRule>
    <cfRule type="cellIs" dxfId="826" priority="872" stopIfTrue="1" operator="between">
      <formula>1.25</formula>
      <formula>1.75</formula>
    </cfRule>
  </conditionalFormatting>
  <conditionalFormatting sqref="J288">
    <cfRule type="cellIs" dxfId="825" priority="869" stopIfTrue="1" operator="greaterThan">
      <formula>1.75</formula>
    </cfRule>
    <cfRule type="cellIs" dxfId="824" priority="870" stopIfTrue="1" operator="between">
      <formula>1.25</formula>
      <formula>1.75</formula>
    </cfRule>
  </conditionalFormatting>
  <conditionalFormatting sqref="J288">
    <cfRule type="cellIs" dxfId="823" priority="867" stopIfTrue="1" operator="greaterThan">
      <formula>1.75</formula>
    </cfRule>
    <cfRule type="cellIs" dxfId="822" priority="868" stopIfTrue="1" operator="between">
      <formula>1.25</formula>
      <formula>1.75</formula>
    </cfRule>
  </conditionalFormatting>
  <conditionalFormatting sqref="J276">
    <cfRule type="cellIs" dxfId="821" priority="835" stopIfTrue="1" operator="greaterThan">
      <formula>1.75</formula>
    </cfRule>
    <cfRule type="cellIs" dxfId="820" priority="836" stopIfTrue="1" operator="between">
      <formula>1.25</formula>
      <formula>1.75</formula>
    </cfRule>
  </conditionalFormatting>
  <conditionalFormatting sqref="C276:I276 K276:M276">
    <cfRule type="cellIs" dxfId="819" priority="859" stopIfTrue="1" operator="greaterThan">
      <formula>1.75</formula>
    </cfRule>
    <cfRule type="cellIs" dxfId="818" priority="860" stopIfTrue="1" operator="between">
      <formula>1.25</formula>
      <formula>1.75</formula>
    </cfRule>
  </conditionalFormatting>
  <conditionalFormatting sqref="R275">
    <cfRule type="cellIs" dxfId="817" priority="863" operator="lessThan">
      <formula>1000</formula>
    </cfRule>
    <cfRule type="cellIs" dxfId="816" priority="864" operator="lessThan">
      <formula>2000</formula>
    </cfRule>
  </conditionalFormatting>
  <conditionalFormatting sqref="C276:I276 K276:M276">
    <cfRule type="cellIs" dxfId="815" priority="861" stopIfTrue="1" operator="greaterThan">
      <formula>1.75</formula>
    </cfRule>
    <cfRule type="cellIs" dxfId="814" priority="862" stopIfTrue="1" operator="between">
      <formula>1.25</formula>
      <formula>1.75</formula>
    </cfRule>
  </conditionalFormatting>
  <conditionalFormatting sqref="C276:I276 K276:M276">
    <cfRule type="cellIs" dxfId="813" priority="857" stopIfTrue="1" operator="greaterThan">
      <formula>1.75</formula>
    </cfRule>
    <cfRule type="cellIs" dxfId="812" priority="858" stopIfTrue="1" operator="between">
      <formula>1.25</formula>
      <formula>1.75</formula>
    </cfRule>
  </conditionalFormatting>
  <conditionalFormatting sqref="N276">
    <cfRule type="cellIs" dxfId="811" priority="851" stopIfTrue="1" operator="greaterThan">
      <formula>1.75</formula>
    </cfRule>
    <cfRule type="cellIs" dxfId="810" priority="852" stopIfTrue="1" operator="between">
      <formula>1.25</formula>
      <formula>1.75</formula>
    </cfRule>
  </conditionalFormatting>
  <conditionalFormatting sqref="N276">
    <cfRule type="cellIs" dxfId="809" priority="855" stopIfTrue="1" operator="greaterThan">
      <formula>1.75</formula>
    </cfRule>
    <cfRule type="cellIs" dxfId="808" priority="856" stopIfTrue="1" operator="between">
      <formula>1.25</formula>
      <formula>1.75</formula>
    </cfRule>
  </conditionalFormatting>
  <conditionalFormatting sqref="N276">
    <cfRule type="cellIs" dxfId="807" priority="853" stopIfTrue="1" operator="greaterThan">
      <formula>1.75</formula>
    </cfRule>
    <cfRule type="cellIs" dxfId="806" priority="854" stopIfTrue="1" operator="between">
      <formula>1.25</formula>
      <formula>1.75</formula>
    </cfRule>
  </conditionalFormatting>
  <conditionalFormatting sqref="Q276">
    <cfRule type="cellIs" dxfId="805" priority="847" stopIfTrue="1" operator="greaterThan">
      <formula>1.75</formula>
    </cfRule>
    <cfRule type="cellIs" dxfId="804" priority="848" stopIfTrue="1" operator="between">
      <formula>1.25</formula>
      <formula>1.75</formula>
    </cfRule>
  </conditionalFormatting>
  <conditionalFormatting sqref="P276">
    <cfRule type="cellIs" dxfId="803" priority="849" stopIfTrue="1" operator="greaterThan">
      <formula>1.75</formula>
    </cfRule>
    <cfRule type="cellIs" dxfId="802" priority="850" stopIfTrue="1" operator="between">
      <formula>1.25</formula>
      <formula>1.75</formula>
    </cfRule>
  </conditionalFormatting>
  <conditionalFormatting sqref="O276">
    <cfRule type="cellIs" dxfId="801" priority="843" stopIfTrue="1" operator="greaterThan">
      <formula>1.75</formula>
    </cfRule>
    <cfRule type="cellIs" dxfId="800" priority="844" stopIfTrue="1" operator="between">
      <formula>1.25</formula>
      <formula>1.75</formula>
    </cfRule>
  </conditionalFormatting>
  <conditionalFormatting sqref="O276">
    <cfRule type="cellIs" dxfId="799" priority="845" stopIfTrue="1" operator="greaterThan">
      <formula>1.75</formula>
    </cfRule>
    <cfRule type="cellIs" dxfId="798" priority="846" stopIfTrue="1" operator="between">
      <formula>1.25</formula>
      <formula>1.75</formula>
    </cfRule>
  </conditionalFormatting>
  <conditionalFormatting sqref="O276">
    <cfRule type="cellIs" dxfId="797" priority="841" stopIfTrue="1" operator="greaterThan">
      <formula>1.75</formula>
    </cfRule>
    <cfRule type="cellIs" dxfId="796" priority="842" stopIfTrue="1" operator="between">
      <formula>1.25</formula>
      <formula>1.75</formula>
    </cfRule>
  </conditionalFormatting>
  <conditionalFormatting sqref="J276">
    <cfRule type="cellIs" dxfId="795" priority="839" stopIfTrue="1" operator="greaterThan">
      <formula>1.75</formula>
    </cfRule>
    <cfRule type="cellIs" dxfId="794" priority="840" stopIfTrue="1" operator="between">
      <formula>1.25</formula>
      <formula>1.75</formula>
    </cfRule>
  </conditionalFormatting>
  <conditionalFormatting sqref="J276">
    <cfRule type="cellIs" dxfId="793" priority="837" stopIfTrue="1" operator="greaterThan">
      <formula>1.75</formula>
    </cfRule>
    <cfRule type="cellIs" dxfId="792" priority="838" stopIfTrue="1" operator="between">
      <formula>1.25</formula>
      <formula>1.75</formula>
    </cfRule>
  </conditionalFormatting>
  <conditionalFormatting sqref="J264">
    <cfRule type="cellIs" dxfId="791" priority="805" stopIfTrue="1" operator="greaterThan">
      <formula>1.75</formula>
    </cfRule>
    <cfRule type="cellIs" dxfId="790" priority="806" stopIfTrue="1" operator="between">
      <formula>1.25</formula>
      <formula>1.75</formula>
    </cfRule>
  </conditionalFormatting>
  <conditionalFormatting sqref="C264:I264 K264:M264">
    <cfRule type="cellIs" dxfId="789" priority="829" stopIfTrue="1" operator="greaterThan">
      <formula>1.75</formula>
    </cfRule>
    <cfRule type="cellIs" dxfId="788" priority="830" stopIfTrue="1" operator="between">
      <formula>1.25</formula>
      <formula>1.75</formula>
    </cfRule>
  </conditionalFormatting>
  <conditionalFormatting sqref="R263">
    <cfRule type="cellIs" dxfId="787" priority="833" operator="lessThan">
      <formula>1000</formula>
    </cfRule>
    <cfRule type="cellIs" dxfId="786" priority="834" operator="lessThan">
      <formula>2000</formula>
    </cfRule>
  </conditionalFormatting>
  <conditionalFormatting sqref="C264:I264 K264:M264">
    <cfRule type="cellIs" dxfId="785" priority="831" stopIfTrue="1" operator="greaterThan">
      <formula>1.75</formula>
    </cfRule>
    <cfRule type="cellIs" dxfId="784" priority="832" stopIfTrue="1" operator="between">
      <formula>1.25</formula>
      <formula>1.75</formula>
    </cfRule>
  </conditionalFormatting>
  <conditionalFormatting sqref="C264:I264 K264:M264">
    <cfRule type="cellIs" dxfId="783" priority="827" stopIfTrue="1" operator="greaterThan">
      <formula>1.75</formula>
    </cfRule>
    <cfRule type="cellIs" dxfId="782" priority="828" stopIfTrue="1" operator="between">
      <formula>1.25</formula>
      <formula>1.75</formula>
    </cfRule>
  </conditionalFormatting>
  <conditionalFormatting sqref="N264">
    <cfRule type="cellIs" dxfId="781" priority="821" stopIfTrue="1" operator="greaterThan">
      <formula>1.75</formula>
    </cfRule>
    <cfRule type="cellIs" dxfId="780" priority="822" stopIfTrue="1" operator="between">
      <formula>1.25</formula>
      <formula>1.75</formula>
    </cfRule>
  </conditionalFormatting>
  <conditionalFormatting sqref="N264">
    <cfRule type="cellIs" dxfId="779" priority="825" stopIfTrue="1" operator="greaterThan">
      <formula>1.75</formula>
    </cfRule>
    <cfRule type="cellIs" dxfId="778" priority="826" stopIfTrue="1" operator="between">
      <formula>1.25</formula>
      <formula>1.75</formula>
    </cfRule>
  </conditionalFormatting>
  <conditionalFormatting sqref="N264">
    <cfRule type="cellIs" dxfId="777" priority="823" stopIfTrue="1" operator="greaterThan">
      <formula>1.75</formula>
    </cfRule>
    <cfRule type="cellIs" dxfId="776" priority="824" stopIfTrue="1" operator="between">
      <formula>1.25</formula>
      <formula>1.75</formula>
    </cfRule>
  </conditionalFormatting>
  <conditionalFormatting sqref="Q264">
    <cfRule type="cellIs" dxfId="775" priority="817" stopIfTrue="1" operator="greaterThan">
      <formula>1.75</formula>
    </cfRule>
    <cfRule type="cellIs" dxfId="774" priority="818" stopIfTrue="1" operator="between">
      <formula>1.25</formula>
      <formula>1.75</formula>
    </cfRule>
  </conditionalFormatting>
  <conditionalFormatting sqref="P264">
    <cfRule type="cellIs" dxfId="773" priority="819" stopIfTrue="1" operator="greaterThan">
      <formula>1.75</formula>
    </cfRule>
    <cfRule type="cellIs" dxfId="772" priority="820" stopIfTrue="1" operator="between">
      <formula>1.25</formula>
      <formula>1.75</formula>
    </cfRule>
  </conditionalFormatting>
  <conditionalFormatting sqref="O264">
    <cfRule type="cellIs" dxfId="771" priority="813" stopIfTrue="1" operator="greaterThan">
      <formula>1.75</formula>
    </cfRule>
    <cfRule type="cellIs" dxfId="770" priority="814" stopIfTrue="1" operator="between">
      <formula>1.25</formula>
      <formula>1.75</formula>
    </cfRule>
  </conditionalFormatting>
  <conditionalFormatting sqref="O264">
    <cfRule type="cellIs" dxfId="769" priority="815" stopIfTrue="1" operator="greaterThan">
      <formula>1.75</formula>
    </cfRule>
    <cfRule type="cellIs" dxfId="768" priority="816" stopIfTrue="1" operator="between">
      <formula>1.25</formula>
      <formula>1.75</formula>
    </cfRule>
  </conditionalFormatting>
  <conditionalFormatting sqref="O264">
    <cfRule type="cellIs" dxfId="767" priority="811" stopIfTrue="1" operator="greaterThan">
      <formula>1.75</formula>
    </cfRule>
    <cfRule type="cellIs" dxfId="766" priority="812" stopIfTrue="1" operator="between">
      <formula>1.25</formula>
      <formula>1.75</formula>
    </cfRule>
  </conditionalFormatting>
  <conditionalFormatting sqref="J264">
    <cfRule type="cellIs" dxfId="765" priority="809" stopIfTrue="1" operator="greaterThan">
      <formula>1.75</formula>
    </cfRule>
    <cfRule type="cellIs" dxfId="764" priority="810" stopIfTrue="1" operator="between">
      <formula>1.25</formula>
      <formula>1.75</formula>
    </cfRule>
  </conditionalFormatting>
  <conditionalFormatting sqref="J264">
    <cfRule type="cellIs" dxfId="763" priority="807" stopIfTrue="1" operator="greaterThan">
      <formula>1.75</formula>
    </cfRule>
    <cfRule type="cellIs" dxfId="762" priority="808" stopIfTrue="1" operator="between">
      <formula>1.25</formula>
      <formula>1.75</formula>
    </cfRule>
  </conditionalFormatting>
  <conditionalFormatting sqref="AC270">
    <cfRule type="cellIs" dxfId="761" priority="759" stopIfTrue="1" operator="greaterThan">
      <formula>1.75</formula>
    </cfRule>
    <cfRule type="cellIs" dxfId="760" priority="760" stopIfTrue="1" operator="between">
      <formula>1.25</formula>
      <formula>1.75</formula>
    </cfRule>
  </conditionalFormatting>
  <conditionalFormatting sqref="AC270">
    <cfRule type="cellIs" dxfId="759" priority="761" stopIfTrue="1" operator="greaterThan">
      <formula>1.75</formula>
    </cfRule>
    <cfRule type="cellIs" dxfId="758" priority="762" stopIfTrue="1" operator="between">
      <formula>1.25</formula>
      <formula>1.75</formula>
    </cfRule>
  </conditionalFormatting>
  <conditionalFormatting sqref="AC270">
    <cfRule type="cellIs" dxfId="757" priority="757" stopIfTrue="1" operator="greaterThan">
      <formula>1.75</formula>
    </cfRule>
    <cfRule type="cellIs" dxfId="756" priority="758" stopIfTrue="1" operator="between">
      <formula>1.25</formula>
      <formula>1.75</formula>
    </cfRule>
  </conditionalFormatting>
  <conditionalFormatting sqref="AC269">
    <cfRule type="cellIs" dxfId="755" priority="753" stopIfTrue="1" operator="greaterThan">
      <formula>1.75</formula>
    </cfRule>
    <cfRule type="cellIs" dxfId="754" priority="754" stopIfTrue="1" operator="between">
      <formula>1.25</formula>
      <formula>1.75</formula>
    </cfRule>
  </conditionalFormatting>
  <conditionalFormatting sqref="AC269">
    <cfRule type="cellIs" dxfId="753" priority="755" stopIfTrue="1" operator="greaterThan">
      <formula>1.75</formula>
    </cfRule>
    <cfRule type="cellIs" dxfId="752" priority="756" stopIfTrue="1" operator="between">
      <formula>1.25</formula>
      <formula>1.75</formula>
    </cfRule>
  </conditionalFormatting>
  <conditionalFormatting sqref="AC269">
    <cfRule type="cellIs" dxfId="751" priority="751" stopIfTrue="1" operator="greaterThan">
      <formula>1.75</formula>
    </cfRule>
    <cfRule type="cellIs" dxfId="750" priority="752" stopIfTrue="1" operator="between">
      <formula>1.25</formula>
      <formula>1.75</formula>
    </cfRule>
  </conditionalFormatting>
  <conditionalFormatting sqref="AD270">
    <cfRule type="cellIs" dxfId="749" priority="747" stopIfTrue="1" operator="greaterThan">
      <formula>1.75</formula>
    </cfRule>
    <cfRule type="cellIs" dxfId="748" priority="748" stopIfTrue="1" operator="between">
      <formula>1.25</formula>
      <formula>1.75</formula>
    </cfRule>
  </conditionalFormatting>
  <conditionalFormatting sqref="AD270">
    <cfRule type="cellIs" dxfId="747" priority="749" stopIfTrue="1" operator="greaterThan">
      <formula>1.75</formula>
    </cfRule>
    <cfRule type="cellIs" dxfId="746" priority="750" stopIfTrue="1" operator="between">
      <formula>1.25</formula>
      <formula>1.75</formula>
    </cfRule>
  </conditionalFormatting>
  <conditionalFormatting sqref="AD270">
    <cfRule type="cellIs" dxfId="745" priority="745" stopIfTrue="1" operator="greaterThan">
      <formula>1.75</formula>
    </cfRule>
    <cfRule type="cellIs" dxfId="744" priority="746" stopIfTrue="1" operator="between">
      <formula>1.25</formula>
      <formula>1.75</formula>
    </cfRule>
  </conditionalFormatting>
  <conditionalFormatting sqref="AD269">
    <cfRule type="cellIs" dxfId="743" priority="741" stopIfTrue="1" operator="greaterThan">
      <formula>1.75</formula>
    </cfRule>
    <cfRule type="cellIs" dxfId="742" priority="742" stopIfTrue="1" operator="between">
      <formula>1.25</formula>
      <formula>1.75</formula>
    </cfRule>
  </conditionalFormatting>
  <conditionalFormatting sqref="AD269">
    <cfRule type="cellIs" dxfId="741" priority="743" stopIfTrue="1" operator="greaterThan">
      <formula>1.75</formula>
    </cfRule>
    <cfRule type="cellIs" dxfId="740" priority="744" stopIfTrue="1" operator="between">
      <formula>1.25</formula>
      <formula>1.75</formula>
    </cfRule>
  </conditionalFormatting>
  <conditionalFormatting sqref="AD269">
    <cfRule type="cellIs" dxfId="739" priority="739" stopIfTrue="1" operator="greaterThan">
      <formula>1.75</formula>
    </cfRule>
    <cfRule type="cellIs" dxfId="738" priority="740" stopIfTrue="1" operator="between">
      <formula>1.25</formula>
      <formula>1.75</formula>
    </cfRule>
  </conditionalFormatting>
  <conditionalFormatting sqref="AE270">
    <cfRule type="cellIs" dxfId="737" priority="735" stopIfTrue="1" operator="greaterThan">
      <formula>1.75</formula>
    </cfRule>
    <cfRule type="cellIs" dxfId="736" priority="736" stopIfTrue="1" operator="between">
      <formula>1.25</formula>
      <formula>1.75</formula>
    </cfRule>
  </conditionalFormatting>
  <conditionalFormatting sqref="AE270">
    <cfRule type="cellIs" dxfId="735" priority="737" stopIfTrue="1" operator="greaterThan">
      <formula>1.75</formula>
    </cfRule>
    <cfRule type="cellIs" dxfId="734" priority="738" stopIfTrue="1" operator="between">
      <formula>1.25</formula>
      <formula>1.75</formula>
    </cfRule>
  </conditionalFormatting>
  <conditionalFormatting sqref="AE270">
    <cfRule type="cellIs" dxfId="733" priority="733" stopIfTrue="1" operator="greaterThan">
      <formula>1.75</formula>
    </cfRule>
    <cfRule type="cellIs" dxfId="732" priority="734" stopIfTrue="1" operator="between">
      <formula>1.25</formula>
      <formula>1.75</formula>
    </cfRule>
  </conditionalFormatting>
  <conditionalFormatting sqref="AE269">
    <cfRule type="cellIs" dxfId="731" priority="729" stopIfTrue="1" operator="greaterThan">
      <formula>1.75</formula>
    </cfRule>
    <cfRule type="cellIs" dxfId="730" priority="730" stopIfTrue="1" operator="between">
      <formula>1.25</formula>
      <formula>1.75</formula>
    </cfRule>
  </conditionalFormatting>
  <conditionalFormatting sqref="AE269">
    <cfRule type="cellIs" dxfId="729" priority="731" stopIfTrue="1" operator="greaterThan">
      <formula>1.75</formula>
    </cfRule>
    <cfRule type="cellIs" dxfId="728" priority="732" stopIfTrue="1" operator="between">
      <formula>1.25</formula>
      <formula>1.75</formula>
    </cfRule>
  </conditionalFormatting>
  <conditionalFormatting sqref="AE269">
    <cfRule type="cellIs" dxfId="727" priority="727" stopIfTrue="1" operator="greaterThan">
      <formula>1.75</formula>
    </cfRule>
    <cfRule type="cellIs" dxfId="726" priority="728" stopIfTrue="1" operator="between">
      <formula>1.25</formula>
      <formula>1.75</formula>
    </cfRule>
  </conditionalFormatting>
  <conditionalFormatting sqref="J252">
    <cfRule type="cellIs" dxfId="725" priority="697" stopIfTrue="1" operator="greaterThan">
      <formula>1.75</formula>
    </cfRule>
    <cfRule type="cellIs" dxfId="724" priority="698" stopIfTrue="1" operator="between">
      <formula>1.25</formula>
      <formula>1.75</formula>
    </cfRule>
  </conditionalFormatting>
  <conditionalFormatting sqref="C252:I252 K252:M252">
    <cfRule type="cellIs" dxfId="723" priority="721" stopIfTrue="1" operator="greaterThan">
      <formula>1.75</formula>
    </cfRule>
    <cfRule type="cellIs" dxfId="722" priority="722" stopIfTrue="1" operator="between">
      <formula>1.25</formula>
      <formula>1.75</formula>
    </cfRule>
  </conditionalFormatting>
  <conditionalFormatting sqref="R251">
    <cfRule type="cellIs" dxfId="721" priority="725" operator="lessThan">
      <formula>1000</formula>
    </cfRule>
    <cfRule type="cellIs" dxfId="720" priority="726" operator="lessThan">
      <formula>2000</formula>
    </cfRule>
  </conditionalFormatting>
  <conditionalFormatting sqref="C252:I252 K252:M252">
    <cfRule type="cellIs" dxfId="719" priority="723" stopIfTrue="1" operator="greaterThan">
      <formula>1.75</formula>
    </cfRule>
    <cfRule type="cellIs" dxfId="718" priority="724" stopIfTrue="1" operator="between">
      <formula>1.25</formula>
      <formula>1.75</formula>
    </cfRule>
  </conditionalFormatting>
  <conditionalFormatting sqref="C252:I252 K252:M252">
    <cfRule type="cellIs" dxfId="717" priority="719" stopIfTrue="1" operator="greaterThan">
      <formula>1.75</formula>
    </cfRule>
    <cfRule type="cellIs" dxfId="716" priority="720" stopIfTrue="1" operator="between">
      <formula>1.25</formula>
      <formula>1.75</formula>
    </cfRule>
  </conditionalFormatting>
  <conditionalFormatting sqref="N252">
    <cfRule type="cellIs" dxfId="715" priority="713" stopIfTrue="1" operator="greaterThan">
      <formula>1.75</formula>
    </cfRule>
    <cfRule type="cellIs" dxfId="714" priority="714" stopIfTrue="1" operator="between">
      <formula>1.25</formula>
      <formula>1.75</formula>
    </cfRule>
  </conditionalFormatting>
  <conditionalFormatting sqref="N252">
    <cfRule type="cellIs" dxfId="713" priority="717" stopIfTrue="1" operator="greaterThan">
      <formula>1.75</formula>
    </cfRule>
    <cfRule type="cellIs" dxfId="712" priority="718" stopIfTrue="1" operator="between">
      <formula>1.25</formula>
      <formula>1.75</formula>
    </cfRule>
  </conditionalFormatting>
  <conditionalFormatting sqref="N252">
    <cfRule type="cellIs" dxfId="711" priority="715" stopIfTrue="1" operator="greaterThan">
      <formula>1.75</formula>
    </cfRule>
    <cfRule type="cellIs" dxfId="710" priority="716" stopIfTrue="1" operator="between">
      <formula>1.25</formula>
      <formula>1.75</formula>
    </cfRule>
  </conditionalFormatting>
  <conditionalFormatting sqref="Q252">
    <cfRule type="cellIs" dxfId="709" priority="709" stopIfTrue="1" operator="greaterThan">
      <formula>1.75</formula>
    </cfRule>
    <cfRule type="cellIs" dxfId="708" priority="710" stopIfTrue="1" operator="between">
      <formula>1.25</formula>
      <formula>1.75</formula>
    </cfRule>
  </conditionalFormatting>
  <conditionalFormatting sqref="P252">
    <cfRule type="cellIs" dxfId="707" priority="711" stopIfTrue="1" operator="greaterThan">
      <formula>1.75</formula>
    </cfRule>
    <cfRule type="cellIs" dxfId="706" priority="712" stopIfTrue="1" operator="between">
      <formula>1.25</formula>
      <formula>1.75</formula>
    </cfRule>
  </conditionalFormatting>
  <conditionalFormatting sqref="O252">
    <cfRule type="cellIs" dxfId="705" priority="705" stopIfTrue="1" operator="greaterThan">
      <formula>1.75</formula>
    </cfRule>
    <cfRule type="cellIs" dxfId="704" priority="706" stopIfTrue="1" operator="between">
      <formula>1.25</formula>
      <formula>1.75</formula>
    </cfRule>
  </conditionalFormatting>
  <conditionalFormatting sqref="O252">
    <cfRule type="cellIs" dxfId="703" priority="707" stopIfTrue="1" operator="greaterThan">
      <formula>1.75</formula>
    </cfRule>
    <cfRule type="cellIs" dxfId="702" priority="708" stopIfTrue="1" operator="between">
      <formula>1.25</formula>
      <formula>1.75</formula>
    </cfRule>
  </conditionalFormatting>
  <conditionalFormatting sqref="O252">
    <cfRule type="cellIs" dxfId="701" priority="703" stopIfTrue="1" operator="greaterThan">
      <formula>1.75</formula>
    </cfRule>
    <cfRule type="cellIs" dxfId="700" priority="704" stopIfTrue="1" operator="between">
      <formula>1.25</formula>
      <formula>1.75</formula>
    </cfRule>
  </conditionalFormatting>
  <conditionalFormatting sqref="J252">
    <cfRule type="cellIs" dxfId="699" priority="701" stopIfTrue="1" operator="greaterThan">
      <formula>1.75</formula>
    </cfRule>
    <cfRule type="cellIs" dxfId="698" priority="702" stopIfTrue="1" operator="between">
      <formula>1.25</formula>
      <formula>1.75</formula>
    </cfRule>
  </conditionalFormatting>
  <conditionalFormatting sqref="J252">
    <cfRule type="cellIs" dxfId="697" priority="699" stopIfTrue="1" operator="greaterThan">
      <formula>1.75</formula>
    </cfRule>
    <cfRule type="cellIs" dxfId="696" priority="700" stopIfTrue="1" operator="between">
      <formula>1.25</formula>
      <formula>1.75</formula>
    </cfRule>
  </conditionalFormatting>
  <conditionalFormatting sqref="J240">
    <cfRule type="cellIs" dxfId="695" priority="667" stopIfTrue="1" operator="greaterThan">
      <formula>1.75</formula>
    </cfRule>
    <cfRule type="cellIs" dxfId="694" priority="668" stopIfTrue="1" operator="between">
      <formula>1.25</formula>
      <formula>1.75</formula>
    </cfRule>
  </conditionalFormatting>
  <conditionalFormatting sqref="C240:I240 K240:M240">
    <cfRule type="cellIs" dxfId="693" priority="691" stopIfTrue="1" operator="greaterThan">
      <formula>1.75</formula>
    </cfRule>
    <cfRule type="cellIs" dxfId="692" priority="692" stopIfTrue="1" operator="between">
      <formula>1.25</formula>
      <formula>1.75</formula>
    </cfRule>
  </conditionalFormatting>
  <conditionalFormatting sqref="R239">
    <cfRule type="cellIs" dxfId="691" priority="695" operator="lessThan">
      <formula>1000</formula>
    </cfRule>
    <cfRule type="cellIs" dxfId="690" priority="696" operator="lessThan">
      <formula>2000</formula>
    </cfRule>
  </conditionalFormatting>
  <conditionalFormatting sqref="C240:I240 K240:M240">
    <cfRule type="cellIs" dxfId="689" priority="693" stopIfTrue="1" operator="greaterThan">
      <formula>1.75</formula>
    </cfRule>
    <cfRule type="cellIs" dxfId="688" priority="694" stopIfTrue="1" operator="between">
      <formula>1.25</formula>
      <formula>1.75</formula>
    </cfRule>
  </conditionalFormatting>
  <conditionalFormatting sqref="C240:I240 K240:M240">
    <cfRule type="cellIs" dxfId="687" priority="689" stopIfTrue="1" operator="greaterThan">
      <formula>1.75</formula>
    </cfRule>
    <cfRule type="cellIs" dxfId="686" priority="690" stopIfTrue="1" operator="between">
      <formula>1.25</formula>
      <formula>1.75</formula>
    </cfRule>
  </conditionalFormatting>
  <conditionalFormatting sqref="N240">
    <cfRule type="cellIs" dxfId="685" priority="683" stopIfTrue="1" operator="greaterThan">
      <formula>1.75</formula>
    </cfRule>
    <cfRule type="cellIs" dxfId="684" priority="684" stopIfTrue="1" operator="between">
      <formula>1.25</formula>
      <formula>1.75</formula>
    </cfRule>
  </conditionalFormatting>
  <conditionalFormatting sqref="N240">
    <cfRule type="cellIs" dxfId="683" priority="687" stopIfTrue="1" operator="greaterThan">
      <formula>1.75</formula>
    </cfRule>
    <cfRule type="cellIs" dxfId="682" priority="688" stopIfTrue="1" operator="between">
      <formula>1.25</formula>
      <formula>1.75</formula>
    </cfRule>
  </conditionalFormatting>
  <conditionalFormatting sqref="N240">
    <cfRule type="cellIs" dxfId="681" priority="685" stopIfTrue="1" operator="greaterThan">
      <formula>1.75</formula>
    </cfRule>
    <cfRule type="cellIs" dxfId="680" priority="686" stopIfTrue="1" operator="between">
      <formula>1.25</formula>
      <formula>1.75</formula>
    </cfRule>
  </conditionalFormatting>
  <conditionalFormatting sqref="Q240">
    <cfRule type="cellIs" dxfId="679" priority="679" stopIfTrue="1" operator="greaterThan">
      <formula>1.75</formula>
    </cfRule>
    <cfRule type="cellIs" dxfId="678" priority="680" stopIfTrue="1" operator="between">
      <formula>1.25</formula>
      <formula>1.75</formula>
    </cfRule>
  </conditionalFormatting>
  <conditionalFormatting sqref="P240">
    <cfRule type="cellIs" dxfId="677" priority="681" stopIfTrue="1" operator="greaterThan">
      <formula>1.75</formula>
    </cfRule>
    <cfRule type="cellIs" dxfId="676" priority="682" stopIfTrue="1" operator="between">
      <formula>1.25</formula>
      <formula>1.75</formula>
    </cfRule>
  </conditionalFormatting>
  <conditionalFormatting sqref="O240">
    <cfRule type="cellIs" dxfId="675" priority="675" stopIfTrue="1" operator="greaterThan">
      <formula>1.75</formula>
    </cfRule>
    <cfRule type="cellIs" dxfId="674" priority="676" stopIfTrue="1" operator="between">
      <formula>1.25</formula>
      <formula>1.75</formula>
    </cfRule>
  </conditionalFormatting>
  <conditionalFormatting sqref="O240">
    <cfRule type="cellIs" dxfId="673" priority="677" stopIfTrue="1" operator="greaterThan">
      <formula>1.75</formula>
    </cfRule>
    <cfRule type="cellIs" dxfId="672" priority="678" stopIfTrue="1" operator="between">
      <formula>1.25</formula>
      <formula>1.75</formula>
    </cfRule>
  </conditionalFormatting>
  <conditionalFormatting sqref="O240">
    <cfRule type="cellIs" dxfId="671" priority="673" stopIfTrue="1" operator="greaterThan">
      <formula>1.75</formula>
    </cfRule>
    <cfRule type="cellIs" dxfId="670" priority="674" stopIfTrue="1" operator="between">
      <formula>1.25</formula>
      <formula>1.75</formula>
    </cfRule>
  </conditionalFormatting>
  <conditionalFormatting sqref="J240">
    <cfRule type="cellIs" dxfId="669" priority="671" stopIfTrue="1" operator="greaterThan">
      <formula>1.75</formula>
    </cfRule>
    <cfRule type="cellIs" dxfId="668" priority="672" stopIfTrue="1" operator="between">
      <formula>1.25</formula>
      <formula>1.75</formula>
    </cfRule>
  </conditionalFormatting>
  <conditionalFormatting sqref="J240">
    <cfRule type="cellIs" dxfId="667" priority="669" stopIfTrue="1" operator="greaterThan">
      <formula>1.75</formula>
    </cfRule>
    <cfRule type="cellIs" dxfId="666" priority="670" stopIfTrue="1" operator="between">
      <formula>1.25</formula>
      <formula>1.75</formula>
    </cfRule>
  </conditionalFormatting>
  <conditionalFormatting sqref="J228">
    <cfRule type="cellIs" dxfId="665" priority="637" stopIfTrue="1" operator="greaterThan">
      <formula>1.75</formula>
    </cfRule>
    <cfRule type="cellIs" dxfId="664" priority="638" stopIfTrue="1" operator="between">
      <formula>1.25</formula>
      <formula>1.75</formula>
    </cfRule>
  </conditionalFormatting>
  <conditionalFormatting sqref="C228:I228 K228:M228">
    <cfRule type="cellIs" dxfId="663" priority="661" stopIfTrue="1" operator="greaterThan">
      <formula>1.75</formula>
    </cfRule>
    <cfRule type="cellIs" dxfId="662" priority="662" stopIfTrue="1" operator="between">
      <formula>1.25</formula>
      <formula>1.75</formula>
    </cfRule>
  </conditionalFormatting>
  <conditionalFormatting sqref="R227">
    <cfRule type="cellIs" dxfId="661" priority="665" operator="lessThan">
      <formula>1000</formula>
    </cfRule>
    <cfRule type="cellIs" dxfId="660" priority="666" operator="lessThan">
      <formula>2000</formula>
    </cfRule>
  </conditionalFormatting>
  <conditionalFormatting sqref="C228:I228 K228:M228">
    <cfRule type="cellIs" dxfId="659" priority="663" stopIfTrue="1" operator="greaterThan">
      <formula>1.75</formula>
    </cfRule>
    <cfRule type="cellIs" dxfId="658" priority="664" stopIfTrue="1" operator="between">
      <formula>1.25</formula>
      <formula>1.75</formula>
    </cfRule>
  </conditionalFormatting>
  <conditionalFormatting sqref="C228:I228 K228:M228">
    <cfRule type="cellIs" dxfId="657" priority="659" stopIfTrue="1" operator="greaterThan">
      <formula>1.75</formula>
    </cfRule>
    <cfRule type="cellIs" dxfId="656" priority="660" stopIfTrue="1" operator="between">
      <formula>1.25</formula>
      <formula>1.75</formula>
    </cfRule>
  </conditionalFormatting>
  <conditionalFormatting sqref="N228">
    <cfRule type="cellIs" dxfId="655" priority="653" stopIfTrue="1" operator="greaterThan">
      <formula>1.75</formula>
    </cfRule>
    <cfRule type="cellIs" dxfId="654" priority="654" stopIfTrue="1" operator="between">
      <formula>1.25</formula>
      <formula>1.75</formula>
    </cfRule>
  </conditionalFormatting>
  <conditionalFormatting sqref="N228">
    <cfRule type="cellIs" dxfId="653" priority="657" stopIfTrue="1" operator="greaterThan">
      <formula>1.75</formula>
    </cfRule>
    <cfRule type="cellIs" dxfId="652" priority="658" stopIfTrue="1" operator="between">
      <formula>1.25</formula>
      <formula>1.75</formula>
    </cfRule>
  </conditionalFormatting>
  <conditionalFormatting sqref="N228">
    <cfRule type="cellIs" dxfId="651" priority="655" stopIfTrue="1" operator="greaterThan">
      <formula>1.75</formula>
    </cfRule>
    <cfRule type="cellIs" dxfId="650" priority="656" stopIfTrue="1" operator="between">
      <formula>1.25</formula>
      <formula>1.75</formula>
    </cfRule>
  </conditionalFormatting>
  <conditionalFormatting sqref="Q228">
    <cfRule type="cellIs" dxfId="649" priority="649" stopIfTrue="1" operator="greaterThan">
      <formula>1.75</formula>
    </cfRule>
    <cfRule type="cellIs" dxfId="648" priority="650" stopIfTrue="1" operator="between">
      <formula>1.25</formula>
      <formula>1.75</formula>
    </cfRule>
  </conditionalFormatting>
  <conditionalFormatting sqref="P228">
    <cfRule type="cellIs" dxfId="647" priority="651" stopIfTrue="1" operator="greaterThan">
      <formula>1.75</formula>
    </cfRule>
    <cfRule type="cellIs" dxfId="646" priority="652" stopIfTrue="1" operator="between">
      <formula>1.25</formula>
      <formula>1.75</formula>
    </cfRule>
  </conditionalFormatting>
  <conditionalFormatting sqref="O228">
    <cfRule type="cellIs" dxfId="645" priority="645" stopIfTrue="1" operator="greaterThan">
      <formula>1.75</formula>
    </cfRule>
    <cfRule type="cellIs" dxfId="644" priority="646" stopIfTrue="1" operator="between">
      <formula>1.25</formula>
      <formula>1.75</formula>
    </cfRule>
  </conditionalFormatting>
  <conditionalFormatting sqref="O228">
    <cfRule type="cellIs" dxfId="643" priority="647" stopIfTrue="1" operator="greaterThan">
      <formula>1.75</formula>
    </cfRule>
    <cfRule type="cellIs" dxfId="642" priority="648" stopIfTrue="1" operator="between">
      <formula>1.25</formula>
      <formula>1.75</formula>
    </cfRule>
  </conditionalFormatting>
  <conditionalFormatting sqref="O228">
    <cfRule type="cellIs" dxfId="641" priority="643" stopIfTrue="1" operator="greaterThan">
      <formula>1.75</formula>
    </cfRule>
    <cfRule type="cellIs" dxfId="640" priority="644" stopIfTrue="1" operator="between">
      <formula>1.25</formula>
      <formula>1.75</formula>
    </cfRule>
  </conditionalFormatting>
  <conditionalFormatting sqref="J228">
    <cfRule type="cellIs" dxfId="639" priority="641" stopIfTrue="1" operator="greaterThan">
      <formula>1.75</formula>
    </cfRule>
    <cfRule type="cellIs" dxfId="638" priority="642" stopIfTrue="1" operator="between">
      <formula>1.25</formula>
      <formula>1.75</formula>
    </cfRule>
  </conditionalFormatting>
  <conditionalFormatting sqref="J228">
    <cfRule type="cellIs" dxfId="637" priority="639" stopIfTrue="1" operator="greaterThan">
      <formula>1.75</formula>
    </cfRule>
    <cfRule type="cellIs" dxfId="636" priority="640" stopIfTrue="1" operator="between">
      <formula>1.25</formula>
      <formula>1.75</formula>
    </cfRule>
  </conditionalFormatting>
  <conditionalFormatting sqref="J216">
    <cfRule type="cellIs" dxfId="635" priority="607" stopIfTrue="1" operator="greaterThan">
      <formula>1.75</formula>
    </cfRule>
    <cfRule type="cellIs" dxfId="634" priority="608" stopIfTrue="1" operator="between">
      <formula>1.25</formula>
      <formula>1.75</formula>
    </cfRule>
  </conditionalFormatting>
  <conditionalFormatting sqref="C216:I216 K216:M216">
    <cfRule type="cellIs" dxfId="633" priority="631" stopIfTrue="1" operator="greaterThan">
      <formula>1.75</formula>
    </cfRule>
    <cfRule type="cellIs" dxfId="632" priority="632" stopIfTrue="1" operator="between">
      <formula>1.25</formula>
      <formula>1.75</formula>
    </cfRule>
  </conditionalFormatting>
  <conditionalFormatting sqref="R215">
    <cfRule type="cellIs" dxfId="631" priority="635" operator="lessThan">
      <formula>1000</formula>
    </cfRule>
    <cfRule type="cellIs" dxfId="630" priority="636" operator="lessThan">
      <formula>2000</formula>
    </cfRule>
  </conditionalFormatting>
  <conditionalFormatting sqref="C216:I216 K216:M216">
    <cfRule type="cellIs" dxfId="629" priority="633" stopIfTrue="1" operator="greaterThan">
      <formula>1.75</formula>
    </cfRule>
    <cfRule type="cellIs" dxfId="628" priority="634" stopIfTrue="1" operator="between">
      <formula>1.25</formula>
      <formula>1.75</formula>
    </cfRule>
  </conditionalFormatting>
  <conditionalFormatting sqref="C216:I216 K216:M216">
    <cfRule type="cellIs" dxfId="627" priority="629" stopIfTrue="1" operator="greaterThan">
      <formula>1.75</formula>
    </cfRule>
    <cfRule type="cellIs" dxfId="626" priority="630" stopIfTrue="1" operator="between">
      <formula>1.25</formula>
      <formula>1.75</formula>
    </cfRule>
  </conditionalFormatting>
  <conditionalFormatting sqref="N216">
    <cfRule type="cellIs" dxfId="625" priority="623" stopIfTrue="1" operator="greaterThan">
      <formula>1.75</formula>
    </cfRule>
    <cfRule type="cellIs" dxfId="624" priority="624" stopIfTrue="1" operator="between">
      <formula>1.25</formula>
      <formula>1.75</formula>
    </cfRule>
  </conditionalFormatting>
  <conditionalFormatting sqref="N216">
    <cfRule type="cellIs" dxfId="623" priority="627" stopIfTrue="1" operator="greaterThan">
      <formula>1.75</formula>
    </cfRule>
    <cfRule type="cellIs" dxfId="622" priority="628" stopIfTrue="1" operator="between">
      <formula>1.25</formula>
      <formula>1.75</formula>
    </cfRule>
  </conditionalFormatting>
  <conditionalFormatting sqref="N216">
    <cfRule type="cellIs" dxfId="621" priority="625" stopIfTrue="1" operator="greaterThan">
      <formula>1.75</formula>
    </cfRule>
    <cfRule type="cellIs" dxfId="620" priority="626" stopIfTrue="1" operator="between">
      <formula>1.25</formula>
      <formula>1.75</formula>
    </cfRule>
  </conditionalFormatting>
  <conditionalFormatting sqref="Q216">
    <cfRule type="cellIs" dxfId="619" priority="619" stopIfTrue="1" operator="greaterThan">
      <formula>1.75</formula>
    </cfRule>
    <cfRule type="cellIs" dxfId="618" priority="620" stopIfTrue="1" operator="between">
      <formula>1.25</formula>
      <formula>1.75</formula>
    </cfRule>
  </conditionalFormatting>
  <conditionalFormatting sqref="P216">
    <cfRule type="cellIs" dxfId="617" priority="621" stopIfTrue="1" operator="greaterThan">
      <formula>1.75</formula>
    </cfRule>
    <cfRule type="cellIs" dxfId="616" priority="622" stopIfTrue="1" operator="between">
      <formula>1.25</formula>
      <formula>1.75</formula>
    </cfRule>
  </conditionalFormatting>
  <conditionalFormatting sqref="O216">
    <cfRule type="cellIs" dxfId="615" priority="615" stopIfTrue="1" operator="greaterThan">
      <formula>1.75</formula>
    </cfRule>
    <cfRule type="cellIs" dxfId="614" priority="616" stopIfTrue="1" operator="between">
      <formula>1.25</formula>
      <formula>1.75</formula>
    </cfRule>
  </conditionalFormatting>
  <conditionalFormatting sqref="O216">
    <cfRule type="cellIs" dxfId="613" priority="617" stopIfTrue="1" operator="greaterThan">
      <formula>1.75</formula>
    </cfRule>
    <cfRule type="cellIs" dxfId="612" priority="618" stopIfTrue="1" operator="between">
      <formula>1.25</formula>
      <formula>1.75</formula>
    </cfRule>
  </conditionalFormatting>
  <conditionalFormatting sqref="O216">
    <cfRule type="cellIs" dxfId="611" priority="613" stopIfTrue="1" operator="greaterThan">
      <formula>1.75</formula>
    </cfRule>
    <cfRule type="cellIs" dxfId="610" priority="614" stopIfTrue="1" operator="between">
      <formula>1.25</formula>
      <formula>1.75</formula>
    </cfRule>
  </conditionalFormatting>
  <conditionalFormatting sqref="J216">
    <cfRule type="cellIs" dxfId="609" priority="611" stopIfTrue="1" operator="greaterThan">
      <formula>1.75</formula>
    </cfRule>
    <cfRule type="cellIs" dxfId="608" priority="612" stopIfTrue="1" operator="between">
      <formula>1.25</formula>
      <formula>1.75</formula>
    </cfRule>
  </conditionalFormatting>
  <conditionalFormatting sqref="J216">
    <cfRule type="cellIs" dxfId="607" priority="609" stopIfTrue="1" operator="greaterThan">
      <formula>1.75</formula>
    </cfRule>
    <cfRule type="cellIs" dxfId="606" priority="610" stopIfTrue="1" operator="between">
      <formula>1.25</formula>
      <formula>1.75</formula>
    </cfRule>
  </conditionalFormatting>
  <conditionalFormatting sqref="J204">
    <cfRule type="cellIs" dxfId="605" priority="605" stopIfTrue="1" operator="greaterThan">
      <formula>1.75</formula>
    </cfRule>
    <cfRule type="cellIs" dxfId="604" priority="606" stopIfTrue="1" operator="between">
      <formula>1.25</formula>
      <formula>1.75</formula>
    </cfRule>
  </conditionalFormatting>
  <conditionalFormatting sqref="C204:I204 K204:M204">
    <cfRule type="cellIs" dxfId="603" priority="603" stopIfTrue="1" operator="greaterThan">
      <formula>1.75</formula>
    </cfRule>
    <cfRule type="cellIs" dxfId="602" priority="604" stopIfTrue="1" operator="between">
      <formula>1.25</formula>
      <formula>1.75</formula>
    </cfRule>
  </conditionalFormatting>
  <conditionalFormatting sqref="R203">
    <cfRule type="cellIs" dxfId="601" priority="601" operator="lessThan">
      <formula>1000</formula>
    </cfRule>
    <cfRule type="cellIs" dxfId="600" priority="602" operator="lessThan">
      <formula>2000</formula>
    </cfRule>
  </conditionalFormatting>
  <conditionalFormatting sqref="C204:I204 K204:M204">
    <cfRule type="cellIs" dxfId="599" priority="599" stopIfTrue="1" operator="greaterThan">
      <formula>1.75</formula>
    </cfRule>
    <cfRule type="cellIs" dxfId="598" priority="600" stopIfTrue="1" operator="between">
      <formula>1.25</formula>
      <formula>1.75</formula>
    </cfRule>
  </conditionalFormatting>
  <conditionalFormatting sqref="C204:I204 K204:M204">
    <cfRule type="cellIs" dxfId="597" priority="597" stopIfTrue="1" operator="greaterThan">
      <formula>1.75</formula>
    </cfRule>
    <cfRule type="cellIs" dxfId="596" priority="598" stopIfTrue="1" operator="between">
      <formula>1.25</formula>
      <formula>1.75</formula>
    </cfRule>
  </conditionalFormatting>
  <conditionalFormatting sqref="N204">
    <cfRule type="cellIs" dxfId="595" priority="595" stopIfTrue="1" operator="greaterThan">
      <formula>1.75</formula>
    </cfRule>
    <cfRule type="cellIs" dxfId="594" priority="596" stopIfTrue="1" operator="between">
      <formula>1.25</formula>
      <formula>1.75</formula>
    </cfRule>
  </conditionalFormatting>
  <conditionalFormatting sqref="N204">
    <cfRule type="cellIs" dxfId="593" priority="593" stopIfTrue="1" operator="greaterThan">
      <formula>1.75</formula>
    </cfRule>
    <cfRule type="cellIs" dxfId="592" priority="594" stopIfTrue="1" operator="between">
      <formula>1.25</formula>
      <formula>1.75</formula>
    </cfRule>
  </conditionalFormatting>
  <conditionalFormatting sqref="N204">
    <cfRule type="cellIs" dxfId="591" priority="591" stopIfTrue="1" operator="greaterThan">
      <formula>1.75</formula>
    </cfRule>
    <cfRule type="cellIs" dxfId="590" priority="592" stopIfTrue="1" operator="between">
      <formula>1.25</formula>
      <formula>1.75</formula>
    </cfRule>
  </conditionalFormatting>
  <conditionalFormatting sqref="Q204">
    <cfRule type="cellIs" dxfId="589" priority="589" stopIfTrue="1" operator="greaterThan">
      <formula>1.75</formula>
    </cfRule>
    <cfRule type="cellIs" dxfId="588" priority="590" stopIfTrue="1" operator="between">
      <formula>1.25</formula>
      <formula>1.75</formula>
    </cfRule>
  </conditionalFormatting>
  <conditionalFormatting sqref="P204">
    <cfRule type="cellIs" dxfId="587" priority="587" stopIfTrue="1" operator="greaterThan">
      <formula>1.75</formula>
    </cfRule>
    <cfRule type="cellIs" dxfId="586" priority="588" stopIfTrue="1" operator="between">
      <formula>1.25</formula>
      <formula>1.75</formula>
    </cfRule>
  </conditionalFormatting>
  <conditionalFormatting sqref="O204">
    <cfRule type="cellIs" dxfId="585" priority="585" stopIfTrue="1" operator="greaterThan">
      <formula>1.75</formula>
    </cfRule>
    <cfRule type="cellIs" dxfId="584" priority="586" stopIfTrue="1" operator="between">
      <formula>1.25</formula>
      <formula>1.75</formula>
    </cfRule>
  </conditionalFormatting>
  <conditionalFormatting sqref="O204">
    <cfRule type="cellIs" dxfId="583" priority="583" stopIfTrue="1" operator="greaterThan">
      <formula>1.75</formula>
    </cfRule>
    <cfRule type="cellIs" dxfId="582" priority="584" stopIfTrue="1" operator="between">
      <formula>1.25</formula>
      <formula>1.75</formula>
    </cfRule>
  </conditionalFormatting>
  <conditionalFormatting sqref="O204">
    <cfRule type="cellIs" dxfId="581" priority="581" stopIfTrue="1" operator="greaterThan">
      <formula>1.75</formula>
    </cfRule>
    <cfRule type="cellIs" dxfId="580" priority="582" stopIfTrue="1" operator="between">
      <formula>1.25</formula>
      <formula>1.75</formula>
    </cfRule>
  </conditionalFormatting>
  <conditionalFormatting sqref="J204">
    <cfRule type="cellIs" dxfId="579" priority="579" stopIfTrue="1" operator="greaterThan">
      <formula>1.75</formula>
    </cfRule>
    <cfRule type="cellIs" dxfId="578" priority="580" stopIfTrue="1" operator="between">
      <formula>1.25</formula>
      <formula>1.75</formula>
    </cfRule>
  </conditionalFormatting>
  <conditionalFormatting sqref="J204">
    <cfRule type="cellIs" dxfId="577" priority="577" stopIfTrue="1" operator="greaterThan">
      <formula>1.75</formula>
    </cfRule>
    <cfRule type="cellIs" dxfId="576" priority="578" stopIfTrue="1" operator="between">
      <formula>1.25</formula>
      <formula>1.75</formula>
    </cfRule>
  </conditionalFormatting>
  <conditionalFormatting sqref="J192">
    <cfRule type="cellIs" dxfId="575" priority="575" stopIfTrue="1" operator="greaterThan">
      <formula>1.75</formula>
    </cfRule>
    <cfRule type="cellIs" dxfId="574" priority="576" stopIfTrue="1" operator="between">
      <formula>1.25</formula>
      <formula>1.75</formula>
    </cfRule>
  </conditionalFormatting>
  <conditionalFormatting sqref="C192:I192 K192:M192">
    <cfRule type="cellIs" dxfId="573" priority="573" stopIfTrue="1" operator="greaterThan">
      <formula>1.75</formula>
    </cfRule>
    <cfRule type="cellIs" dxfId="572" priority="574" stopIfTrue="1" operator="between">
      <formula>1.25</formula>
      <formula>1.75</formula>
    </cfRule>
  </conditionalFormatting>
  <conditionalFormatting sqref="R191">
    <cfRule type="cellIs" dxfId="571" priority="571" operator="lessThan">
      <formula>1000</formula>
    </cfRule>
    <cfRule type="cellIs" dxfId="570" priority="572" operator="lessThan">
      <formula>2000</formula>
    </cfRule>
  </conditionalFormatting>
  <conditionalFormatting sqref="C192:I192 K192:M192">
    <cfRule type="cellIs" dxfId="569" priority="569" stopIfTrue="1" operator="greaterThan">
      <formula>1.75</formula>
    </cfRule>
    <cfRule type="cellIs" dxfId="568" priority="570" stopIfTrue="1" operator="between">
      <formula>1.25</formula>
      <formula>1.75</formula>
    </cfRule>
  </conditionalFormatting>
  <conditionalFormatting sqref="C192:I192 K192:M192">
    <cfRule type="cellIs" dxfId="567" priority="567" stopIfTrue="1" operator="greaterThan">
      <formula>1.75</formula>
    </cfRule>
    <cfRule type="cellIs" dxfId="566" priority="568" stopIfTrue="1" operator="between">
      <formula>1.25</formula>
      <formula>1.75</formula>
    </cfRule>
  </conditionalFormatting>
  <conditionalFormatting sqref="N192">
    <cfRule type="cellIs" dxfId="565" priority="565" stopIfTrue="1" operator="greaterThan">
      <formula>1.75</formula>
    </cfRule>
    <cfRule type="cellIs" dxfId="564" priority="566" stopIfTrue="1" operator="between">
      <formula>1.25</formula>
      <formula>1.75</formula>
    </cfRule>
  </conditionalFormatting>
  <conditionalFormatting sqref="N192">
    <cfRule type="cellIs" dxfId="563" priority="563" stopIfTrue="1" operator="greaterThan">
      <formula>1.75</formula>
    </cfRule>
    <cfRule type="cellIs" dxfId="562" priority="564" stopIfTrue="1" operator="between">
      <formula>1.25</formula>
      <formula>1.75</formula>
    </cfRule>
  </conditionalFormatting>
  <conditionalFormatting sqref="N192">
    <cfRule type="cellIs" dxfId="561" priority="561" stopIfTrue="1" operator="greaterThan">
      <formula>1.75</formula>
    </cfRule>
    <cfRule type="cellIs" dxfId="560" priority="562" stopIfTrue="1" operator="between">
      <formula>1.25</formula>
      <formula>1.75</formula>
    </cfRule>
  </conditionalFormatting>
  <conditionalFormatting sqref="Q192">
    <cfRule type="cellIs" dxfId="559" priority="559" stopIfTrue="1" operator="greaterThan">
      <formula>1.75</formula>
    </cfRule>
    <cfRule type="cellIs" dxfId="558" priority="560" stopIfTrue="1" operator="between">
      <formula>1.25</formula>
      <formula>1.75</formula>
    </cfRule>
  </conditionalFormatting>
  <conditionalFormatting sqref="P192">
    <cfRule type="cellIs" dxfId="557" priority="557" stopIfTrue="1" operator="greaterThan">
      <formula>1.75</formula>
    </cfRule>
    <cfRule type="cellIs" dxfId="556" priority="558" stopIfTrue="1" operator="between">
      <formula>1.25</formula>
      <formula>1.75</formula>
    </cfRule>
  </conditionalFormatting>
  <conditionalFormatting sqref="O192">
    <cfRule type="cellIs" dxfId="555" priority="555" stopIfTrue="1" operator="greaterThan">
      <formula>1.75</formula>
    </cfRule>
    <cfRule type="cellIs" dxfId="554" priority="556" stopIfTrue="1" operator="between">
      <formula>1.25</formula>
      <formula>1.75</formula>
    </cfRule>
  </conditionalFormatting>
  <conditionalFormatting sqref="O192">
    <cfRule type="cellIs" dxfId="553" priority="553" stopIfTrue="1" operator="greaterThan">
      <formula>1.75</formula>
    </cfRule>
    <cfRule type="cellIs" dxfId="552" priority="554" stopIfTrue="1" operator="between">
      <formula>1.25</formula>
      <formula>1.75</formula>
    </cfRule>
  </conditionalFormatting>
  <conditionalFormatting sqref="O192">
    <cfRule type="cellIs" dxfId="551" priority="551" stopIfTrue="1" operator="greaterThan">
      <formula>1.75</formula>
    </cfRule>
    <cfRule type="cellIs" dxfId="550" priority="552" stopIfTrue="1" operator="between">
      <formula>1.25</formula>
      <formula>1.75</formula>
    </cfRule>
  </conditionalFormatting>
  <conditionalFormatting sqref="J192">
    <cfRule type="cellIs" dxfId="549" priority="549" stopIfTrue="1" operator="greaterThan">
      <formula>1.75</formula>
    </cfRule>
    <cfRule type="cellIs" dxfId="548" priority="550" stopIfTrue="1" operator="between">
      <formula>1.25</formula>
      <formula>1.75</formula>
    </cfRule>
  </conditionalFormatting>
  <conditionalFormatting sqref="J192">
    <cfRule type="cellIs" dxfId="547" priority="547" stopIfTrue="1" operator="greaterThan">
      <formula>1.75</formula>
    </cfRule>
    <cfRule type="cellIs" dxfId="546" priority="548" stopIfTrue="1" operator="between">
      <formula>1.25</formula>
      <formula>1.75</formula>
    </cfRule>
  </conditionalFormatting>
  <conditionalFormatting sqref="J180">
    <cfRule type="cellIs" dxfId="545" priority="545" stopIfTrue="1" operator="greaterThan">
      <formula>1.75</formula>
    </cfRule>
    <cfRule type="cellIs" dxfId="544" priority="546" stopIfTrue="1" operator="between">
      <formula>1.25</formula>
      <formula>1.75</formula>
    </cfRule>
  </conditionalFormatting>
  <conditionalFormatting sqref="C180:I180 K180:M180">
    <cfRule type="cellIs" dxfId="543" priority="543" stopIfTrue="1" operator="greaterThan">
      <formula>1.75</formula>
    </cfRule>
    <cfRule type="cellIs" dxfId="542" priority="544" stopIfTrue="1" operator="between">
      <formula>1.25</formula>
      <formula>1.75</formula>
    </cfRule>
  </conditionalFormatting>
  <conditionalFormatting sqref="R179">
    <cfRule type="cellIs" dxfId="541" priority="541" operator="lessThan">
      <formula>1000</formula>
    </cfRule>
    <cfRule type="cellIs" dxfId="540" priority="542" operator="lessThan">
      <formula>2000</formula>
    </cfRule>
  </conditionalFormatting>
  <conditionalFormatting sqref="C180:I180 K180:M180">
    <cfRule type="cellIs" dxfId="539" priority="539" stopIfTrue="1" operator="greaterThan">
      <formula>1.75</formula>
    </cfRule>
    <cfRule type="cellIs" dxfId="538" priority="540" stopIfTrue="1" operator="between">
      <formula>1.25</formula>
      <formula>1.75</formula>
    </cfRule>
  </conditionalFormatting>
  <conditionalFormatting sqref="C180:I180 K180:M180">
    <cfRule type="cellIs" dxfId="537" priority="537" stopIfTrue="1" operator="greaterThan">
      <formula>1.75</formula>
    </cfRule>
    <cfRule type="cellIs" dxfId="536" priority="538" stopIfTrue="1" operator="between">
      <formula>1.25</formula>
      <formula>1.75</formula>
    </cfRule>
  </conditionalFormatting>
  <conditionalFormatting sqref="N180">
    <cfRule type="cellIs" dxfId="535" priority="535" stopIfTrue="1" operator="greaterThan">
      <formula>1.75</formula>
    </cfRule>
    <cfRule type="cellIs" dxfId="534" priority="536" stopIfTrue="1" operator="between">
      <formula>1.25</formula>
      <formula>1.75</formula>
    </cfRule>
  </conditionalFormatting>
  <conditionalFormatting sqref="N180">
    <cfRule type="cellIs" dxfId="533" priority="533" stopIfTrue="1" operator="greaterThan">
      <formula>1.75</formula>
    </cfRule>
    <cfRule type="cellIs" dxfId="532" priority="534" stopIfTrue="1" operator="between">
      <formula>1.25</formula>
      <formula>1.75</formula>
    </cfRule>
  </conditionalFormatting>
  <conditionalFormatting sqref="N180">
    <cfRule type="cellIs" dxfId="531" priority="531" stopIfTrue="1" operator="greaterThan">
      <formula>1.75</formula>
    </cfRule>
    <cfRule type="cellIs" dxfId="530" priority="532" stopIfTrue="1" operator="between">
      <formula>1.25</formula>
      <formula>1.75</formula>
    </cfRule>
  </conditionalFormatting>
  <conditionalFormatting sqref="Q180">
    <cfRule type="cellIs" dxfId="529" priority="529" stopIfTrue="1" operator="greaterThan">
      <formula>1.75</formula>
    </cfRule>
    <cfRule type="cellIs" dxfId="528" priority="530" stopIfTrue="1" operator="between">
      <formula>1.25</formula>
      <formula>1.75</formula>
    </cfRule>
  </conditionalFormatting>
  <conditionalFormatting sqref="P180">
    <cfRule type="cellIs" dxfId="527" priority="527" stopIfTrue="1" operator="greaterThan">
      <formula>1.75</formula>
    </cfRule>
    <cfRule type="cellIs" dxfId="526" priority="528" stopIfTrue="1" operator="between">
      <formula>1.25</formula>
      <formula>1.75</formula>
    </cfRule>
  </conditionalFormatting>
  <conditionalFormatting sqref="O180">
    <cfRule type="cellIs" dxfId="525" priority="525" stopIfTrue="1" operator="greaterThan">
      <formula>1.75</formula>
    </cfRule>
    <cfRule type="cellIs" dxfId="524" priority="526" stopIfTrue="1" operator="between">
      <formula>1.25</formula>
      <formula>1.75</formula>
    </cfRule>
  </conditionalFormatting>
  <conditionalFormatting sqref="O180">
    <cfRule type="cellIs" dxfId="523" priority="523" stopIfTrue="1" operator="greaterThan">
      <formula>1.75</formula>
    </cfRule>
    <cfRule type="cellIs" dxfId="522" priority="524" stopIfTrue="1" operator="between">
      <formula>1.25</formula>
      <formula>1.75</formula>
    </cfRule>
  </conditionalFormatting>
  <conditionalFormatting sqref="O180">
    <cfRule type="cellIs" dxfId="521" priority="521" stopIfTrue="1" operator="greaterThan">
      <formula>1.75</formula>
    </cfRule>
    <cfRule type="cellIs" dxfId="520" priority="522" stopIfTrue="1" operator="between">
      <formula>1.25</formula>
      <formula>1.75</formula>
    </cfRule>
  </conditionalFormatting>
  <conditionalFormatting sqref="J180">
    <cfRule type="cellIs" dxfId="519" priority="519" stopIfTrue="1" operator="greaterThan">
      <formula>1.75</formula>
    </cfRule>
    <cfRule type="cellIs" dxfId="518" priority="520" stopIfTrue="1" operator="between">
      <formula>1.25</formula>
      <formula>1.75</formula>
    </cfRule>
  </conditionalFormatting>
  <conditionalFormatting sqref="J180">
    <cfRule type="cellIs" dxfId="517" priority="517" stopIfTrue="1" operator="greaterThan">
      <formula>1.75</formula>
    </cfRule>
    <cfRule type="cellIs" dxfId="516" priority="518" stopIfTrue="1" operator="between">
      <formula>1.25</formula>
      <formula>1.75</formula>
    </cfRule>
  </conditionalFormatting>
  <conditionalFormatting sqref="J168">
    <cfRule type="cellIs" dxfId="515" priority="515" stopIfTrue="1" operator="greaterThan">
      <formula>1.75</formula>
    </cfRule>
    <cfRule type="cellIs" dxfId="514" priority="516" stopIfTrue="1" operator="between">
      <formula>1.25</formula>
      <formula>1.75</formula>
    </cfRule>
  </conditionalFormatting>
  <conditionalFormatting sqref="C168:I168 K168:M168">
    <cfRule type="cellIs" dxfId="513" priority="513" stopIfTrue="1" operator="greaterThan">
      <formula>1.75</formula>
    </cfRule>
    <cfRule type="cellIs" dxfId="512" priority="514" stopIfTrue="1" operator="between">
      <formula>1.25</formula>
      <formula>1.75</formula>
    </cfRule>
  </conditionalFormatting>
  <conditionalFormatting sqref="R167">
    <cfRule type="cellIs" dxfId="511" priority="511" operator="lessThan">
      <formula>1000</formula>
    </cfRule>
    <cfRule type="cellIs" dxfId="510" priority="512" operator="lessThan">
      <formula>2000</formula>
    </cfRule>
  </conditionalFormatting>
  <conditionalFormatting sqref="C168:I168 K168:M168">
    <cfRule type="cellIs" dxfId="509" priority="509" stopIfTrue="1" operator="greaterThan">
      <formula>1.75</formula>
    </cfRule>
    <cfRule type="cellIs" dxfId="508" priority="510" stopIfTrue="1" operator="between">
      <formula>1.25</formula>
      <formula>1.75</formula>
    </cfRule>
  </conditionalFormatting>
  <conditionalFormatting sqref="C168:I168 K168:M168">
    <cfRule type="cellIs" dxfId="507" priority="507" stopIfTrue="1" operator="greaterThan">
      <formula>1.75</formula>
    </cfRule>
    <cfRule type="cellIs" dxfId="506" priority="508" stopIfTrue="1" operator="between">
      <formula>1.25</formula>
      <formula>1.75</formula>
    </cfRule>
  </conditionalFormatting>
  <conditionalFormatting sqref="N168">
    <cfRule type="cellIs" dxfId="505" priority="505" stopIfTrue="1" operator="greaterThan">
      <formula>1.75</formula>
    </cfRule>
    <cfRule type="cellIs" dxfId="504" priority="506" stopIfTrue="1" operator="between">
      <formula>1.25</formula>
      <formula>1.75</formula>
    </cfRule>
  </conditionalFormatting>
  <conditionalFormatting sqref="N168">
    <cfRule type="cellIs" dxfId="503" priority="503" stopIfTrue="1" operator="greaterThan">
      <formula>1.75</formula>
    </cfRule>
    <cfRule type="cellIs" dxfId="502" priority="504" stopIfTrue="1" operator="between">
      <formula>1.25</formula>
      <formula>1.75</formula>
    </cfRule>
  </conditionalFormatting>
  <conditionalFormatting sqref="N168">
    <cfRule type="cellIs" dxfId="501" priority="501" stopIfTrue="1" operator="greaterThan">
      <formula>1.75</formula>
    </cfRule>
    <cfRule type="cellIs" dxfId="500" priority="502" stopIfTrue="1" operator="between">
      <formula>1.25</formula>
      <formula>1.75</formula>
    </cfRule>
  </conditionalFormatting>
  <conditionalFormatting sqref="Q168">
    <cfRule type="cellIs" dxfId="499" priority="499" stopIfTrue="1" operator="greaterThan">
      <formula>1.75</formula>
    </cfRule>
    <cfRule type="cellIs" dxfId="498" priority="500" stopIfTrue="1" operator="between">
      <formula>1.25</formula>
      <formula>1.75</formula>
    </cfRule>
  </conditionalFormatting>
  <conditionalFormatting sqref="P168">
    <cfRule type="cellIs" dxfId="497" priority="497" stopIfTrue="1" operator="greaterThan">
      <formula>1.75</formula>
    </cfRule>
    <cfRule type="cellIs" dxfId="496" priority="498" stopIfTrue="1" operator="between">
      <formula>1.25</formula>
      <formula>1.75</formula>
    </cfRule>
  </conditionalFormatting>
  <conditionalFormatting sqref="O168">
    <cfRule type="cellIs" dxfId="495" priority="495" stopIfTrue="1" operator="greaterThan">
      <formula>1.75</formula>
    </cfRule>
    <cfRule type="cellIs" dxfId="494" priority="496" stopIfTrue="1" operator="between">
      <formula>1.25</formula>
      <formula>1.75</formula>
    </cfRule>
  </conditionalFormatting>
  <conditionalFormatting sqref="O168">
    <cfRule type="cellIs" dxfId="493" priority="493" stopIfTrue="1" operator="greaterThan">
      <formula>1.75</formula>
    </cfRule>
    <cfRule type="cellIs" dxfId="492" priority="494" stopIfTrue="1" operator="between">
      <formula>1.25</formula>
      <formula>1.75</formula>
    </cfRule>
  </conditionalFormatting>
  <conditionalFormatting sqref="O168">
    <cfRule type="cellIs" dxfId="491" priority="491" stopIfTrue="1" operator="greaterThan">
      <formula>1.75</formula>
    </cfRule>
    <cfRule type="cellIs" dxfId="490" priority="492" stopIfTrue="1" operator="between">
      <formula>1.25</formula>
      <formula>1.75</formula>
    </cfRule>
  </conditionalFormatting>
  <conditionalFormatting sqref="J168">
    <cfRule type="cellIs" dxfId="489" priority="489" stopIfTrue="1" operator="greaterThan">
      <formula>1.75</formula>
    </cfRule>
    <cfRule type="cellIs" dxfId="488" priority="490" stopIfTrue="1" operator="between">
      <formula>1.25</formula>
      <formula>1.75</formula>
    </cfRule>
  </conditionalFormatting>
  <conditionalFormatting sqref="J168">
    <cfRule type="cellIs" dxfId="487" priority="487" stopIfTrue="1" operator="greaterThan">
      <formula>1.75</formula>
    </cfRule>
    <cfRule type="cellIs" dxfId="486" priority="488" stopIfTrue="1" operator="between">
      <formula>1.25</formula>
      <formula>1.75</formula>
    </cfRule>
  </conditionalFormatting>
  <conditionalFormatting sqref="J156">
    <cfRule type="cellIs" dxfId="485" priority="485" stopIfTrue="1" operator="greaterThan">
      <formula>1.75</formula>
    </cfRule>
    <cfRule type="cellIs" dxfId="484" priority="486" stopIfTrue="1" operator="between">
      <formula>1.25</formula>
      <formula>1.75</formula>
    </cfRule>
  </conditionalFormatting>
  <conditionalFormatting sqref="C156:I156 K156:M156">
    <cfRule type="cellIs" dxfId="483" priority="483" stopIfTrue="1" operator="greaterThan">
      <formula>1.75</formula>
    </cfRule>
    <cfRule type="cellIs" dxfId="482" priority="484" stopIfTrue="1" operator="between">
      <formula>1.25</formula>
      <formula>1.75</formula>
    </cfRule>
  </conditionalFormatting>
  <conditionalFormatting sqref="R155">
    <cfRule type="cellIs" dxfId="481" priority="481" operator="lessThan">
      <formula>1000</formula>
    </cfRule>
    <cfRule type="cellIs" dxfId="480" priority="482" operator="lessThan">
      <formula>2000</formula>
    </cfRule>
  </conditionalFormatting>
  <conditionalFormatting sqref="C156:I156 K156:M156">
    <cfRule type="cellIs" dxfId="479" priority="479" stopIfTrue="1" operator="greaterThan">
      <formula>1.75</formula>
    </cfRule>
    <cfRule type="cellIs" dxfId="478" priority="480" stopIfTrue="1" operator="between">
      <formula>1.25</formula>
      <formula>1.75</formula>
    </cfRule>
  </conditionalFormatting>
  <conditionalFormatting sqref="C156:I156 K156:M156">
    <cfRule type="cellIs" dxfId="477" priority="477" stopIfTrue="1" operator="greaterThan">
      <formula>1.75</formula>
    </cfRule>
    <cfRule type="cellIs" dxfId="476" priority="478" stopIfTrue="1" operator="between">
      <formula>1.25</formula>
      <formula>1.75</formula>
    </cfRule>
  </conditionalFormatting>
  <conditionalFormatting sqref="N156">
    <cfRule type="cellIs" dxfId="475" priority="475" stopIfTrue="1" operator="greaterThan">
      <formula>1.75</formula>
    </cfRule>
    <cfRule type="cellIs" dxfId="474" priority="476" stopIfTrue="1" operator="between">
      <formula>1.25</formula>
      <formula>1.75</formula>
    </cfRule>
  </conditionalFormatting>
  <conditionalFormatting sqref="N156">
    <cfRule type="cellIs" dxfId="473" priority="473" stopIfTrue="1" operator="greaterThan">
      <formula>1.75</formula>
    </cfRule>
    <cfRule type="cellIs" dxfId="472" priority="474" stopIfTrue="1" operator="between">
      <formula>1.25</formula>
      <formula>1.75</formula>
    </cfRule>
  </conditionalFormatting>
  <conditionalFormatting sqref="N156">
    <cfRule type="cellIs" dxfId="471" priority="471" stopIfTrue="1" operator="greaterThan">
      <formula>1.75</formula>
    </cfRule>
    <cfRule type="cellIs" dxfId="470" priority="472" stopIfTrue="1" operator="between">
      <formula>1.25</formula>
      <formula>1.75</formula>
    </cfRule>
  </conditionalFormatting>
  <conditionalFormatting sqref="Q156">
    <cfRule type="cellIs" dxfId="469" priority="469" stopIfTrue="1" operator="greaterThan">
      <formula>1.75</formula>
    </cfRule>
    <cfRule type="cellIs" dxfId="468" priority="470" stopIfTrue="1" operator="between">
      <formula>1.25</formula>
      <formula>1.75</formula>
    </cfRule>
  </conditionalFormatting>
  <conditionalFormatting sqref="P156">
    <cfRule type="cellIs" dxfId="467" priority="467" stopIfTrue="1" operator="greaterThan">
      <formula>1.75</formula>
    </cfRule>
    <cfRule type="cellIs" dxfId="466" priority="468" stopIfTrue="1" operator="between">
      <formula>1.25</formula>
      <formula>1.75</formula>
    </cfRule>
  </conditionalFormatting>
  <conditionalFormatting sqref="O156">
    <cfRule type="cellIs" dxfId="465" priority="465" stopIfTrue="1" operator="greaterThan">
      <formula>1.75</formula>
    </cfRule>
    <cfRule type="cellIs" dxfId="464" priority="466" stopIfTrue="1" operator="between">
      <formula>1.25</formula>
      <formula>1.75</formula>
    </cfRule>
  </conditionalFormatting>
  <conditionalFormatting sqref="O156">
    <cfRule type="cellIs" dxfId="463" priority="463" stopIfTrue="1" operator="greaterThan">
      <formula>1.75</formula>
    </cfRule>
    <cfRule type="cellIs" dxfId="462" priority="464" stopIfTrue="1" operator="between">
      <formula>1.25</formula>
      <formula>1.75</formula>
    </cfRule>
  </conditionalFormatting>
  <conditionalFormatting sqref="O156">
    <cfRule type="cellIs" dxfId="461" priority="461" stopIfTrue="1" operator="greaterThan">
      <formula>1.75</formula>
    </cfRule>
    <cfRule type="cellIs" dxfId="460" priority="462" stopIfTrue="1" operator="between">
      <formula>1.25</formula>
      <formula>1.75</formula>
    </cfRule>
  </conditionalFormatting>
  <conditionalFormatting sqref="J156">
    <cfRule type="cellIs" dxfId="459" priority="459" stopIfTrue="1" operator="greaterThan">
      <formula>1.75</formula>
    </cfRule>
    <cfRule type="cellIs" dxfId="458" priority="460" stopIfTrue="1" operator="between">
      <formula>1.25</formula>
      <formula>1.75</formula>
    </cfRule>
  </conditionalFormatting>
  <conditionalFormatting sqref="J156">
    <cfRule type="cellIs" dxfId="457" priority="457" stopIfTrue="1" operator="greaterThan">
      <formula>1.75</formula>
    </cfRule>
    <cfRule type="cellIs" dxfId="456" priority="458" stopIfTrue="1" operator="between">
      <formula>1.25</formula>
      <formula>1.75</formula>
    </cfRule>
  </conditionalFormatting>
  <conditionalFormatting sqref="J144">
    <cfRule type="cellIs" dxfId="455" priority="455" stopIfTrue="1" operator="greaterThan">
      <formula>1.75</formula>
    </cfRule>
    <cfRule type="cellIs" dxfId="454" priority="456" stopIfTrue="1" operator="between">
      <formula>1.25</formula>
      <formula>1.75</formula>
    </cfRule>
  </conditionalFormatting>
  <conditionalFormatting sqref="C144:I144 K144:M144">
    <cfRule type="cellIs" dxfId="453" priority="453" stopIfTrue="1" operator="greaterThan">
      <formula>1.75</formula>
    </cfRule>
    <cfRule type="cellIs" dxfId="452" priority="454" stopIfTrue="1" operator="between">
      <formula>1.25</formula>
      <formula>1.75</formula>
    </cfRule>
  </conditionalFormatting>
  <conditionalFormatting sqref="R143">
    <cfRule type="cellIs" dxfId="451" priority="451" operator="lessThan">
      <formula>1000</formula>
    </cfRule>
    <cfRule type="cellIs" dxfId="450" priority="452" operator="lessThan">
      <formula>2000</formula>
    </cfRule>
  </conditionalFormatting>
  <conditionalFormatting sqref="C144:I144 K144:M144">
    <cfRule type="cellIs" dxfId="449" priority="449" stopIfTrue="1" operator="greaterThan">
      <formula>1.75</formula>
    </cfRule>
    <cfRule type="cellIs" dxfId="448" priority="450" stopIfTrue="1" operator="between">
      <formula>1.25</formula>
      <formula>1.75</formula>
    </cfRule>
  </conditionalFormatting>
  <conditionalFormatting sqref="C144:I144 K144:M144">
    <cfRule type="cellIs" dxfId="447" priority="447" stopIfTrue="1" operator="greaterThan">
      <formula>1.75</formula>
    </cfRule>
    <cfRule type="cellIs" dxfId="446" priority="448" stopIfTrue="1" operator="between">
      <formula>1.25</formula>
      <formula>1.75</formula>
    </cfRule>
  </conditionalFormatting>
  <conditionalFormatting sqref="N144">
    <cfRule type="cellIs" dxfId="445" priority="445" stopIfTrue="1" operator="greaterThan">
      <formula>1.75</formula>
    </cfRule>
    <cfRule type="cellIs" dxfId="444" priority="446" stopIfTrue="1" operator="between">
      <formula>1.25</formula>
      <formula>1.75</formula>
    </cfRule>
  </conditionalFormatting>
  <conditionalFormatting sqref="N144">
    <cfRule type="cellIs" dxfId="443" priority="443" stopIfTrue="1" operator="greaterThan">
      <formula>1.75</formula>
    </cfRule>
    <cfRule type="cellIs" dxfId="442" priority="444" stopIfTrue="1" operator="between">
      <formula>1.25</formula>
      <formula>1.75</formula>
    </cfRule>
  </conditionalFormatting>
  <conditionalFormatting sqref="N144">
    <cfRule type="cellIs" dxfId="441" priority="441" stopIfTrue="1" operator="greaterThan">
      <formula>1.75</formula>
    </cfRule>
    <cfRule type="cellIs" dxfId="440" priority="442" stopIfTrue="1" operator="between">
      <formula>1.25</formula>
      <formula>1.75</formula>
    </cfRule>
  </conditionalFormatting>
  <conditionalFormatting sqref="Q144">
    <cfRule type="cellIs" dxfId="439" priority="439" stopIfTrue="1" operator="greaterThan">
      <formula>1.75</formula>
    </cfRule>
    <cfRule type="cellIs" dxfId="438" priority="440" stopIfTrue="1" operator="between">
      <formula>1.25</formula>
      <formula>1.75</formula>
    </cfRule>
  </conditionalFormatting>
  <conditionalFormatting sqref="P144">
    <cfRule type="cellIs" dxfId="437" priority="437" stopIfTrue="1" operator="greaterThan">
      <formula>1.75</formula>
    </cfRule>
    <cfRule type="cellIs" dxfId="436" priority="438" stopIfTrue="1" operator="between">
      <formula>1.25</formula>
      <formula>1.75</formula>
    </cfRule>
  </conditionalFormatting>
  <conditionalFormatting sqref="O144">
    <cfRule type="cellIs" dxfId="435" priority="435" stopIfTrue="1" operator="greaterThan">
      <formula>1.75</formula>
    </cfRule>
    <cfRule type="cellIs" dxfId="434" priority="436" stopIfTrue="1" operator="between">
      <formula>1.25</formula>
      <formula>1.75</formula>
    </cfRule>
  </conditionalFormatting>
  <conditionalFormatting sqref="O144">
    <cfRule type="cellIs" dxfId="433" priority="433" stopIfTrue="1" operator="greaterThan">
      <formula>1.75</formula>
    </cfRule>
    <cfRule type="cellIs" dxfId="432" priority="434" stopIfTrue="1" operator="between">
      <formula>1.25</formula>
      <formula>1.75</formula>
    </cfRule>
  </conditionalFormatting>
  <conditionalFormatting sqref="O144">
    <cfRule type="cellIs" dxfId="431" priority="431" stopIfTrue="1" operator="greaterThan">
      <formula>1.75</formula>
    </cfRule>
    <cfRule type="cellIs" dxfId="430" priority="432" stopIfTrue="1" operator="between">
      <formula>1.25</formula>
      <formula>1.75</formula>
    </cfRule>
  </conditionalFormatting>
  <conditionalFormatting sqref="J144">
    <cfRule type="cellIs" dxfId="429" priority="429" stopIfTrue="1" operator="greaterThan">
      <formula>1.75</formula>
    </cfRule>
    <cfRule type="cellIs" dxfId="428" priority="430" stopIfTrue="1" operator="between">
      <formula>1.25</formula>
      <formula>1.75</formula>
    </cfRule>
  </conditionalFormatting>
  <conditionalFormatting sqref="J144">
    <cfRule type="cellIs" dxfId="427" priority="427" stopIfTrue="1" operator="greaterThan">
      <formula>1.75</formula>
    </cfRule>
    <cfRule type="cellIs" dxfId="426" priority="428" stopIfTrue="1" operator="between">
      <formula>1.25</formula>
      <formula>1.75</formula>
    </cfRule>
  </conditionalFormatting>
  <conditionalFormatting sqref="J132">
    <cfRule type="cellIs" dxfId="425" priority="425" stopIfTrue="1" operator="greaterThan">
      <formula>1.75</formula>
    </cfRule>
    <cfRule type="cellIs" dxfId="424" priority="426" stopIfTrue="1" operator="between">
      <formula>1.25</formula>
      <formula>1.75</formula>
    </cfRule>
  </conditionalFormatting>
  <conditionalFormatting sqref="C132:I132 K132:M132">
    <cfRule type="cellIs" dxfId="423" priority="423" stopIfTrue="1" operator="greaterThan">
      <formula>1.75</formula>
    </cfRule>
    <cfRule type="cellIs" dxfId="422" priority="424" stopIfTrue="1" operator="between">
      <formula>1.25</formula>
      <formula>1.75</formula>
    </cfRule>
  </conditionalFormatting>
  <conditionalFormatting sqref="R131">
    <cfRule type="cellIs" dxfId="421" priority="421" operator="lessThan">
      <formula>1000</formula>
    </cfRule>
    <cfRule type="cellIs" dxfId="420" priority="422" operator="lessThan">
      <formula>2000</formula>
    </cfRule>
  </conditionalFormatting>
  <conditionalFormatting sqref="C132:I132 K132:M132">
    <cfRule type="cellIs" dxfId="419" priority="419" stopIfTrue="1" operator="greaterThan">
      <formula>1.75</formula>
    </cfRule>
    <cfRule type="cellIs" dxfId="418" priority="420" stopIfTrue="1" operator="between">
      <formula>1.25</formula>
      <formula>1.75</formula>
    </cfRule>
  </conditionalFormatting>
  <conditionalFormatting sqref="C132:I132 K132:M132">
    <cfRule type="cellIs" dxfId="417" priority="417" stopIfTrue="1" operator="greaterThan">
      <formula>1.75</formula>
    </cfRule>
    <cfRule type="cellIs" dxfId="416" priority="418" stopIfTrue="1" operator="between">
      <formula>1.25</formula>
      <formula>1.75</formula>
    </cfRule>
  </conditionalFormatting>
  <conditionalFormatting sqref="N132">
    <cfRule type="cellIs" dxfId="415" priority="415" stopIfTrue="1" operator="greaterThan">
      <formula>1.75</formula>
    </cfRule>
    <cfRule type="cellIs" dxfId="414" priority="416" stopIfTrue="1" operator="between">
      <formula>1.25</formula>
      <formula>1.75</formula>
    </cfRule>
  </conditionalFormatting>
  <conditionalFormatting sqref="N132">
    <cfRule type="cellIs" dxfId="413" priority="413" stopIfTrue="1" operator="greaterThan">
      <formula>1.75</formula>
    </cfRule>
    <cfRule type="cellIs" dxfId="412" priority="414" stopIfTrue="1" operator="between">
      <formula>1.25</formula>
      <formula>1.75</formula>
    </cfRule>
  </conditionalFormatting>
  <conditionalFormatting sqref="N132">
    <cfRule type="cellIs" dxfId="411" priority="411" stopIfTrue="1" operator="greaterThan">
      <formula>1.75</formula>
    </cfRule>
    <cfRule type="cellIs" dxfId="410" priority="412" stopIfTrue="1" operator="between">
      <formula>1.25</formula>
      <formula>1.75</formula>
    </cfRule>
  </conditionalFormatting>
  <conditionalFormatting sqref="Q132">
    <cfRule type="cellIs" dxfId="409" priority="409" stopIfTrue="1" operator="greaterThan">
      <formula>1.75</formula>
    </cfRule>
    <cfRule type="cellIs" dxfId="408" priority="410" stopIfTrue="1" operator="between">
      <formula>1.25</formula>
      <formula>1.75</formula>
    </cfRule>
  </conditionalFormatting>
  <conditionalFormatting sqref="P132">
    <cfRule type="cellIs" dxfId="407" priority="407" stopIfTrue="1" operator="greaterThan">
      <formula>1.75</formula>
    </cfRule>
    <cfRule type="cellIs" dxfId="406" priority="408" stopIfTrue="1" operator="between">
      <formula>1.25</formula>
      <formula>1.75</formula>
    </cfRule>
  </conditionalFormatting>
  <conditionalFormatting sqref="O132">
    <cfRule type="cellIs" dxfId="405" priority="405" stopIfTrue="1" operator="greaterThan">
      <formula>1.75</formula>
    </cfRule>
    <cfRule type="cellIs" dxfId="404" priority="406" stopIfTrue="1" operator="between">
      <formula>1.25</formula>
      <formula>1.75</formula>
    </cfRule>
  </conditionalFormatting>
  <conditionalFormatting sqref="O132">
    <cfRule type="cellIs" dxfId="403" priority="403" stopIfTrue="1" operator="greaterThan">
      <formula>1.75</formula>
    </cfRule>
    <cfRule type="cellIs" dxfId="402" priority="404" stopIfTrue="1" operator="between">
      <formula>1.25</formula>
      <formula>1.75</formula>
    </cfRule>
  </conditionalFormatting>
  <conditionalFormatting sqref="O132">
    <cfRule type="cellIs" dxfId="401" priority="401" stopIfTrue="1" operator="greaterThan">
      <formula>1.75</formula>
    </cfRule>
    <cfRule type="cellIs" dxfId="400" priority="402" stopIfTrue="1" operator="between">
      <formula>1.25</formula>
      <formula>1.75</formula>
    </cfRule>
  </conditionalFormatting>
  <conditionalFormatting sqref="J132">
    <cfRule type="cellIs" dxfId="399" priority="399" stopIfTrue="1" operator="greaterThan">
      <formula>1.75</formula>
    </cfRule>
    <cfRule type="cellIs" dxfId="398" priority="400" stopIfTrue="1" operator="between">
      <formula>1.25</formula>
      <formula>1.75</formula>
    </cfRule>
  </conditionalFormatting>
  <conditionalFormatting sqref="J132">
    <cfRule type="cellIs" dxfId="397" priority="397" stopIfTrue="1" operator="greaterThan">
      <formula>1.75</formula>
    </cfRule>
    <cfRule type="cellIs" dxfId="396" priority="398" stopIfTrue="1" operator="between">
      <formula>1.25</formula>
      <formula>1.75</formula>
    </cfRule>
  </conditionalFormatting>
  <conditionalFormatting sqref="J120">
    <cfRule type="cellIs" dxfId="395" priority="395" stopIfTrue="1" operator="greaterThan">
      <formula>1.75</formula>
    </cfRule>
    <cfRule type="cellIs" dxfId="394" priority="396" stopIfTrue="1" operator="between">
      <formula>1.25</formula>
      <formula>1.75</formula>
    </cfRule>
  </conditionalFormatting>
  <conditionalFormatting sqref="C120:I120 K120:M120">
    <cfRule type="cellIs" dxfId="393" priority="393" stopIfTrue="1" operator="greaterThan">
      <formula>1.75</formula>
    </cfRule>
    <cfRule type="cellIs" dxfId="392" priority="394" stopIfTrue="1" operator="between">
      <formula>1.25</formula>
      <formula>1.75</formula>
    </cfRule>
  </conditionalFormatting>
  <conditionalFormatting sqref="R119">
    <cfRule type="cellIs" dxfId="391" priority="391" operator="lessThan">
      <formula>1000</formula>
    </cfRule>
    <cfRule type="cellIs" dxfId="390" priority="392" operator="lessThan">
      <formula>2000</formula>
    </cfRule>
  </conditionalFormatting>
  <conditionalFormatting sqref="C120:I120 K120:M120">
    <cfRule type="cellIs" dxfId="389" priority="389" stopIfTrue="1" operator="greaterThan">
      <formula>1.75</formula>
    </cfRule>
    <cfRule type="cellIs" dxfId="388" priority="390" stopIfTrue="1" operator="between">
      <formula>1.25</formula>
      <formula>1.75</formula>
    </cfRule>
  </conditionalFormatting>
  <conditionalFormatting sqref="C120:I120 K120:M120">
    <cfRule type="cellIs" dxfId="387" priority="387" stopIfTrue="1" operator="greaterThan">
      <formula>1.75</formula>
    </cfRule>
    <cfRule type="cellIs" dxfId="386" priority="388" stopIfTrue="1" operator="between">
      <formula>1.25</formula>
      <formula>1.75</formula>
    </cfRule>
  </conditionalFormatting>
  <conditionalFormatting sqref="N120">
    <cfRule type="cellIs" dxfId="385" priority="385" stopIfTrue="1" operator="greaterThan">
      <formula>1.75</formula>
    </cfRule>
    <cfRule type="cellIs" dxfId="384" priority="386" stopIfTrue="1" operator="between">
      <formula>1.25</formula>
      <formula>1.75</formula>
    </cfRule>
  </conditionalFormatting>
  <conditionalFormatting sqref="N120">
    <cfRule type="cellIs" dxfId="383" priority="383" stopIfTrue="1" operator="greaterThan">
      <formula>1.75</formula>
    </cfRule>
    <cfRule type="cellIs" dxfId="382" priority="384" stopIfTrue="1" operator="between">
      <formula>1.25</formula>
      <formula>1.75</formula>
    </cfRule>
  </conditionalFormatting>
  <conditionalFormatting sqref="N120">
    <cfRule type="cellIs" dxfId="381" priority="381" stopIfTrue="1" operator="greaterThan">
      <formula>1.75</formula>
    </cfRule>
    <cfRule type="cellIs" dxfId="380" priority="382" stopIfTrue="1" operator="between">
      <formula>1.25</formula>
      <formula>1.75</formula>
    </cfRule>
  </conditionalFormatting>
  <conditionalFormatting sqref="Q120">
    <cfRule type="cellIs" dxfId="379" priority="379" stopIfTrue="1" operator="greaterThan">
      <formula>1.75</formula>
    </cfRule>
    <cfRule type="cellIs" dxfId="378" priority="380" stopIfTrue="1" operator="between">
      <formula>1.25</formula>
      <formula>1.75</formula>
    </cfRule>
  </conditionalFormatting>
  <conditionalFormatting sqref="P120">
    <cfRule type="cellIs" dxfId="377" priority="377" stopIfTrue="1" operator="greaterThan">
      <formula>1.75</formula>
    </cfRule>
    <cfRule type="cellIs" dxfId="376" priority="378" stopIfTrue="1" operator="between">
      <formula>1.25</formula>
      <formula>1.75</formula>
    </cfRule>
  </conditionalFormatting>
  <conditionalFormatting sqref="O120">
    <cfRule type="cellIs" dxfId="375" priority="375" stopIfTrue="1" operator="greaterThan">
      <formula>1.75</formula>
    </cfRule>
    <cfRule type="cellIs" dxfId="374" priority="376" stopIfTrue="1" operator="between">
      <formula>1.25</formula>
      <formula>1.75</formula>
    </cfRule>
  </conditionalFormatting>
  <conditionalFormatting sqref="O120">
    <cfRule type="cellIs" dxfId="373" priority="373" stopIfTrue="1" operator="greaterThan">
      <formula>1.75</formula>
    </cfRule>
    <cfRule type="cellIs" dxfId="372" priority="374" stopIfTrue="1" operator="between">
      <formula>1.25</formula>
      <formula>1.75</formula>
    </cfRule>
  </conditionalFormatting>
  <conditionalFormatting sqref="O120">
    <cfRule type="cellIs" dxfId="371" priority="371" stopIfTrue="1" operator="greaterThan">
      <formula>1.75</formula>
    </cfRule>
    <cfRule type="cellIs" dxfId="370" priority="372" stopIfTrue="1" operator="between">
      <formula>1.25</formula>
      <formula>1.75</formula>
    </cfRule>
  </conditionalFormatting>
  <conditionalFormatting sqref="J120">
    <cfRule type="cellIs" dxfId="369" priority="369" stopIfTrue="1" operator="greaterThan">
      <formula>1.75</formula>
    </cfRule>
    <cfRule type="cellIs" dxfId="368" priority="370" stopIfTrue="1" operator="between">
      <formula>1.25</formula>
      <formula>1.75</formula>
    </cfRule>
  </conditionalFormatting>
  <conditionalFormatting sqref="J120">
    <cfRule type="cellIs" dxfId="367" priority="367" stopIfTrue="1" operator="greaterThan">
      <formula>1.75</formula>
    </cfRule>
    <cfRule type="cellIs" dxfId="366" priority="368" stopIfTrue="1" operator="between">
      <formula>1.25</formula>
      <formula>1.75</formula>
    </cfRule>
  </conditionalFormatting>
  <conditionalFormatting sqref="J108">
    <cfRule type="cellIs" dxfId="365" priority="365" stopIfTrue="1" operator="greaterThan">
      <formula>1.75</formula>
    </cfRule>
    <cfRule type="cellIs" dxfId="364" priority="366" stopIfTrue="1" operator="between">
      <formula>1.25</formula>
      <formula>1.75</formula>
    </cfRule>
  </conditionalFormatting>
  <conditionalFormatting sqref="C108:I108 K108:M108">
    <cfRule type="cellIs" dxfId="363" priority="363" stopIfTrue="1" operator="greaterThan">
      <formula>1.75</formula>
    </cfRule>
    <cfRule type="cellIs" dxfId="362" priority="364" stopIfTrue="1" operator="between">
      <formula>1.25</formula>
      <formula>1.75</formula>
    </cfRule>
  </conditionalFormatting>
  <conditionalFormatting sqref="R107">
    <cfRule type="cellIs" dxfId="361" priority="361" operator="lessThan">
      <formula>1000</formula>
    </cfRule>
    <cfRule type="cellIs" dxfId="360" priority="362" operator="lessThan">
      <formula>2000</formula>
    </cfRule>
  </conditionalFormatting>
  <conditionalFormatting sqref="C108:I108 K108:M108">
    <cfRule type="cellIs" dxfId="359" priority="359" stopIfTrue="1" operator="greaterThan">
      <formula>1.75</formula>
    </cfRule>
    <cfRule type="cellIs" dxfId="358" priority="360" stopIfTrue="1" operator="between">
      <formula>1.25</formula>
      <formula>1.75</formula>
    </cfRule>
  </conditionalFormatting>
  <conditionalFormatting sqref="C108:I108 K108:M108">
    <cfRule type="cellIs" dxfId="357" priority="357" stopIfTrue="1" operator="greaterThan">
      <formula>1.75</formula>
    </cfRule>
    <cfRule type="cellIs" dxfId="356" priority="358" stopIfTrue="1" operator="between">
      <formula>1.25</formula>
      <formula>1.75</formula>
    </cfRule>
  </conditionalFormatting>
  <conditionalFormatting sqref="N108">
    <cfRule type="cellIs" dxfId="355" priority="355" stopIfTrue="1" operator="greaterThan">
      <formula>1.75</formula>
    </cfRule>
    <cfRule type="cellIs" dxfId="354" priority="356" stopIfTrue="1" operator="between">
      <formula>1.25</formula>
      <formula>1.75</formula>
    </cfRule>
  </conditionalFormatting>
  <conditionalFormatting sqref="N108">
    <cfRule type="cellIs" dxfId="353" priority="353" stopIfTrue="1" operator="greaterThan">
      <formula>1.75</formula>
    </cfRule>
    <cfRule type="cellIs" dxfId="352" priority="354" stopIfTrue="1" operator="between">
      <formula>1.25</formula>
      <formula>1.75</formula>
    </cfRule>
  </conditionalFormatting>
  <conditionalFormatting sqref="N108">
    <cfRule type="cellIs" dxfId="351" priority="351" stopIfTrue="1" operator="greaterThan">
      <formula>1.75</formula>
    </cfRule>
    <cfRule type="cellIs" dxfId="350" priority="352" stopIfTrue="1" operator="between">
      <formula>1.25</formula>
      <formula>1.75</formula>
    </cfRule>
  </conditionalFormatting>
  <conditionalFormatting sqref="Q108">
    <cfRule type="cellIs" dxfId="349" priority="349" stopIfTrue="1" operator="greaterThan">
      <formula>1.75</formula>
    </cfRule>
    <cfRule type="cellIs" dxfId="348" priority="350" stopIfTrue="1" operator="between">
      <formula>1.25</formula>
      <formula>1.75</formula>
    </cfRule>
  </conditionalFormatting>
  <conditionalFormatting sqref="P108">
    <cfRule type="cellIs" dxfId="347" priority="347" stopIfTrue="1" operator="greaterThan">
      <formula>1.75</formula>
    </cfRule>
    <cfRule type="cellIs" dxfId="346" priority="348" stopIfTrue="1" operator="between">
      <formula>1.25</formula>
      <formula>1.75</formula>
    </cfRule>
  </conditionalFormatting>
  <conditionalFormatting sqref="O108">
    <cfRule type="cellIs" dxfId="345" priority="345" stopIfTrue="1" operator="greaterThan">
      <formula>1.75</formula>
    </cfRule>
    <cfRule type="cellIs" dxfId="344" priority="346" stopIfTrue="1" operator="between">
      <formula>1.25</formula>
      <formula>1.75</formula>
    </cfRule>
  </conditionalFormatting>
  <conditionalFormatting sqref="O108">
    <cfRule type="cellIs" dxfId="343" priority="343" stopIfTrue="1" operator="greaterThan">
      <formula>1.75</formula>
    </cfRule>
    <cfRule type="cellIs" dxfId="342" priority="344" stopIfTrue="1" operator="between">
      <formula>1.25</formula>
      <formula>1.75</formula>
    </cfRule>
  </conditionalFormatting>
  <conditionalFormatting sqref="O108">
    <cfRule type="cellIs" dxfId="341" priority="341" stopIfTrue="1" operator="greaterThan">
      <formula>1.75</formula>
    </cfRule>
    <cfRule type="cellIs" dxfId="340" priority="342" stopIfTrue="1" operator="between">
      <formula>1.25</formula>
      <formula>1.75</formula>
    </cfRule>
  </conditionalFormatting>
  <conditionalFormatting sqref="J108">
    <cfRule type="cellIs" dxfId="339" priority="339" stopIfTrue="1" operator="greaterThan">
      <formula>1.75</formula>
    </cfRule>
    <cfRule type="cellIs" dxfId="338" priority="340" stopIfTrue="1" operator="between">
      <formula>1.25</formula>
      <formula>1.75</formula>
    </cfRule>
  </conditionalFormatting>
  <conditionalFormatting sqref="J108">
    <cfRule type="cellIs" dxfId="337" priority="337" stopIfTrue="1" operator="greaterThan">
      <formula>1.75</formula>
    </cfRule>
    <cfRule type="cellIs" dxfId="336" priority="338" stopIfTrue="1" operator="between">
      <formula>1.25</formula>
      <formula>1.75</formula>
    </cfRule>
  </conditionalFormatting>
  <conditionalFormatting sqref="J96">
    <cfRule type="cellIs" dxfId="335" priority="335" stopIfTrue="1" operator="greaterThan">
      <formula>1.75</formula>
    </cfRule>
    <cfRule type="cellIs" dxfId="334" priority="336" stopIfTrue="1" operator="between">
      <formula>1.25</formula>
      <formula>1.75</formula>
    </cfRule>
  </conditionalFormatting>
  <conditionalFormatting sqref="C96:I96 K96:M96">
    <cfRule type="cellIs" dxfId="333" priority="333" stopIfTrue="1" operator="greaterThan">
      <formula>1.75</formula>
    </cfRule>
    <cfRule type="cellIs" dxfId="332" priority="334" stopIfTrue="1" operator="between">
      <formula>1.25</formula>
      <formula>1.75</formula>
    </cfRule>
  </conditionalFormatting>
  <conditionalFormatting sqref="R95">
    <cfRule type="cellIs" dxfId="331" priority="331" operator="lessThan">
      <formula>1000</formula>
    </cfRule>
    <cfRule type="cellIs" dxfId="330" priority="332" operator="lessThan">
      <formula>2000</formula>
    </cfRule>
  </conditionalFormatting>
  <conditionalFormatting sqref="C96:I96 K96:M96">
    <cfRule type="cellIs" dxfId="329" priority="329" stopIfTrue="1" operator="greaterThan">
      <formula>1.75</formula>
    </cfRule>
    <cfRule type="cellIs" dxfId="328" priority="330" stopIfTrue="1" operator="between">
      <formula>1.25</formula>
      <formula>1.75</formula>
    </cfRule>
  </conditionalFormatting>
  <conditionalFormatting sqref="C96:I96 K96:M96">
    <cfRule type="cellIs" dxfId="327" priority="327" stopIfTrue="1" operator="greaterThan">
      <formula>1.75</formula>
    </cfRule>
    <cfRule type="cellIs" dxfId="326" priority="328" stopIfTrue="1" operator="between">
      <formula>1.25</formula>
      <formula>1.75</formula>
    </cfRule>
  </conditionalFormatting>
  <conditionalFormatting sqref="N96">
    <cfRule type="cellIs" dxfId="325" priority="325" stopIfTrue="1" operator="greaterThan">
      <formula>1.75</formula>
    </cfRule>
    <cfRule type="cellIs" dxfId="324" priority="326" stopIfTrue="1" operator="between">
      <formula>1.25</formula>
      <formula>1.75</formula>
    </cfRule>
  </conditionalFormatting>
  <conditionalFormatting sqref="N96">
    <cfRule type="cellIs" dxfId="323" priority="323" stopIfTrue="1" operator="greaterThan">
      <formula>1.75</formula>
    </cfRule>
    <cfRule type="cellIs" dxfId="322" priority="324" stopIfTrue="1" operator="between">
      <formula>1.25</formula>
      <formula>1.75</formula>
    </cfRule>
  </conditionalFormatting>
  <conditionalFormatting sqref="N96">
    <cfRule type="cellIs" dxfId="321" priority="321" stopIfTrue="1" operator="greaterThan">
      <formula>1.75</formula>
    </cfRule>
    <cfRule type="cellIs" dxfId="320" priority="322" stopIfTrue="1" operator="between">
      <formula>1.25</formula>
      <formula>1.75</formula>
    </cfRule>
  </conditionalFormatting>
  <conditionalFormatting sqref="Q96">
    <cfRule type="cellIs" dxfId="319" priority="319" stopIfTrue="1" operator="greaterThan">
      <formula>1.75</formula>
    </cfRule>
    <cfRule type="cellIs" dxfId="318" priority="320" stopIfTrue="1" operator="between">
      <formula>1.25</formula>
      <formula>1.75</formula>
    </cfRule>
  </conditionalFormatting>
  <conditionalFormatting sqref="P96">
    <cfRule type="cellIs" dxfId="317" priority="317" stopIfTrue="1" operator="greaterThan">
      <formula>1.75</formula>
    </cfRule>
    <cfRule type="cellIs" dxfId="316" priority="318" stopIfTrue="1" operator="between">
      <formula>1.25</formula>
      <formula>1.75</formula>
    </cfRule>
  </conditionalFormatting>
  <conditionalFormatting sqref="O96">
    <cfRule type="cellIs" dxfId="315" priority="315" stopIfTrue="1" operator="greaterThan">
      <formula>1.75</formula>
    </cfRule>
    <cfRule type="cellIs" dxfId="314" priority="316" stopIfTrue="1" operator="between">
      <formula>1.25</formula>
      <formula>1.75</formula>
    </cfRule>
  </conditionalFormatting>
  <conditionalFormatting sqref="O96">
    <cfRule type="cellIs" dxfId="313" priority="313" stopIfTrue="1" operator="greaterThan">
      <formula>1.75</formula>
    </cfRule>
    <cfRule type="cellIs" dxfId="312" priority="314" stopIfTrue="1" operator="between">
      <formula>1.25</formula>
      <formula>1.75</formula>
    </cfRule>
  </conditionalFormatting>
  <conditionalFormatting sqref="O96">
    <cfRule type="cellIs" dxfId="311" priority="311" stopIfTrue="1" operator="greaterThan">
      <formula>1.75</formula>
    </cfRule>
    <cfRule type="cellIs" dxfId="310" priority="312" stopIfTrue="1" operator="between">
      <formula>1.25</formula>
      <formula>1.75</formula>
    </cfRule>
  </conditionalFormatting>
  <conditionalFormatting sqref="J96">
    <cfRule type="cellIs" dxfId="309" priority="309" stopIfTrue="1" operator="greaterThan">
      <formula>1.75</formula>
    </cfRule>
    <cfRule type="cellIs" dxfId="308" priority="310" stopIfTrue="1" operator="between">
      <formula>1.25</formula>
      <formula>1.75</formula>
    </cfRule>
  </conditionalFormatting>
  <conditionalFormatting sqref="J96">
    <cfRule type="cellIs" dxfId="307" priority="307" stopIfTrue="1" operator="greaterThan">
      <formula>1.75</formula>
    </cfRule>
    <cfRule type="cellIs" dxfId="306" priority="308" stopIfTrue="1" operator="between">
      <formula>1.25</formula>
      <formula>1.75</formula>
    </cfRule>
  </conditionalFormatting>
  <conditionalFormatting sqref="J84">
    <cfRule type="cellIs" dxfId="305" priority="305" stopIfTrue="1" operator="greaterThan">
      <formula>1.75</formula>
    </cfRule>
    <cfRule type="cellIs" dxfId="304" priority="306" stopIfTrue="1" operator="between">
      <formula>1.25</formula>
      <formula>1.75</formula>
    </cfRule>
  </conditionalFormatting>
  <conditionalFormatting sqref="C84:I84 K84:M84">
    <cfRule type="cellIs" dxfId="303" priority="303" stopIfTrue="1" operator="greaterThan">
      <formula>1.75</formula>
    </cfRule>
    <cfRule type="cellIs" dxfId="302" priority="304" stopIfTrue="1" operator="between">
      <formula>1.25</formula>
      <formula>1.75</formula>
    </cfRule>
  </conditionalFormatting>
  <conditionalFormatting sqref="R83">
    <cfRule type="cellIs" dxfId="301" priority="301" operator="lessThan">
      <formula>1000</formula>
    </cfRule>
    <cfRule type="cellIs" dxfId="300" priority="302" operator="lessThan">
      <formula>2000</formula>
    </cfRule>
  </conditionalFormatting>
  <conditionalFormatting sqref="C84:I84 K84:M84">
    <cfRule type="cellIs" dxfId="299" priority="299" stopIfTrue="1" operator="greaterThan">
      <formula>1.75</formula>
    </cfRule>
    <cfRule type="cellIs" dxfId="298" priority="300" stopIfTrue="1" operator="between">
      <formula>1.25</formula>
      <formula>1.75</formula>
    </cfRule>
  </conditionalFormatting>
  <conditionalFormatting sqref="C84:I84 K84:M84">
    <cfRule type="cellIs" dxfId="297" priority="297" stopIfTrue="1" operator="greaterThan">
      <formula>1.75</formula>
    </cfRule>
    <cfRule type="cellIs" dxfId="296" priority="298" stopIfTrue="1" operator="between">
      <formula>1.25</formula>
      <formula>1.75</formula>
    </cfRule>
  </conditionalFormatting>
  <conditionalFormatting sqref="N84">
    <cfRule type="cellIs" dxfId="295" priority="295" stopIfTrue="1" operator="greaterThan">
      <formula>1.75</formula>
    </cfRule>
    <cfRule type="cellIs" dxfId="294" priority="296" stopIfTrue="1" operator="between">
      <formula>1.25</formula>
      <formula>1.75</formula>
    </cfRule>
  </conditionalFormatting>
  <conditionalFormatting sqref="N84">
    <cfRule type="cellIs" dxfId="293" priority="293" stopIfTrue="1" operator="greaterThan">
      <formula>1.75</formula>
    </cfRule>
    <cfRule type="cellIs" dxfId="292" priority="294" stopIfTrue="1" operator="between">
      <formula>1.25</formula>
      <formula>1.75</formula>
    </cfRule>
  </conditionalFormatting>
  <conditionalFormatting sqref="N84">
    <cfRule type="cellIs" dxfId="291" priority="291" stopIfTrue="1" operator="greaterThan">
      <formula>1.75</formula>
    </cfRule>
    <cfRule type="cellIs" dxfId="290" priority="292" stopIfTrue="1" operator="between">
      <formula>1.25</formula>
      <formula>1.75</formula>
    </cfRule>
  </conditionalFormatting>
  <conditionalFormatting sqref="Q84">
    <cfRule type="cellIs" dxfId="289" priority="289" stopIfTrue="1" operator="greaterThan">
      <formula>1.75</formula>
    </cfRule>
    <cfRule type="cellIs" dxfId="288" priority="290" stopIfTrue="1" operator="between">
      <formula>1.25</formula>
      <formula>1.75</formula>
    </cfRule>
  </conditionalFormatting>
  <conditionalFormatting sqref="P84">
    <cfRule type="cellIs" dxfId="287" priority="287" stopIfTrue="1" operator="greaterThan">
      <formula>1.75</formula>
    </cfRule>
    <cfRule type="cellIs" dxfId="286" priority="288" stopIfTrue="1" operator="between">
      <formula>1.25</formula>
      <formula>1.75</formula>
    </cfRule>
  </conditionalFormatting>
  <conditionalFormatting sqref="O84">
    <cfRule type="cellIs" dxfId="285" priority="285" stopIfTrue="1" operator="greaterThan">
      <formula>1.75</formula>
    </cfRule>
    <cfRule type="cellIs" dxfId="284" priority="286" stopIfTrue="1" operator="between">
      <formula>1.25</formula>
      <formula>1.75</formula>
    </cfRule>
  </conditionalFormatting>
  <conditionalFormatting sqref="O84">
    <cfRule type="cellIs" dxfId="283" priority="283" stopIfTrue="1" operator="greaterThan">
      <formula>1.75</formula>
    </cfRule>
    <cfRule type="cellIs" dxfId="282" priority="284" stopIfTrue="1" operator="between">
      <formula>1.25</formula>
      <formula>1.75</formula>
    </cfRule>
  </conditionalFormatting>
  <conditionalFormatting sqref="O84">
    <cfRule type="cellIs" dxfId="281" priority="281" stopIfTrue="1" operator="greaterThan">
      <formula>1.75</formula>
    </cfRule>
    <cfRule type="cellIs" dxfId="280" priority="282" stopIfTrue="1" operator="between">
      <formula>1.25</formula>
      <formula>1.75</formula>
    </cfRule>
  </conditionalFormatting>
  <conditionalFormatting sqref="J84">
    <cfRule type="cellIs" dxfId="279" priority="279" stopIfTrue="1" operator="greaterThan">
      <formula>1.75</formula>
    </cfRule>
    <cfRule type="cellIs" dxfId="278" priority="280" stopIfTrue="1" operator="between">
      <formula>1.25</formula>
      <formula>1.75</formula>
    </cfRule>
  </conditionalFormatting>
  <conditionalFormatting sqref="J84">
    <cfRule type="cellIs" dxfId="277" priority="277" stopIfTrue="1" operator="greaterThan">
      <formula>1.75</formula>
    </cfRule>
    <cfRule type="cellIs" dxfId="276" priority="278" stopIfTrue="1" operator="between">
      <formula>1.25</formula>
      <formula>1.75</formula>
    </cfRule>
  </conditionalFormatting>
  <conditionalFormatting sqref="J72">
    <cfRule type="cellIs" dxfId="275" priority="275" stopIfTrue="1" operator="greaterThan">
      <formula>1.75</formula>
    </cfRule>
    <cfRule type="cellIs" dxfId="274" priority="276" stopIfTrue="1" operator="between">
      <formula>1.25</formula>
      <formula>1.75</formula>
    </cfRule>
  </conditionalFormatting>
  <conditionalFormatting sqref="C72:I72 L72:N72">
    <cfRule type="cellIs" dxfId="273" priority="273" stopIfTrue="1" operator="greaterThan">
      <formula>1.75</formula>
    </cfRule>
    <cfRule type="cellIs" dxfId="272" priority="274" stopIfTrue="1" operator="between">
      <formula>1.25</formula>
      <formula>1.75</formula>
    </cfRule>
  </conditionalFormatting>
  <conditionalFormatting sqref="T71">
    <cfRule type="cellIs" dxfId="271" priority="271" operator="lessThan">
      <formula>1000</formula>
    </cfRule>
    <cfRule type="cellIs" dxfId="270" priority="272" operator="lessThan">
      <formula>2000</formula>
    </cfRule>
  </conditionalFormatting>
  <conditionalFormatting sqref="C72:I72 L72:N72">
    <cfRule type="cellIs" dxfId="269" priority="269" stopIfTrue="1" operator="greaterThan">
      <formula>1.75</formula>
    </cfRule>
    <cfRule type="cellIs" dxfId="268" priority="270" stopIfTrue="1" operator="between">
      <formula>1.25</formula>
      <formula>1.75</formula>
    </cfRule>
  </conditionalFormatting>
  <conditionalFormatting sqref="C72:I72 L72:N72">
    <cfRule type="cellIs" dxfId="267" priority="267" stopIfTrue="1" operator="greaterThan">
      <formula>1.75</formula>
    </cfRule>
    <cfRule type="cellIs" dxfId="266" priority="268" stopIfTrue="1" operator="between">
      <formula>1.25</formula>
      <formula>1.75</formula>
    </cfRule>
  </conditionalFormatting>
  <conditionalFormatting sqref="O72">
    <cfRule type="cellIs" dxfId="265" priority="265" stopIfTrue="1" operator="greaterThan">
      <formula>1.75</formula>
    </cfRule>
    <cfRule type="cellIs" dxfId="264" priority="266" stopIfTrue="1" operator="between">
      <formula>1.25</formula>
      <formula>1.75</formula>
    </cfRule>
  </conditionalFormatting>
  <conditionalFormatting sqref="O72">
    <cfRule type="cellIs" dxfId="263" priority="263" stopIfTrue="1" operator="greaterThan">
      <formula>1.75</formula>
    </cfRule>
    <cfRule type="cellIs" dxfId="262" priority="264" stopIfTrue="1" operator="between">
      <formula>1.25</formula>
      <formula>1.75</formula>
    </cfRule>
  </conditionalFormatting>
  <conditionalFormatting sqref="O72">
    <cfRule type="cellIs" dxfId="261" priority="261" stopIfTrue="1" operator="greaterThan">
      <formula>1.75</formula>
    </cfRule>
    <cfRule type="cellIs" dxfId="260" priority="262" stopIfTrue="1" operator="between">
      <formula>1.25</formula>
      <formula>1.75</formula>
    </cfRule>
  </conditionalFormatting>
  <conditionalFormatting sqref="S72">
    <cfRule type="cellIs" dxfId="259" priority="259" stopIfTrue="1" operator="greaterThan">
      <formula>1.75</formula>
    </cfRule>
    <cfRule type="cellIs" dxfId="258" priority="260" stopIfTrue="1" operator="between">
      <formula>1.25</formula>
      <formula>1.75</formula>
    </cfRule>
  </conditionalFormatting>
  <conditionalFormatting sqref="R72">
    <cfRule type="cellIs" dxfId="257" priority="257" stopIfTrue="1" operator="greaterThan">
      <formula>1.75</formula>
    </cfRule>
    <cfRule type="cellIs" dxfId="256" priority="258" stopIfTrue="1" operator="between">
      <formula>1.25</formula>
      <formula>1.75</formula>
    </cfRule>
  </conditionalFormatting>
  <conditionalFormatting sqref="P72">
    <cfRule type="cellIs" dxfId="255" priority="255" stopIfTrue="1" operator="greaterThan">
      <formula>1.75</formula>
    </cfRule>
    <cfRule type="cellIs" dxfId="254" priority="256" stopIfTrue="1" operator="between">
      <formula>1.25</formula>
      <formula>1.75</formula>
    </cfRule>
  </conditionalFormatting>
  <conditionalFormatting sqref="P72">
    <cfRule type="cellIs" dxfId="253" priority="253" stopIfTrue="1" operator="greaterThan">
      <formula>1.75</formula>
    </cfRule>
    <cfRule type="cellIs" dxfId="252" priority="254" stopIfTrue="1" operator="between">
      <formula>1.25</formula>
      <formula>1.75</formula>
    </cfRule>
  </conditionalFormatting>
  <conditionalFormatting sqref="P72">
    <cfRule type="cellIs" dxfId="251" priority="251" stopIfTrue="1" operator="greaterThan">
      <formula>1.75</formula>
    </cfRule>
    <cfRule type="cellIs" dxfId="250" priority="252" stopIfTrue="1" operator="between">
      <formula>1.25</formula>
      <formula>1.75</formula>
    </cfRule>
  </conditionalFormatting>
  <conditionalFormatting sqref="J72">
    <cfRule type="cellIs" dxfId="249" priority="249" stopIfTrue="1" operator="greaterThan">
      <formula>1.75</formula>
    </cfRule>
    <cfRule type="cellIs" dxfId="248" priority="250" stopIfTrue="1" operator="between">
      <formula>1.25</formula>
      <formula>1.75</formula>
    </cfRule>
  </conditionalFormatting>
  <conditionalFormatting sqref="J72">
    <cfRule type="cellIs" dxfId="247" priority="247" stopIfTrue="1" operator="greaterThan">
      <formula>1.75</formula>
    </cfRule>
    <cfRule type="cellIs" dxfId="246" priority="248" stopIfTrue="1" operator="between">
      <formula>1.25</formula>
      <formula>1.75</formula>
    </cfRule>
  </conditionalFormatting>
  <conditionalFormatting sqref="Q72">
    <cfRule type="cellIs" dxfId="245" priority="241" stopIfTrue="1" operator="greaterThan">
      <formula>1.75</formula>
    </cfRule>
    <cfRule type="cellIs" dxfId="244" priority="242" stopIfTrue="1" operator="between">
      <formula>1.25</formula>
      <formula>1.75</formula>
    </cfRule>
  </conditionalFormatting>
  <conditionalFormatting sqref="K72">
    <cfRule type="cellIs" dxfId="243" priority="235" stopIfTrue="1" operator="greaterThan">
      <formula>1.75</formula>
    </cfRule>
    <cfRule type="cellIs" dxfId="242" priority="236" stopIfTrue="1" operator="between">
      <formula>1.25</formula>
      <formula>1.75</formula>
    </cfRule>
  </conditionalFormatting>
  <conditionalFormatting sqref="Q72">
    <cfRule type="cellIs" dxfId="241" priority="245" stopIfTrue="1" operator="greaterThan">
      <formula>1.75</formula>
    </cfRule>
    <cfRule type="cellIs" dxfId="240" priority="246" stopIfTrue="1" operator="between">
      <formula>1.25</formula>
      <formula>1.75</formula>
    </cfRule>
  </conditionalFormatting>
  <conditionalFormatting sqref="Q72">
    <cfRule type="cellIs" dxfId="239" priority="243" stopIfTrue="1" operator="greaterThan">
      <formula>1.75</formula>
    </cfRule>
    <cfRule type="cellIs" dxfId="238" priority="244" stopIfTrue="1" operator="between">
      <formula>1.25</formula>
      <formula>1.75</formula>
    </cfRule>
  </conditionalFormatting>
  <conditionalFormatting sqref="K72">
    <cfRule type="cellIs" dxfId="237" priority="239" stopIfTrue="1" operator="greaterThan">
      <formula>1.75</formula>
    </cfRule>
    <cfRule type="cellIs" dxfId="236" priority="240" stopIfTrue="1" operator="between">
      <formula>1.25</formula>
      <formula>1.75</formula>
    </cfRule>
  </conditionalFormatting>
  <conditionalFormatting sqref="K72">
    <cfRule type="cellIs" dxfId="235" priority="237" stopIfTrue="1" operator="greaterThan">
      <formula>1.75</formula>
    </cfRule>
    <cfRule type="cellIs" dxfId="234" priority="238" stopIfTrue="1" operator="between">
      <formula>1.25</formula>
      <formula>1.75</formula>
    </cfRule>
  </conditionalFormatting>
  <conditionalFormatting sqref="J60">
    <cfRule type="cellIs" dxfId="233" priority="233" stopIfTrue="1" operator="greaterThan">
      <formula>1.75</formula>
    </cfRule>
    <cfRule type="cellIs" dxfId="232" priority="234" stopIfTrue="1" operator="between">
      <formula>1.25</formula>
      <formula>1.75</formula>
    </cfRule>
  </conditionalFormatting>
  <conditionalFormatting sqref="C60:I60 L60:N60">
    <cfRule type="cellIs" dxfId="231" priority="231" stopIfTrue="1" operator="greaterThan">
      <formula>1.75</formula>
    </cfRule>
    <cfRule type="cellIs" dxfId="230" priority="232" stopIfTrue="1" operator="between">
      <formula>1.25</formula>
      <formula>1.75</formula>
    </cfRule>
  </conditionalFormatting>
  <conditionalFormatting sqref="T59">
    <cfRule type="cellIs" dxfId="229" priority="229" operator="lessThan">
      <formula>1000</formula>
    </cfRule>
    <cfRule type="cellIs" dxfId="228" priority="230" operator="lessThan">
      <formula>2000</formula>
    </cfRule>
  </conditionalFormatting>
  <conditionalFormatting sqref="C60:I60 L60:N60">
    <cfRule type="cellIs" dxfId="227" priority="227" stopIfTrue="1" operator="greaterThan">
      <formula>1.75</formula>
    </cfRule>
    <cfRule type="cellIs" dxfId="226" priority="228" stopIfTrue="1" operator="between">
      <formula>1.25</formula>
      <formula>1.75</formula>
    </cfRule>
  </conditionalFormatting>
  <conditionalFormatting sqref="C60:I60 L60:N60">
    <cfRule type="cellIs" dxfId="225" priority="225" stopIfTrue="1" operator="greaterThan">
      <formula>1.75</formula>
    </cfRule>
    <cfRule type="cellIs" dxfId="224" priority="226" stopIfTrue="1" operator="between">
      <formula>1.25</formula>
      <formula>1.75</formula>
    </cfRule>
  </conditionalFormatting>
  <conditionalFormatting sqref="O60">
    <cfRule type="cellIs" dxfId="223" priority="223" stopIfTrue="1" operator="greaterThan">
      <formula>1.75</formula>
    </cfRule>
    <cfRule type="cellIs" dxfId="222" priority="224" stopIfTrue="1" operator="between">
      <formula>1.25</formula>
      <formula>1.75</formula>
    </cfRule>
  </conditionalFormatting>
  <conditionalFormatting sqref="O60">
    <cfRule type="cellIs" dxfId="221" priority="221" stopIfTrue="1" operator="greaterThan">
      <formula>1.75</formula>
    </cfRule>
    <cfRule type="cellIs" dxfId="220" priority="222" stopIfTrue="1" operator="between">
      <formula>1.25</formula>
      <formula>1.75</formula>
    </cfRule>
  </conditionalFormatting>
  <conditionalFormatting sqref="O60">
    <cfRule type="cellIs" dxfId="219" priority="219" stopIfTrue="1" operator="greaterThan">
      <formula>1.75</formula>
    </cfRule>
    <cfRule type="cellIs" dxfId="218" priority="220" stopIfTrue="1" operator="between">
      <formula>1.25</formula>
      <formula>1.75</formula>
    </cfRule>
  </conditionalFormatting>
  <conditionalFormatting sqref="S60">
    <cfRule type="cellIs" dxfId="217" priority="217" stopIfTrue="1" operator="greaterThan">
      <formula>1.75</formula>
    </cfRule>
    <cfRule type="cellIs" dxfId="216" priority="218" stopIfTrue="1" operator="between">
      <formula>1.25</formula>
      <formula>1.75</formula>
    </cfRule>
  </conditionalFormatting>
  <conditionalFormatting sqref="R60">
    <cfRule type="cellIs" dxfId="215" priority="215" stopIfTrue="1" operator="greaterThan">
      <formula>1.75</formula>
    </cfRule>
    <cfRule type="cellIs" dxfId="214" priority="216" stopIfTrue="1" operator="between">
      <formula>1.25</formula>
      <formula>1.75</formula>
    </cfRule>
  </conditionalFormatting>
  <conditionalFormatting sqref="P60">
    <cfRule type="cellIs" dxfId="213" priority="213" stopIfTrue="1" operator="greaterThan">
      <formula>1.75</formula>
    </cfRule>
    <cfRule type="cellIs" dxfId="212" priority="214" stopIfTrue="1" operator="between">
      <formula>1.25</formula>
      <formula>1.75</formula>
    </cfRule>
  </conditionalFormatting>
  <conditionalFormatting sqref="P60">
    <cfRule type="cellIs" dxfId="211" priority="211" stopIfTrue="1" operator="greaterThan">
      <formula>1.75</formula>
    </cfRule>
    <cfRule type="cellIs" dxfId="210" priority="212" stopIfTrue="1" operator="between">
      <formula>1.25</formula>
      <formula>1.75</formula>
    </cfRule>
  </conditionalFormatting>
  <conditionalFormatting sqref="P60">
    <cfRule type="cellIs" dxfId="209" priority="209" stopIfTrue="1" operator="greaterThan">
      <formula>1.75</formula>
    </cfRule>
    <cfRule type="cellIs" dxfId="208" priority="210" stopIfTrue="1" operator="between">
      <formula>1.25</formula>
      <formula>1.75</formula>
    </cfRule>
  </conditionalFormatting>
  <conditionalFormatting sqref="J60">
    <cfRule type="cellIs" dxfId="207" priority="207" stopIfTrue="1" operator="greaterThan">
      <formula>1.75</formula>
    </cfRule>
    <cfRule type="cellIs" dxfId="206" priority="208" stopIfTrue="1" operator="between">
      <formula>1.25</formula>
      <formula>1.75</formula>
    </cfRule>
  </conditionalFormatting>
  <conditionalFormatting sqref="J60">
    <cfRule type="cellIs" dxfId="205" priority="205" stopIfTrue="1" operator="greaterThan">
      <formula>1.75</formula>
    </cfRule>
    <cfRule type="cellIs" dxfId="204" priority="206" stopIfTrue="1" operator="between">
      <formula>1.25</formula>
      <formula>1.75</formula>
    </cfRule>
  </conditionalFormatting>
  <conditionalFormatting sqref="Q60">
    <cfRule type="cellIs" dxfId="203" priority="199" stopIfTrue="1" operator="greaterThan">
      <formula>1.75</formula>
    </cfRule>
    <cfRule type="cellIs" dxfId="202" priority="200" stopIfTrue="1" operator="between">
      <formula>1.25</formula>
      <formula>1.75</formula>
    </cfRule>
  </conditionalFormatting>
  <conditionalFormatting sqref="K60">
    <cfRule type="cellIs" dxfId="201" priority="193" stopIfTrue="1" operator="greaterThan">
      <formula>1.75</formula>
    </cfRule>
    <cfRule type="cellIs" dxfId="200" priority="194" stopIfTrue="1" operator="between">
      <formula>1.25</formula>
      <formula>1.75</formula>
    </cfRule>
  </conditionalFormatting>
  <conditionalFormatting sqref="Q60">
    <cfRule type="cellIs" dxfId="199" priority="203" stopIfTrue="1" operator="greaterThan">
      <formula>1.75</formula>
    </cfRule>
    <cfRule type="cellIs" dxfId="198" priority="204" stopIfTrue="1" operator="between">
      <formula>1.25</formula>
      <formula>1.75</formula>
    </cfRule>
  </conditionalFormatting>
  <conditionalFormatting sqref="Q60">
    <cfRule type="cellIs" dxfId="197" priority="201" stopIfTrue="1" operator="greaterThan">
      <formula>1.75</formula>
    </cfRule>
    <cfRule type="cellIs" dxfId="196" priority="202" stopIfTrue="1" operator="between">
      <formula>1.25</formula>
      <formula>1.75</formula>
    </cfRule>
  </conditionalFormatting>
  <conditionalFormatting sqref="K60">
    <cfRule type="cellIs" dxfId="195" priority="197" stopIfTrue="1" operator="greaterThan">
      <formula>1.75</formula>
    </cfRule>
    <cfRule type="cellIs" dxfId="194" priority="198" stopIfTrue="1" operator="between">
      <formula>1.25</formula>
      <formula>1.75</formula>
    </cfRule>
  </conditionalFormatting>
  <conditionalFormatting sqref="K60">
    <cfRule type="cellIs" dxfId="193" priority="195" stopIfTrue="1" operator="greaterThan">
      <formula>1.75</formula>
    </cfRule>
    <cfRule type="cellIs" dxfId="192" priority="196" stopIfTrue="1" operator="between">
      <formula>1.25</formula>
      <formula>1.75</formula>
    </cfRule>
  </conditionalFormatting>
  <conditionalFormatting sqref="J48">
    <cfRule type="cellIs" dxfId="191" priority="191" stopIfTrue="1" operator="greaterThan">
      <formula>1.75</formula>
    </cfRule>
    <cfRule type="cellIs" dxfId="190" priority="192" stopIfTrue="1" operator="between">
      <formula>1.25</formula>
      <formula>1.75</formula>
    </cfRule>
  </conditionalFormatting>
  <conditionalFormatting sqref="C48:I48 L48:N48">
    <cfRule type="cellIs" dxfId="189" priority="189" stopIfTrue="1" operator="greaterThan">
      <formula>1.75</formula>
    </cfRule>
    <cfRule type="cellIs" dxfId="188" priority="190" stopIfTrue="1" operator="between">
      <formula>1.25</formula>
      <formula>1.75</formula>
    </cfRule>
  </conditionalFormatting>
  <conditionalFormatting sqref="T47">
    <cfRule type="cellIs" dxfId="187" priority="187" operator="lessThan">
      <formula>1000</formula>
    </cfRule>
    <cfRule type="cellIs" dxfId="186" priority="188" operator="lessThan">
      <formula>2000</formula>
    </cfRule>
  </conditionalFormatting>
  <conditionalFormatting sqref="C48:I48 L48:N48">
    <cfRule type="cellIs" dxfId="185" priority="185" stopIfTrue="1" operator="greaterThan">
      <formula>1.75</formula>
    </cfRule>
    <cfRule type="cellIs" dxfId="184" priority="186" stopIfTrue="1" operator="between">
      <formula>1.25</formula>
      <formula>1.75</formula>
    </cfRule>
  </conditionalFormatting>
  <conditionalFormatting sqref="C48:I48 L48:N48">
    <cfRule type="cellIs" dxfId="183" priority="183" stopIfTrue="1" operator="greaterThan">
      <formula>1.75</formula>
    </cfRule>
    <cfRule type="cellIs" dxfId="182" priority="184" stopIfTrue="1" operator="between">
      <formula>1.25</formula>
      <formula>1.75</formula>
    </cfRule>
  </conditionalFormatting>
  <conditionalFormatting sqref="O48">
    <cfRule type="cellIs" dxfId="181" priority="181" stopIfTrue="1" operator="greaterThan">
      <formula>1.75</formula>
    </cfRule>
    <cfRule type="cellIs" dxfId="180" priority="182" stopIfTrue="1" operator="between">
      <formula>1.25</formula>
      <formula>1.75</formula>
    </cfRule>
  </conditionalFormatting>
  <conditionalFormatting sqref="O48">
    <cfRule type="cellIs" dxfId="179" priority="179" stopIfTrue="1" operator="greaterThan">
      <formula>1.75</formula>
    </cfRule>
    <cfRule type="cellIs" dxfId="178" priority="180" stopIfTrue="1" operator="between">
      <formula>1.25</formula>
      <formula>1.75</formula>
    </cfRule>
  </conditionalFormatting>
  <conditionalFormatting sqref="O48">
    <cfRule type="cellIs" dxfId="177" priority="177" stopIfTrue="1" operator="greaterThan">
      <formula>1.75</formula>
    </cfRule>
    <cfRule type="cellIs" dxfId="176" priority="178" stopIfTrue="1" operator="between">
      <formula>1.25</formula>
      <formula>1.75</formula>
    </cfRule>
  </conditionalFormatting>
  <conditionalFormatting sqref="S48">
    <cfRule type="cellIs" dxfId="175" priority="175" stopIfTrue="1" operator="greaterThan">
      <formula>1.75</formula>
    </cfRule>
    <cfRule type="cellIs" dxfId="174" priority="176" stopIfTrue="1" operator="between">
      <formula>1.25</formula>
      <formula>1.75</formula>
    </cfRule>
  </conditionalFormatting>
  <conditionalFormatting sqref="R48">
    <cfRule type="cellIs" dxfId="173" priority="173" stopIfTrue="1" operator="greaterThan">
      <formula>1.75</formula>
    </cfRule>
    <cfRule type="cellIs" dxfId="172" priority="174" stopIfTrue="1" operator="between">
      <formula>1.25</formula>
      <formula>1.75</formula>
    </cfRule>
  </conditionalFormatting>
  <conditionalFormatting sqref="P48">
    <cfRule type="cellIs" dxfId="171" priority="171" stopIfTrue="1" operator="greaterThan">
      <formula>1.75</formula>
    </cfRule>
    <cfRule type="cellIs" dxfId="170" priority="172" stopIfTrue="1" operator="between">
      <formula>1.25</formula>
      <formula>1.75</formula>
    </cfRule>
  </conditionalFormatting>
  <conditionalFormatting sqref="P48">
    <cfRule type="cellIs" dxfId="169" priority="169" stopIfTrue="1" operator="greaterThan">
      <formula>1.75</formula>
    </cfRule>
    <cfRule type="cellIs" dxfId="168" priority="170" stopIfTrue="1" operator="between">
      <formula>1.25</formula>
      <formula>1.75</formula>
    </cfRule>
  </conditionalFormatting>
  <conditionalFormatting sqref="P48">
    <cfRule type="cellIs" dxfId="167" priority="167" stopIfTrue="1" operator="greaterThan">
      <formula>1.75</formula>
    </cfRule>
    <cfRule type="cellIs" dxfId="166" priority="168" stopIfTrue="1" operator="between">
      <formula>1.25</formula>
      <formula>1.75</formula>
    </cfRule>
  </conditionalFormatting>
  <conditionalFormatting sqref="J48">
    <cfRule type="cellIs" dxfId="165" priority="165" stopIfTrue="1" operator="greaterThan">
      <formula>1.75</formula>
    </cfRule>
    <cfRule type="cellIs" dxfId="164" priority="166" stopIfTrue="1" operator="between">
      <formula>1.25</formula>
      <formula>1.75</formula>
    </cfRule>
  </conditionalFormatting>
  <conditionalFormatting sqref="J48">
    <cfRule type="cellIs" dxfId="163" priority="163" stopIfTrue="1" operator="greaterThan">
      <formula>1.75</formula>
    </cfRule>
    <cfRule type="cellIs" dxfId="162" priority="164" stopIfTrue="1" operator="between">
      <formula>1.25</formula>
      <formula>1.75</formula>
    </cfRule>
  </conditionalFormatting>
  <conditionalFormatting sqref="Q48">
    <cfRule type="cellIs" dxfId="161" priority="161" stopIfTrue="1" operator="greaterThan">
      <formula>1.75</formula>
    </cfRule>
    <cfRule type="cellIs" dxfId="160" priority="162" stopIfTrue="1" operator="between">
      <formula>1.25</formula>
      <formula>1.75</formula>
    </cfRule>
  </conditionalFormatting>
  <conditionalFormatting sqref="K48">
    <cfRule type="cellIs" dxfId="159" priority="159" stopIfTrue="1" operator="greaterThan">
      <formula>1.75</formula>
    </cfRule>
    <cfRule type="cellIs" dxfId="158" priority="160" stopIfTrue="1" operator="between">
      <formula>1.25</formula>
      <formula>1.75</formula>
    </cfRule>
  </conditionalFormatting>
  <conditionalFormatting sqref="Q48">
    <cfRule type="cellIs" dxfId="157" priority="157" stopIfTrue="1" operator="greaterThan">
      <formula>1.75</formula>
    </cfRule>
    <cfRule type="cellIs" dxfId="156" priority="158" stopIfTrue="1" operator="between">
      <formula>1.25</formula>
      <formula>1.75</formula>
    </cfRule>
  </conditionalFormatting>
  <conditionalFormatting sqref="Q48">
    <cfRule type="cellIs" dxfId="155" priority="155" stopIfTrue="1" operator="greaterThan">
      <formula>1.75</formula>
    </cfRule>
    <cfRule type="cellIs" dxfId="154" priority="156" stopIfTrue="1" operator="between">
      <formula>1.25</formula>
      <formula>1.75</formula>
    </cfRule>
  </conditionalFormatting>
  <conditionalFormatting sqref="K48">
    <cfRule type="cellIs" dxfId="153" priority="153" stopIfTrue="1" operator="greaterThan">
      <formula>1.75</formula>
    </cfRule>
    <cfRule type="cellIs" dxfId="152" priority="154" stopIfTrue="1" operator="between">
      <formula>1.25</formula>
      <formula>1.75</formula>
    </cfRule>
  </conditionalFormatting>
  <conditionalFormatting sqref="K48">
    <cfRule type="cellIs" dxfId="151" priority="151" stopIfTrue="1" operator="greaterThan">
      <formula>1.75</formula>
    </cfRule>
    <cfRule type="cellIs" dxfId="150" priority="152" stopIfTrue="1" operator="between">
      <formula>1.25</formula>
      <formula>1.75</formula>
    </cfRule>
  </conditionalFormatting>
  <conditionalFormatting sqref="J36">
    <cfRule type="cellIs" dxfId="149" priority="149" stopIfTrue="1" operator="greaterThan">
      <formula>1.75</formula>
    </cfRule>
    <cfRule type="cellIs" dxfId="148" priority="150" stopIfTrue="1" operator="between">
      <formula>1.25</formula>
      <formula>1.75</formula>
    </cfRule>
  </conditionalFormatting>
  <conditionalFormatting sqref="C36:I36 L36:N36">
    <cfRule type="cellIs" dxfId="147" priority="147" stopIfTrue="1" operator="greaterThan">
      <formula>1.75</formula>
    </cfRule>
    <cfRule type="cellIs" dxfId="146" priority="148" stopIfTrue="1" operator="between">
      <formula>1.25</formula>
      <formula>1.75</formula>
    </cfRule>
  </conditionalFormatting>
  <conditionalFormatting sqref="T35">
    <cfRule type="cellIs" dxfId="145" priority="145" operator="lessThan">
      <formula>1000</formula>
    </cfRule>
    <cfRule type="cellIs" dxfId="144" priority="146" operator="lessThan">
      <formula>2000</formula>
    </cfRule>
  </conditionalFormatting>
  <conditionalFormatting sqref="C36:I36 L36:N36">
    <cfRule type="cellIs" dxfId="143" priority="143" stopIfTrue="1" operator="greaterThan">
      <formula>1.75</formula>
    </cfRule>
    <cfRule type="cellIs" dxfId="142" priority="144" stopIfTrue="1" operator="between">
      <formula>1.25</formula>
      <formula>1.75</formula>
    </cfRule>
  </conditionalFormatting>
  <conditionalFormatting sqref="C36:I36 L36:N36">
    <cfRule type="cellIs" dxfId="141" priority="141" stopIfTrue="1" operator="greaterThan">
      <formula>1.75</formula>
    </cfRule>
    <cfRule type="cellIs" dxfId="140" priority="142" stopIfTrue="1" operator="between">
      <formula>1.25</formula>
      <formula>1.75</formula>
    </cfRule>
  </conditionalFormatting>
  <conditionalFormatting sqref="O36">
    <cfRule type="cellIs" dxfId="139" priority="139" stopIfTrue="1" operator="greaterThan">
      <formula>1.75</formula>
    </cfRule>
    <cfRule type="cellIs" dxfId="138" priority="140" stopIfTrue="1" operator="between">
      <formula>1.25</formula>
      <formula>1.75</formula>
    </cfRule>
  </conditionalFormatting>
  <conditionalFormatting sqref="O36">
    <cfRule type="cellIs" dxfId="137" priority="137" stopIfTrue="1" operator="greaterThan">
      <formula>1.75</formula>
    </cfRule>
    <cfRule type="cellIs" dxfId="136" priority="138" stopIfTrue="1" operator="between">
      <formula>1.25</formula>
      <formula>1.75</formula>
    </cfRule>
  </conditionalFormatting>
  <conditionalFormatting sqref="O36">
    <cfRule type="cellIs" dxfId="135" priority="135" stopIfTrue="1" operator="greaterThan">
      <formula>1.75</formula>
    </cfRule>
    <cfRule type="cellIs" dxfId="134" priority="136" stopIfTrue="1" operator="between">
      <formula>1.25</formula>
      <formula>1.75</formula>
    </cfRule>
  </conditionalFormatting>
  <conditionalFormatting sqref="S36">
    <cfRule type="cellIs" dxfId="133" priority="133" stopIfTrue="1" operator="greaterThan">
      <formula>1.75</formula>
    </cfRule>
    <cfRule type="cellIs" dxfId="132" priority="134" stopIfTrue="1" operator="between">
      <formula>1.25</formula>
      <formula>1.75</formula>
    </cfRule>
  </conditionalFormatting>
  <conditionalFormatting sqref="R36">
    <cfRule type="cellIs" dxfId="131" priority="131" stopIfTrue="1" operator="greaterThan">
      <formula>1.75</formula>
    </cfRule>
    <cfRule type="cellIs" dxfId="130" priority="132" stopIfTrue="1" operator="between">
      <formula>1.25</formula>
      <formula>1.75</formula>
    </cfRule>
  </conditionalFormatting>
  <conditionalFormatting sqref="P36">
    <cfRule type="cellIs" dxfId="129" priority="129" stopIfTrue="1" operator="greaterThan">
      <formula>1.75</formula>
    </cfRule>
    <cfRule type="cellIs" dxfId="128" priority="130" stopIfTrue="1" operator="between">
      <formula>1.25</formula>
      <formula>1.75</formula>
    </cfRule>
  </conditionalFormatting>
  <conditionalFormatting sqref="P36">
    <cfRule type="cellIs" dxfId="127" priority="127" stopIfTrue="1" operator="greaterThan">
      <formula>1.75</formula>
    </cfRule>
    <cfRule type="cellIs" dxfId="126" priority="128" stopIfTrue="1" operator="between">
      <formula>1.25</formula>
      <formula>1.75</formula>
    </cfRule>
  </conditionalFormatting>
  <conditionalFormatting sqref="P36">
    <cfRule type="cellIs" dxfId="125" priority="125" stopIfTrue="1" operator="greaterThan">
      <formula>1.75</formula>
    </cfRule>
    <cfRule type="cellIs" dxfId="124" priority="126" stopIfTrue="1" operator="between">
      <formula>1.25</formula>
      <formula>1.75</formula>
    </cfRule>
  </conditionalFormatting>
  <conditionalFormatting sqref="J36">
    <cfRule type="cellIs" dxfId="123" priority="123" stopIfTrue="1" operator="greaterThan">
      <formula>1.75</formula>
    </cfRule>
    <cfRule type="cellIs" dxfId="122" priority="124" stopIfTrue="1" operator="between">
      <formula>1.25</formula>
      <formula>1.75</formula>
    </cfRule>
  </conditionalFormatting>
  <conditionalFormatting sqref="J36">
    <cfRule type="cellIs" dxfId="121" priority="121" stopIfTrue="1" operator="greaterThan">
      <formula>1.75</formula>
    </cfRule>
    <cfRule type="cellIs" dxfId="120" priority="122" stopIfTrue="1" operator="between">
      <formula>1.25</formula>
      <formula>1.75</formula>
    </cfRule>
  </conditionalFormatting>
  <conditionalFormatting sqref="Q36">
    <cfRule type="cellIs" dxfId="119" priority="119" stopIfTrue="1" operator="greaterThan">
      <formula>1.75</formula>
    </cfRule>
    <cfRule type="cellIs" dxfId="118" priority="120" stopIfTrue="1" operator="between">
      <formula>1.25</formula>
      <formula>1.75</formula>
    </cfRule>
  </conditionalFormatting>
  <conditionalFormatting sqref="K36">
    <cfRule type="cellIs" dxfId="117" priority="117" stopIfTrue="1" operator="greaterThan">
      <formula>1.75</formula>
    </cfRule>
    <cfRule type="cellIs" dxfId="116" priority="118" stopIfTrue="1" operator="between">
      <formula>1.25</formula>
      <formula>1.75</formula>
    </cfRule>
  </conditionalFormatting>
  <conditionalFormatting sqref="Q36">
    <cfRule type="cellIs" dxfId="115" priority="115" stopIfTrue="1" operator="greaterThan">
      <formula>1.75</formula>
    </cfRule>
    <cfRule type="cellIs" dxfId="114" priority="116" stopIfTrue="1" operator="between">
      <formula>1.25</formula>
      <formula>1.75</formula>
    </cfRule>
  </conditionalFormatting>
  <conditionalFormatting sqref="Q36">
    <cfRule type="cellIs" dxfId="113" priority="113" stopIfTrue="1" operator="greaterThan">
      <formula>1.75</formula>
    </cfRule>
    <cfRule type="cellIs" dxfId="112" priority="114" stopIfTrue="1" operator="between">
      <formula>1.25</formula>
      <formula>1.75</formula>
    </cfRule>
  </conditionalFormatting>
  <conditionalFormatting sqref="K36">
    <cfRule type="cellIs" dxfId="111" priority="111" stopIfTrue="1" operator="greaterThan">
      <formula>1.75</formula>
    </cfRule>
    <cfRule type="cellIs" dxfId="110" priority="112" stopIfTrue="1" operator="between">
      <formula>1.25</formula>
      <formula>1.75</formula>
    </cfRule>
  </conditionalFormatting>
  <conditionalFormatting sqref="K36">
    <cfRule type="cellIs" dxfId="109" priority="109" stopIfTrue="1" operator="greaterThan">
      <formula>1.75</formula>
    </cfRule>
    <cfRule type="cellIs" dxfId="108" priority="110" stopIfTrue="1" operator="between">
      <formula>1.25</formula>
      <formula>1.75</formula>
    </cfRule>
  </conditionalFormatting>
  <conditionalFormatting sqref="J24">
    <cfRule type="cellIs" dxfId="107" priority="107" stopIfTrue="1" operator="greaterThan">
      <formula>1.75</formula>
    </cfRule>
    <cfRule type="cellIs" dxfId="106" priority="108" stopIfTrue="1" operator="between">
      <formula>1.25</formula>
      <formula>1.75</formula>
    </cfRule>
  </conditionalFormatting>
  <conditionalFormatting sqref="C24:I24 M24:O24">
    <cfRule type="cellIs" dxfId="105" priority="105" stopIfTrue="1" operator="greaterThan">
      <formula>1.75</formula>
    </cfRule>
    <cfRule type="cellIs" dxfId="104" priority="106" stopIfTrue="1" operator="between">
      <formula>1.25</formula>
      <formula>1.75</formula>
    </cfRule>
  </conditionalFormatting>
  <conditionalFormatting sqref="V23">
    <cfRule type="cellIs" dxfId="103" priority="103" operator="lessThan">
      <formula>1000</formula>
    </cfRule>
    <cfRule type="cellIs" dxfId="102" priority="104" operator="lessThan">
      <formula>2000</formula>
    </cfRule>
  </conditionalFormatting>
  <conditionalFormatting sqref="C24:I24 M24:O24">
    <cfRule type="cellIs" dxfId="101" priority="101" stopIfTrue="1" operator="greaterThan">
      <formula>1.75</formula>
    </cfRule>
    <cfRule type="cellIs" dxfId="100" priority="102" stopIfTrue="1" operator="between">
      <formula>1.25</formula>
      <formula>1.75</formula>
    </cfRule>
  </conditionalFormatting>
  <conditionalFormatting sqref="C24:I24 M24:O24">
    <cfRule type="cellIs" dxfId="99" priority="99" stopIfTrue="1" operator="greaterThan">
      <formula>1.75</formula>
    </cfRule>
    <cfRule type="cellIs" dxfId="98" priority="100" stopIfTrue="1" operator="between">
      <formula>1.25</formula>
      <formula>1.75</formula>
    </cfRule>
  </conditionalFormatting>
  <conditionalFormatting sqref="P24">
    <cfRule type="cellIs" dxfId="97" priority="97" stopIfTrue="1" operator="greaterThan">
      <formula>1.75</formula>
    </cfRule>
    <cfRule type="cellIs" dxfId="96" priority="98" stopIfTrue="1" operator="between">
      <formula>1.25</formula>
      <formula>1.75</formula>
    </cfRule>
  </conditionalFormatting>
  <conditionalFormatting sqref="P24">
    <cfRule type="cellIs" dxfId="95" priority="95" stopIfTrue="1" operator="greaterThan">
      <formula>1.75</formula>
    </cfRule>
    <cfRule type="cellIs" dxfId="94" priority="96" stopIfTrue="1" operator="between">
      <formula>1.25</formula>
      <formula>1.75</formula>
    </cfRule>
  </conditionalFormatting>
  <conditionalFormatting sqref="P24">
    <cfRule type="cellIs" dxfId="93" priority="93" stopIfTrue="1" operator="greaterThan">
      <formula>1.75</formula>
    </cfRule>
    <cfRule type="cellIs" dxfId="92" priority="94" stopIfTrue="1" operator="between">
      <formula>1.25</formula>
      <formula>1.75</formula>
    </cfRule>
  </conditionalFormatting>
  <conditionalFormatting sqref="U24">
    <cfRule type="cellIs" dxfId="91" priority="91" stopIfTrue="1" operator="greaterThan">
      <formula>1.75</formula>
    </cfRule>
    <cfRule type="cellIs" dxfId="90" priority="92" stopIfTrue="1" operator="between">
      <formula>1.25</formula>
      <formula>1.75</formula>
    </cfRule>
  </conditionalFormatting>
  <conditionalFormatting sqref="T24">
    <cfRule type="cellIs" dxfId="89" priority="89" stopIfTrue="1" operator="greaterThan">
      <formula>1.75</formula>
    </cfRule>
    <cfRule type="cellIs" dxfId="88" priority="90" stopIfTrue="1" operator="between">
      <formula>1.25</formula>
      <formula>1.75</formula>
    </cfRule>
  </conditionalFormatting>
  <conditionalFormatting sqref="Q24">
    <cfRule type="cellIs" dxfId="87" priority="87" stopIfTrue="1" operator="greaterThan">
      <formula>1.75</formula>
    </cfRule>
    <cfRule type="cellIs" dxfId="86" priority="88" stopIfTrue="1" operator="between">
      <formula>1.25</formula>
      <formula>1.75</formula>
    </cfRule>
  </conditionalFormatting>
  <conditionalFormatting sqref="Q24">
    <cfRule type="cellIs" dxfId="85" priority="85" stopIfTrue="1" operator="greaterThan">
      <formula>1.75</formula>
    </cfRule>
    <cfRule type="cellIs" dxfId="84" priority="86" stopIfTrue="1" operator="between">
      <formula>1.25</formula>
      <formula>1.75</formula>
    </cfRule>
  </conditionalFormatting>
  <conditionalFormatting sqref="Q24">
    <cfRule type="cellIs" dxfId="83" priority="83" stopIfTrue="1" operator="greaterThan">
      <formula>1.75</formula>
    </cfRule>
    <cfRule type="cellIs" dxfId="82" priority="84" stopIfTrue="1" operator="between">
      <formula>1.25</formula>
      <formula>1.75</formula>
    </cfRule>
  </conditionalFormatting>
  <conditionalFormatting sqref="J24">
    <cfRule type="cellIs" dxfId="81" priority="81" stopIfTrue="1" operator="greaterThan">
      <formula>1.75</formula>
    </cfRule>
    <cfRule type="cellIs" dxfId="80" priority="82" stopIfTrue="1" operator="between">
      <formula>1.25</formula>
      <formula>1.75</formula>
    </cfRule>
  </conditionalFormatting>
  <conditionalFormatting sqref="J24">
    <cfRule type="cellIs" dxfId="79" priority="79" stopIfTrue="1" operator="greaterThan">
      <formula>1.75</formula>
    </cfRule>
    <cfRule type="cellIs" dxfId="78" priority="80" stopIfTrue="1" operator="between">
      <formula>1.25</formula>
      <formula>1.75</formula>
    </cfRule>
  </conditionalFormatting>
  <conditionalFormatting sqref="R24">
    <cfRule type="cellIs" dxfId="77" priority="77" stopIfTrue="1" operator="greaterThan">
      <formula>1.75</formula>
    </cfRule>
    <cfRule type="cellIs" dxfId="76" priority="78" stopIfTrue="1" operator="between">
      <formula>1.25</formula>
      <formula>1.75</formula>
    </cfRule>
  </conditionalFormatting>
  <conditionalFormatting sqref="K24">
    <cfRule type="cellIs" dxfId="75" priority="75" stopIfTrue="1" operator="greaterThan">
      <formula>1.75</formula>
    </cfRule>
    <cfRule type="cellIs" dxfId="74" priority="76" stopIfTrue="1" operator="between">
      <formula>1.25</formula>
      <formula>1.75</formula>
    </cfRule>
  </conditionalFormatting>
  <conditionalFormatting sqref="R24">
    <cfRule type="cellIs" dxfId="73" priority="73" stopIfTrue="1" operator="greaterThan">
      <formula>1.75</formula>
    </cfRule>
    <cfRule type="cellIs" dxfId="72" priority="74" stopIfTrue="1" operator="between">
      <formula>1.25</formula>
      <formula>1.75</formula>
    </cfRule>
  </conditionalFormatting>
  <conditionalFormatting sqref="R24">
    <cfRule type="cellIs" dxfId="71" priority="71" stopIfTrue="1" operator="greaterThan">
      <formula>1.75</formula>
    </cfRule>
    <cfRule type="cellIs" dxfId="70" priority="72" stopIfTrue="1" operator="between">
      <formula>1.25</formula>
      <formula>1.75</formula>
    </cfRule>
  </conditionalFormatting>
  <conditionalFormatting sqref="K24">
    <cfRule type="cellIs" dxfId="69" priority="69" stopIfTrue="1" operator="greaterThan">
      <formula>1.75</formula>
    </cfRule>
    <cfRule type="cellIs" dxfId="68" priority="70" stopIfTrue="1" operator="between">
      <formula>1.25</formula>
      <formula>1.75</formula>
    </cfRule>
  </conditionalFormatting>
  <conditionalFormatting sqref="K24">
    <cfRule type="cellIs" dxfId="67" priority="67" stopIfTrue="1" operator="greaterThan">
      <formula>1.75</formula>
    </cfRule>
    <cfRule type="cellIs" dxfId="66" priority="68" stopIfTrue="1" operator="between">
      <formula>1.25</formula>
      <formula>1.75</formula>
    </cfRule>
  </conditionalFormatting>
  <conditionalFormatting sqref="L24">
    <cfRule type="cellIs" dxfId="65" priority="65" stopIfTrue="1" operator="greaterThan">
      <formula>1.75</formula>
    </cfRule>
    <cfRule type="cellIs" dxfId="64" priority="66" stopIfTrue="1" operator="between">
      <formula>1.25</formula>
      <formula>1.75</formula>
    </cfRule>
  </conditionalFormatting>
  <conditionalFormatting sqref="L24">
    <cfRule type="cellIs" dxfId="63" priority="63" stopIfTrue="1" operator="greaterThan">
      <formula>1.75</formula>
    </cfRule>
    <cfRule type="cellIs" dxfId="62" priority="64" stopIfTrue="1" operator="between">
      <formula>1.25</formula>
      <formula>1.75</formula>
    </cfRule>
  </conditionalFormatting>
  <conditionalFormatting sqref="L24">
    <cfRule type="cellIs" dxfId="61" priority="61" stopIfTrue="1" operator="greaterThan">
      <formula>1.75</formula>
    </cfRule>
    <cfRule type="cellIs" dxfId="60" priority="62" stopIfTrue="1" operator="between">
      <formula>1.25</formula>
      <formula>1.75</formula>
    </cfRule>
  </conditionalFormatting>
  <conditionalFormatting sqref="S24">
    <cfRule type="cellIs" dxfId="59" priority="59" stopIfTrue="1" operator="greaterThan">
      <formula>1.75</formula>
    </cfRule>
    <cfRule type="cellIs" dxfId="58" priority="60" stopIfTrue="1" operator="between">
      <formula>1.25</formula>
      <formula>1.75</formula>
    </cfRule>
  </conditionalFormatting>
  <conditionalFormatting sqref="S24">
    <cfRule type="cellIs" dxfId="57" priority="57" stopIfTrue="1" operator="greaterThan">
      <formula>1.75</formula>
    </cfRule>
    <cfRule type="cellIs" dxfId="56" priority="58" stopIfTrue="1" operator="between">
      <formula>1.25</formula>
      <formula>1.75</formula>
    </cfRule>
  </conditionalFormatting>
  <conditionalFormatting sqref="S24">
    <cfRule type="cellIs" dxfId="55" priority="55" stopIfTrue="1" operator="greaterThan">
      <formula>1.75</formula>
    </cfRule>
    <cfRule type="cellIs" dxfId="54" priority="56" stopIfTrue="1" operator="between">
      <formula>1.25</formula>
      <formula>1.75</formula>
    </cfRule>
  </conditionalFormatting>
  <conditionalFormatting sqref="J12">
    <cfRule type="cellIs" dxfId="53" priority="53" stopIfTrue="1" operator="greaterThan">
      <formula>1.75</formula>
    </cfRule>
    <cfRule type="cellIs" dxfId="52" priority="54" stopIfTrue="1" operator="between">
      <formula>1.25</formula>
      <formula>1.75</formula>
    </cfRule>
  </conditionalFormatting>
  <conditionalFormatting sqref="C12:I12 M12:O12">
    <cfRule type="cellIs" dxfId="51" priority="51" stopIfTrue="1" operator="greaterThan">
      <formula>1.75</formula>
    </cfRule>
    <cfRule type="cellIs" dxfId="50" priority="52" stopIfTrue="1" operator="between">
      <formula>1.25</formula>
      <formula>1.75</formula>
    </cfRule>
  </conditionalFormatting>
  <conditionalFormatting sqref="V11">
    <cfRule type="cellIs" dxfId="49" priority="49" operator="lessThan">
      <formula>1000</formula>
    </cfRule>
    <cfRule type="cellIs" dxfId="48" priority="50" operator="lessThan">
      <formula>2000</formula>
    </cfRule>
  </conditionalFormatting>
  <conditionalFormatting sqref="C12:I12 M12:O12">
    <cfRule type="cellIs" dxfId="47" priority="47" stopIfTrue="1" operator="greaterThan">
      <formula>1.75</formula>
    </cfRule>
    <cfRule type="cellIs" dxfId="46" priority="48" stopIfTrue="1" operator="between">
      <formula>1.25</formula>
      <formula>1.75</formula>
    </cfRule>
  </conditionalFormatting>
  <conditionalFormatting sqref="C12:I12 M12:O12">
    <cfRule type="cellIs" dxfId="45" priority="45" stopIfTrue="1" operator="greaterThan">
      <formula>1.75</formula>
    </cfRule>
    <cfRule type="cellIs" dxfId="44" priority="46" stopIfTrue="1" operator="between">
      <formula>1.25</formula>
      <formula>1.75</formula>
    </cfRule>
  </conditionalFormatting>
  <conditionalFormatting sqref="P12">
    <cfRule type="cellIs" dxfId="43" priority="43" stopIfTrue="1" operator="greaterThan">
      <formula>1.75</formula>
    </cfRule>
    <cfRule type="cellIs" dxfId="42" priority="44" stopIfTrue="1" operator="between">
      <formula>1.25</formula>
      <formula>1.75</formula>
    </cfRule>
  </conditionalFormatting>
  <conditionalFormatting sqref="P12">
    <cfRule type="cellIs" dxfId="41" priority="41" stopIfTrue="1" operator="greaterThan">
      <formula>1.75</formula>
    </cfRule>
    <cfRule type="cellIs" dxfId="40" priority="42" stopIfTrue="1" operator="between">
      <formula>1.25</formula>
      <formula>1.75</formula>
    </cfRule>
  </conditionalFormatting>
  <conditionalFormatting sqref="P12">
    <cfRule type="cellIs" dxfId="39" priority="39" stopIfTrue="1" operator="greaterThan">
      <formula>1.75</formula>
    </cfRule>
    <cfRule type="cellIs" dxfId="38" priority="40" stopIfTrue="1" operator="between">
      <formula>1.25</formula>
      <formula>1.75</formula>
    </cfRule>
  </conditionalFormatting>
  <conditionalFormatting sqref="U12">
    <cfRule type="cellIs" dxfId="37" priority="37" stopIfTrue="1" operator="greaterThan">
      <formula>1.75</formula>
    </cfRule>
    <cfRule type="cellIs" dxfId="36" priority="38" stopIfTrue="1" operator="between">
      <formula>1.25</formula>
      <formula>1.75</formula>
    </cfRule>
  </conditionalFormatting>
  <conditionalFormatting sqref="T12">
    <cfRule type="cellIs" dxfId="35" priority="35" stopIfTrue="1" operator="greaterThan">
      <formula>1.75</formula>
    </cfRule>
    <cfRule type="cellIs" dxfId="34" priority="36" stopIfTrue="1" operator="between">
      <formula>1.25</formula>
      <formula>1.75</formula>
    </cfRule>
  </conditionalFormatting>
  <conditionalFormatting sqref="Q12">
    <cfRule type="cellIs" dxfId="33" priority="33" stopIfTrue="1" operator="greaterThan">
      <formula>1.75</formula>
    </cfRule>
    <cfRule type="cellIs" dxfId="32" priority="34" stopIfTrue="1" operator="between">
      <formula>1.25</formula>
      <formula>1.75</formula>
    </cfRule>
  </conditionalFormatting>
  <conditionalFormatting sqref="Q12">
    <cfRule type="cellIs" dxfId="31" priority="31" stopIfTrue="1" operator="greaterThan">
      <formula>1.75</formula>
    </cfRule>
    <cfRule type="cellIs" dxfId="30" priority="32" stopIfTrue="1" operator="between">
      <formula>1.25</formula>
      <formula>1.75</formula>
    </cfRule>
  </conditionalFormatting>
  <conditionalFormatting sqref="Q12">
    <cfRule type="cellIs" dxfId="29" priority="29" stopIfTrue="1" operator="greaterThan">
      <formula>1.75</formula>
    </cfRule>
    <cfRule type="cellIs" dxfId="28" priority="30" stopIfTrue="1" operator="between">
      <formula>1.25</formula>
      <formula>1.75</formula>
    </cfRule>
  </conditionalFormatting>
  <conditionalFormatting sqref="J12">
    <cfRule type="cellIs" dxfId="27" priority="27" stopIfTrue="1" operator="greaterThan">
      <formula>1.75</formula>
    </cfRule>
    <cfRule type="cellIs" dxfId="26" priority="28" stopIfTrue="1" operator="between">
      <formula>1.25</formula>
      <formula>1.75</formula>
    </cfRule>
  </conditionalFormatting>
  <conditionalFormatting sqref="J12">
    <cfRule type="cellIs" dxfId="25" priority="25" stopIfTrue="1" operator="greaterThan">
      <formula>1.75</formula>
    </cfRule>
    <cfRule type="cellIs" dxfId="24" priority="26" stopIfTrue="1" operator="between">
      <formula>1.25</formula>
      <formula>1.75</formula>
    </cfRule>
  </conditionalFormatting>
  <conditionalFormatting sqref="R12">
    <cfRule type="cellIs" dxfId="23" priority="23" stopIfTrue="1" operator="greaterThan">
      <formula>1.75</formula>
    </cfRule>
    <cfRule type="cellIs" dxfId="22" priority="24" stopIfTrue="1" operator="between">
      <formula>1.25</formula>
      <formula>1.75</formula>
    </cfRule>
  </conditionalFormatting>
  <conditionalFormatting sqref="K12">
    <cfRule type="cellIs" dxfId="21" priority="21" stopIfTrue="1" operator="greaterThan">
      <formula>1.75</formula>
    </cfRule>
    <cfRule type="cellIs" dxfId="20" priority="22" stopIfTrue="1" operator="between">
      <formula>1.25</formula>
      <formula>1.75</formula>
    </cfRule>
  </conditionalFormatting>
  <conditionalFormatting sqref="R12">
    <cfRule type="cellIs" dxfId="19" priority="19" stopIfTrue="1" operator="greaterThan">
      <formula>1.75</formula>
    </cfRule>
    <cfRule type="cellIs" dxfId="18" priority="20" stopIfTrue="1" operator="between">
      <formula>1.25</formula>
      <formula>1.75</formula>
    </cfRule>
  </conditionalFormatting>
  <conditionalFormatting sqref="R12">
    <cfRule type="cellIs" dxfId="17" priority="17" stopIfTrue="1" operator="greaterThan">
      <formula>1.75</formula>
    </cfRule>
    <cfRule type="cellIs" dxfId="16" priority="18" stopIfTrue="1" operator="between">
      <formula>1.25</formula>
      <formula>1.75</formula>
    </cfRule>
  </conditionalFormatting>
  <conditionalFormatting sqref="K12">
    <cfRule type="cellIs" dxfId="15" priority="15" stopIfTrue="1" operator="greaterThan">
      <formula>1.75</formula>
    </cfRule>
    <cfRule type="cellIs" dxfId="14" priority="16" stopIfTrue="1" operator="between">
      <formula>1.25</formula>
      <formula>1.75</formula>
    </cfRule>
  </conditionalFormatting>
  <conditionalFormatting sqref="K12">
    <cfRule type="cellIs" dxfId="13" priority="13" stopIfTrue="1" operator="greaterThan">
      <formula>1.75</formula>
    </cfRule>
    <cfRule type="cellIs" dxfId="12" priority="14" stopIfTrue="1" operator="between">
      <formula>1.25</formula>
      <formula>1.75</formula>
    </cfRule>
  </conditionalFormatting>
  <conditionalFormatting sqref="L12">
    <cfRule type="cellIs" dxfId="11" priority="11" stopIfTrue="1" operator="greaterThan">
      <formula>1.75</formula>
    </cfRule>
    <cfRule type="cellIs" dxfId="10" priority="12" stopIfTrue="1" operator="between">
      <formula>1.25</formula>
      <formula>1.75</formula>
    </cfRule>
  </conditionalFormatting>
  <conditionalFormatting sqref="L12">
    <cfRule type="cellIs" dxfId="9" priority="9" stopIfTrue="1" operator="greaterThan">
      <formula>1.75</formula>
    </cfRule>
    <cfRule type="cellIs" dxfId="8" priority="10" stopIfTrue="1" operator="between">
      <formula>1.25</formula>
      <formula>1.75</formula>
    </cfRule>
  </conditionalFormatting>
  <conditionalFormatting sqref="L12">
    <cfRule type="cellIs" dxfId="7" priority="7" stopIfTrue="1" operator="greaterThan">
      <formula>1.75</formula>
    </cfRule>
    <cfRule type="cellIs" dxfId="6" priority="8" stopIfTrue="1" operator="between">
      <formula>1.25</formula>
      <formula>1.75</formula>
    </cfRule>
  </conditionalFormatting>
  <conditionalFormatting sqref="S12">
    <cfRule type="cellIs" dxfId="5" priority="5" stopIfTrue="1" operator="greaterThan">
      <formula>1.75</formula>
    </cfRule>
    <cfRule type="cellIs" dxfId="4" priority="6" stopIfTrue="1" operator="between">
      <formula>1.25</formula>
      <formula>1.75</formula>
    </cfRule>
  </conditionalFormatting>
  <conditionalFormatting sqref="S12">
    <cfRule type="cellIs" dxfId="3" priority="3" stopIfTrue="1" operator="greaterThan">
      <formula>1.75</formula>
    </cfRule>
    <cfRule type="cellIs" dxfId="2" priority="4" stopIfTrue="1" operator="between">
      <formula>1.25</formula>
      <formula>1.75</formula>
    </cfRule>
  </conditionalFormatting>
  <conditionalFormatting sqref="S12">
    <cfRule type="cellIs" dxfId="1" priority="1" stopIfTrue="1" operator="greaterThan">
      <formula>1.75</formula>
    </cfRule>
    <cfRule type="cellIs" dxfId="0" priority="2" stopIfTrue="1" operator="between">
      <formula>1.25</formula>
      <formula>1.75</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sheetPr codeName="Sheet2"/>
  <dimension ref="A1:AC303"/>
  <sheetViews>
    <sheetView showGridLines="0" topLeftCell="R64" zoomScale="55" zoomScaleNormal="55" workbookViewId="0">
      <selection activeCell="S93" sqref="S93"/>
    </sheetView>
  </sheetViews>
  <sheetFormatPr defaultRowHeight="15"/>
  <cols>
    <col min="1" max="1" width="13" style="4" customWidth="1"/>
    <col min="2" max="3" width="21.7109375" style="27" bestFit="1" customWidth="1"/>
    <col min="4" max="8" width="21.5703125" style="27" bestFit="1" customWidth="1"/>
    <col min="9" max="9" width="21.5703125" style="273" customWidth="1"/>
    <col min="10" max="10" width="21.5703125" style="378" customWidth="1"/>
    <col min="11" max="13" width="21.42578125" style="27" bestFit="1" customWidth="1"/>
    <col min="14" max="14" width="22.7109375" style="27" bestFit="1" customWidth="1"/>
    <col min="15" max="15" width="23.140625" style="27" bestFit="1" customWidth="1"/>
    <col min="16" max="16" width="23.140625" style="378" bestFit="1" customWidth="1"/>
    <col min="17" max="18" width="19.28515625" customWidth="1"/>
    <col min="20" max="25" width="9.140625" style="25"/>
  </cols>
  <sheetData>
    <row r="1" spans="1:29">
      <c r="B1" s="30" t="s">
        <v>99</v>
      </c>
      <c r="C1" s="30" t="s">
        <v>100</v>
      </c>
      <c r="D1" s="30" t="s">
        <v>101</v>
      </c>
      <c r="E1" s="30" t="s">
        <v>102</v>
      </c>
      <c r="F1" s="30" t="s">
        <v>97</v>
      </c>
      <c r="G1" s="30" t="s">
        <v>104</v>
      </c>
      <c r="H1" s="279" t="s">
        <v>103</v>
      </c>
      <c r="I1" s="279" t="s">
        <v>185</v>
      </c>
      <c r="J1" s="279" t="s">
        <v>207</v>
      </c>
      <c r="K1" s="279" t="s">
        <v>214</v>
      </c>
      <c r="L1" s="30" t="s">
        <v>105</v>
      </c>
      <c r="M1" s="30" t="s">
        <v>107</v>
      </c>
      <c r="N1" s="30" t="s">
        <v>98</v>
      </c>
      <c r="O1" s="30" t="s">
        <v>106</v>
      </c>
      <c r="P1" s="279" t="s">
        <v>186</v>
      </c>
      <c r="Q1" s="279" t="s">
        <v>206</v>
      </c>
      <c r="R1" s="279" t="s">
        <v>215</v>
      </c>
      <c r="S1" s="279" t="s">
        <v>189</v>
      </c>
      <c r="T1" s="279" t="s">
        <v>191</v>
      </c>
      <c r="U1"/>
      <c r="Z1" s="25"/>
      <c r="AA1" s="25"/>
    </row>
    <row r="2" spans="1:29" ht="15.75" customHeight="1">
      <c r="B2" s="131" t="s">
        <v>173</v>
      </c>
      <c r="C2" s="131" t="s">
        <v>174</v>
      </c>
      <c r="D2" s="131" t="s">
        <v>175</v>
      </c>
      <c r="E2" s="131" t="s">
        <v>176</v>
      </c>
      <c r="F2" s="131" t="s">
        <v>177</v>
      </c>
      <c r="G2" s="131" t="s">
        <v>178</v>
      </c>
      <c r="H2" s="131" t="s">
        <v>179</v>
      </c>
      <c r="I2" s="273" t="s">
        <v>223</v>
      </c>
      <c r="J2" s="378" t="s">
        <v>209</v>
      </c>
      <c r="K2" s="389" t="s">
        <v>216</v>
      </c>
      <c r="L2" s="131" t="s">
        <v>180</v>
      </c>
      <c r="M2" s="131" t="s">
        <v>181</v>
      </c>
      <c r="N2" s="131" t="s">
        <v>197</v>
      </c>
      <c r="O2" s="131" t="s">
        <v>182</v>
      </c>
      <c r="P2" s="273" t="s">
        <v>224</v>
      </c>
      <c r="Q2" s="378" t="s">
        <v>208</v>
      </c>
      <c r="R2" s="389" t="s">
        <v>217</v>
      </c>
      <c r="S2" s="273" t="s">
        <v>192</v>
      </c>
      <c r="T2" s="273" t="s">
        <v>193</v>
      </c>
      <c r="U2"/>
      <c r="V2" s="25" t="s">
        <v>96</v>
      </c>
      <c r="W2" s="25" t="s">
        <v>3</v>
      </c>
      <c r="X2" s="25">
        <f>MATCH(W2,Table!$B:$B,0)</f>
        <v>6</v>
      </c>
      <c r="Z2" s="25" t="s">
        <v>96</v>
      </c>
      <c r="AA2" s="25" t="s">
        <v>0</v>
      </c>
      <c r="AB2" s="25">
        <f>MATCH(AA2,Table!$A:$A,0)</f>
        <v>3</v>
      </c>
      <c r="AC2" t="s">
        <v>113</v>
      </c>
    </row>
    <row r="3" spans="1:29" s="271" customFormat="1" ht="15.75" customHeight="1">
      <c r="A3" s="272"/>
      <c r="B3" s="277"/>
      <c r="C3" s="277"/>
      <c r="D3" s="277"/>
      <c r="E3" s="277"/>
      <c r="F3" s="277"/>
      <c r="G3" s="277"/>
      <c r="H3" s="277"/>
      <c r="I3" s="277"/>
      <c r="J3" s="277"/>
      <c r="K3" s="277"/>
      <c r="L3" s="277"/>
      <c r="M3" s="277"/>
      <c r="N3" s="277"/>
      <c r="O3" s="277"/>
      <c r="P3" s="277"/>
      <c r="Q3" s="277"/>
      <c r="R3" s="277"/>
      <c r="S3" s="277"/>
      <c r="T3" s="277"/>
      <c r="V3" s="276"/>
      <c r="W3" s="374"/>
      <c r="X3" s="374"/>
      <c r="Y3" s="374"/>
      <c r="Z3" s="276"/>
      <c r="AA3" s="374"/>
    </row>
    <row r="4" spans="1:29" s="271" customFormat="1" ht="15.75" customHeight="1">
      <c r="A4" s="272"/>
      <c r="B4" s="277"/>
      <c r="C4" s="277"/>
      <c r="D4" s="277"/>
      <c r="E4" s="277"/>
      <c r="F4" s="277"/>
      <c r="G4" s="277"/>
      <c r="H4" s="277"/>
      <c r="I4" s="277"/>
      <c r="J4" s="277"/>
      <c r="K4" s="277"/>
      <c r="L4" s="277"/>
      <c r="M4" s="277"/>
      <c r="N4" s="277"/>
      <c r="O4" s="277"/>
      <c r="P4" s="277"/>
      <c r="Q4" s="277"/>
      <c r="R4" s="277"/>
      <c r="S4" s="277"/>
      <c r="T4" s="277"/>
      <c r="V4" s="276"/>
      <c r="W4" s="374"/>
      <c r="X4" s="374"/>
      <c r="Y4" s="374"/>
      <c r="Z4" s="276"/>
      <c r="AA4" s="374"/>
    </row>
    <row r="5" spans="1:29" s="271" customFormat="1" ht="15.75" customHeight="1">
      <c r="A5" s="272">
        <v>41443</v>
      </c>
      <c r="B5" s="277">
        <f ca="1">IF(ISERROR(MATCH(B$1,INDIRECT("Table!A"&amp;$Z5):INDIRECT("Table!" &amp; $AC$45 &amp; $Z5),0)),"",INDIRECT(CONCATENATE("Table!",ADDRESS($V5,MATCH(B$1,INDIRECT("Table!A" &amp; $Z5):INDIRECT("Table!" &amp; $AC$44 &amp; $Z5),0)))))</f>
        <v>0.29198775393498988</v>
      </c>
      <c r="C5" s="277">
        <f ca="1">IF(ISERROR(MATCH(C$1,INDIRECT("Table!A"&amp;$Z5):INDIRECT("Table!" &amp; $AC$44 &amp; $Z5),0)),"",INDIRECT(CONCATENATE("Table!",ADDRESS($V5,MATCH(C$1,INDIRECT("Table!A" &amp; $Z5):INDIRECT("Table!" &amp; $AC$44 &amp; $Z5),0)))))</f>
        <v>0.52211083554183679</v>
      </c>
      <c r="D5" s="277">
        <f ca="1">IF(ISERROR(MATCH(D$1,INDIRECT("Table!A"&amp;$Z5):INDIRECT("Table!" &amp; $AC$44 &amp; $Z5),0)),"",INDIRECT(CONCATENATE("Table!",ADDRESS($V5,MATCH(D$1,INDIRECT("Table!A" &amp; $Z5):INDIRECT("Table!" &amp; $AC$44 &amp; $Z5),0)))))</f>
        <v>0.53196024095665129</v>
      </c>
      <c r="E5" s="277">
        <f ca="1">IF(ISERROR(MATCH(E$1,INDIRECT("Table!A"&amp;$Z5):INDIRECT("Table!" &amp; $AC$44 &amp; $Z5),0)),"",INDIRECT(CONCATENATE("Table!",ADDRESS($V5,MATCH(E$1,INDIRECT("Table!A" &amp; $Z5):INDIRECT("Table!" &amp; $AC$44 &amp; $Z5),0)))))</f>
        <v>0.78846942105893603</v>
      </c>
      <c r="F5" s="277">
        <f ca="1">IF(ISERROR(MATCH(F$1,INDIRECT("Table!A"&amp;$Z5):INDIRECT("Table!" &amp; $AC$44 &amp; $Z5),0)),"",INDIRECT(CONCATENATE("Table!",ADDRESS($V5,MATCH(F$1,INDIRECT("Table!A" &amp; $Z5):INDIRECT("Table!" &amp; $AC$44 &amp; $Z5),0)))))</f>
        <v>0.63424245629410259</v>
      </c>
      <c r="G5" s="277">
        <f ca="1">IF(ISERROR(MATCH(G$1,INDIRECT("Table!A"&amp;$Z5):INDIRECT("Table!" &amp; $AC$44 &amp; $Z5),0)),"",INDIRECT(CONCATENATE("Table!",ADDRESS($V5,MATCH(G$1,INDIRECT("Table!A" &amp; $Z5):INDIRECT("Table!" &amp; $AC$44 &amp; $Z5),0)))))</f>
        <v>0.43301479041177482</v>
      </c>
      <c r="H5" s="277">
        <f ca="1">IF(ISERROR(MATCH(H$1,INDIRECT("Table!A"&amp;$Z5):INDIRECT("Table!" &amp; $AC$44 &amp; $Z5),0)),"",INDIRECT(CONCATENATE("Table!",ADDRESS($V5,MATCH(H$1,INDIRECT("Table!A" &amp; $Z5):INDIRECT("Table!" &amp; $AC$44 &amp; $Z5),0)))))</f>
        <v>0.51353640376069054</v>
      </c>
      <c r="I5" s="277">
        <f ca="1">IF(ISERROR(MATCH(I$1,INDIRECT("Table!A"&amp;$Z5):INDIRECT("Table!" &amp; $AC$23 &amp; $Z5),0)),"",INDIRECT(CONCATENATE("Table!",ADDRESS($V5,MATCH(I$1,INDIRECT("Table!A" &amp; $Z5):INDIRECT("Table!" &amp; $AC$23 &amp; $Z5),0)))))</f>
        <v>0.10237800953137891</v>
      </c>
      <c r="J5" s="277">
        <f ca="1">IF(ISERROR(MATCH(J$1,INDIRECT("Table!A"&amp;$Z5):INDIRECT("Table!" &amp; $AC$23 &amp; $Z5),0)),"",INDIRECT(CONCATENATE("Table!",ADDRESS($V5,MATCH(J$1,INDIRECT("Table!A" &amp; $Z5):INDIRECT("Table!" &amp; $AC$23 &amp; $Z5),0)))))</f>
        <v>8.9934596955360581E-3</v>
      </c>
      <c r="K5" s="277">
        <f ca="1">IF(ISERROR(MATCH(K$1,INDIRECT("Table!A"&amp;$Z5):INDIRECT("Table!" &amp; $AC$23 &amp; $Z5),0)),"",INDIRECT(CONCATENATE("Table!",ADDRESS($V5,MATCH(K$1,INDIRECT("Table!A" &amp; $Z5):INDIRECT("Table!" &amp; $AC$23 &amp; $Z5),0)))))</f>
        <v>3.5587188612099643E-5</v>
      </c>
      <c r="L5" s="277">
        <f ca="1">IF(ISERROR(MATCH(L$1,INDIRECT("Table!A"&amp;$Z5):INDIRECT("Table!" &amp; $AC$23 &amp; $Z5),0)),"",INDIRECT(CONCATENATE("Table!",ADDRESS($V5,MATCH(L$1,INDIRECT("Table!A" &amp; $Z5):INDIRECT("Table!" &amp; $AC$23 &amp; $Z5),0)))))</f>
        <v>0.83709192033739988</v>
      </c>
      <c r="M5" s="277">
        <f ca="1">IF(ISERROR(MATCH(M$1,INDIRECT("Table!A"&amp;$Z5):INDIRECT("Table!" &amp; $AC$23 &amp; $Z5),0)),"",INDIRECT(CONCATENATE("Table!",ADDRESS($V5,MATCH(M$1,INDIRECT("Table!A" &amp; $Z5):INDIRECT("Table!" &amp; $AC$23 &amp; $Z5),0)))))</f>
        <v>0.43820199208524147</v>
      </c>
      <c r="N5" s="277">
        <f ca="1">IF(ISERROR(MATCH(N$1,INDIRECT("Table!A"&amp;$Z5):INDIRECT("Table!" &amp; $AC$23 &amp; $Z5),0)),"",INDIRECT(CONCATENATE("Table!",ADDRESS($V5,MATCH(N$1,INDIRECT("Table!A" &amp; $Z5):INDIRECT("Table!" &amp; $AC$23 &amp; $Z5),0)))))</f>
        <v>0.65065770864510319</v>
      </c>
      <c r="O5" s="277">
        <f ca="1">IF(ISERROR(MATCH(O$1,INDIRECT("Table!A"&amp;$Z5):INDIRECT("Table!" &amp; $AC$23 &amp; $Z5),0)),"",INDIRECT(CONCATENATE("Table!",ADDRESS($V5,MATCH(O$1,INDIRECT("Table!A" &amp; $Z5):INDIRECT("Table!" &amp; $AC$23 &amp; $Z5),0)))))</f>
        <v>0.57952240213232764</v>
      </c>
      <c r="P5" s="277">
        <f ca="1">IF(ISERROR(MATCH(P$1,INDIRECT("Table!A"&amp;$Z5):INDIRECT("Table!" &amp; $AC$23 &amp; $Z5),0)),"",INDIRECT(CONCATENATE("Table!",ADDRESS($V5,MATCH(P$1,INDIRECT("Table!A" &amp; $Z5):INDIRECT("Table!" &amp; $AC$23 &amp; $Z5),0)))))</f>
        <v>0.10520558079263501</v>
      </c>
      <c r="Q5" s="277">
        <f ca="1">IF(ISERROR(MATCH(Q$1,INDIRECT("Table!A"&amp;$Z5):INDIRECT("Table!" &amp; $AC$23 &amp; $Z5),0)),"",INDIRECT(CONCATENATE("Table!",ADDRESS($V5,MATCH(Q$1,INDIRECT("Table!A" &amp; $Z5):INDIRECT("Table!" &amp; $AC$23 &amp; $Z5),0)))))</f>
        <v>1.0269782878333128E-2</v>
      </c>
      <c r="R5" s="277">
        <f ca="1">IF(ISERROR(MATCH(R$1,INDIRECT("Table!A"&amp;$Z5):INDIRECT("Table!" &amp; $AC$23 &amp; $Z5),0)),"",INDIRECT(CONCATENATE("Table!",ADDRESS($V5,MATCH(R$1,INDIRECT("Table!A" &amp; $Z5):INDIRECT("Table!" &amp; $AC$23 &amp; $Z5),0)))))</f>
        <v>3.5587188612099643E-5</v>
      </c>
      <c r="S5" s="277">
        <f ca="1">IF(ISERROR(MATCH(S$1,INDIRECT("Table!A"&amp;$Z5):INDIRECT("Table!" &amp; $AC$5 &amp; $Z5),0)),"",INDIRECT(CONCATENATE("Table!",ADDRESS($V5,MATCH(S$1,INDIRECT("Table!A" &amp; $Z5):INDIRECT("Table!" &amp; $AC$5 &amp; $Z5),0)))))</f>
        <v>0.15496908487606753</v>
      </c>
      <c r="T5" s="277">
        <f ca="1">IF(ISERROR(MATCH(T$1,INDIRECT("Table!A"&amp;$Z5):INDIRECT("Table!" &amp; $AC$5 &amp; $Z5),0)),"",INDIRECT(CONCATENATE("Table!",ADDRESS($V5,MATCH(T$1,INDIRECT("Table!A" &amp; $Z5):INDIRECT("Table!" &amp; $AC$5 &amp; $Z5),0)))))</f>
        <v>0.15000377751922755</v>
      </c>
      <c r="V5" s="276">
        <f>MATCH($A5,Table!$A:$A,0)+$X$2-1</f>
        <v>6</v>
      </c>
      <c r="W5" s="374"/>
      <c r="X5" s="374"/>
      <c r="Y5" s="374"/>
      <c r="Z5" s="276">
        <f>MATCH($A5,Table!$A:$A,0)+$AB$2-1</f>
        <v>3</v>
      </c>
      <c r="AA5" s="374"/>
      <c r="AC5" s="271" t="s">
        <v>218</v>
      </c>
    </row>
    <row r="6" spans="1:29" s="271" customFormat="1" ht="15.75" customHeight="1">
      <c r="A6" s="272">
        <v>41437</v>
      </c>
      <c r="B6" s="277">
        <f ca="1">IF(ISERROR(MATCH(B$1,INDIRECT("Table!A"&amp;$Z6):INDIRECT("Table!" &amp; $AC$45 &amp; $Z6),0)),"",INDIRECT(CONCATENATE("Table!",ADDRESS($V6,MATCH(B$1,INDIRECT("Table!A" &amp; $Z6):INDIRECT("Table!" &amp; $AC$44 &amp; $Z6),0)))))</f>
        <v>0.29061042031340439</v>
      </c>
      <c r="C6" s="277">
        <f ca="1">IF(ISERROR(MATCH(C$1,INDIRECT("Table!A"&amp;$Z6):INDIRECT("Table!" &amp; $AC$44 &amp; $Z6),0)),"",INDIRECT(CONCATENATE("Table!",ADDRESS($V6,MATCH(C$1,INDIRECT("Table!A" &amp; $Z6):INDIRECT("Table!" &amp; $AC$44 &amp; $Z6),0)))))</f>
        <v>0.52196002171187639</v>
      </c>
      <c r="D6" s="277">
        <f ca="1">IF(ISERROR(MATCH(D$1,INDIRECT("Table!A"&amp;$Z6):INDIRECT("Table!" &amp; $AC$44 &amp; $Z6),0)),"",INDIRECT(CONCATENATE("Table!",ADDRESS($V6,MATCH(D$1,INDIRECT("Table!A" &amp; $Z6):INDIRECT("Table!" &amp; $AC$44 &amp; $Z6),0)))))</f>
        <v>0.53181208463911311</v>
      </c>
      <c r="E6" s="277">
        <f ca="1">IF(ISERROR(MATCH(E$1,INDIRECT("Table!A"&amp;$Z6):INDIRECT("Table!" &amp; $AC$44 &amp; $Z6),0)),"",INDIRECT(CONCATENATE("Table!",ADDRESS($V6,MATCH(E$1,INDIRECT("Table!A" &amp; $Z6):INDIRECT("Table!" &amp; $AC$44 &amp; $Z6),0)))))</f>
        <v>0.88547334088653828</v>
      </c>
      <c r="F6" s="277">
        <f ca="1">IF(ISERROR(MATCH(F$1,INDIRECT("Table!A"&amp;$Z6):INDIRECT("Table!" &amp; $AC$44 &amp; $Z6),0)),"",INDIRECT(CONCATENATE("Table!",ADDRESS($V6,MATCH(F$1,INDIRECT("Table!A" &amp; $Z6):INDIRECT("Table!" &amp; $AC$44 &amp; $Z6),0)))))</f>
        <v>0.62832655898218526</v>
      </c>
      <c r="G6" s="277">
        <f ca="1">IF(ISERROR(MATCH(G$1,INDIRECT("Table!A"&amp;$Z6):INDIRECT("Table!" &amp; $AC$44 &amp; $Z6),0)),"",INDIRECT(CONCATENATE("Table!",ADDRESS($V6,MATCH(G$1,INDIRECT("Table!A" &amp; $Z6):INDIRECT("Table!" &amp; $AC$44 &amp; $Z6),0)))))</f>
        <v>0.41639970060446718</v>
      </c>
      <c r="H6" s="277">
        <f ca="1">IF(ISERROR(MATCH(H$1,INDIRECT("Table!A"&amp;$Z6):INDIRECT("Table!" &amp; $AC$44 &amp; $Z6),0)),"",INDIRECT(CONCATENATE("Table!",ADDRESS($V6,MATCH(H$1,INDIRECT("Table!A" &amp; $Z6):INDIRECT("Table!" &amp; $AC$44 &amp; $Z6),0)))))</f>
        <v>0.51215193901102307</v>
      </c>
      <c r="I6" s="277">
        <f ca="1">IF(ISERROR(MATCH(I$1,INDIRECT("Table!A"&amp;$Z6):INDIRECT("Table!" &amp; $AC$23 &amp; $Z6),0)),"",INDIRECT(CONCATENATE("Table!",ADDRESS($V6,MATCH(I$1,INDIRECT("Table!A" &amp; $Z6):INDIRECT("Table!" &amp; $AC$23 &amp; $Z6),0)))))</f>
        <v>9.9834092358275894E-2</v>
      </c>
      <c r="J6" s="277">
        <f ca="1">IF(ISERROR(MATCH(J$1,INDIRECT("Table!A"&amp;$Z6):INDIRECT("Table!" &amp; $AC$23 &amp; $Z6),0)),"",INDIRECT(CONCATENATE("Table!",ADDRESS($V6,MATCH(J$1,INDIRECT("Table!A" &amp; $Z6):INDIRECT("Table!" &amp; $AC$23 &amp; $Z6),0)))))</f>
        <v>2.9217111271745105E-5</v>
      </c>
      <c r="K6" s="277">
        <f ca="1">IF(ISERROR(MATCH(K$1,INDIRECT("Table!A"&amp;$Z6):INDIRECT("Table!" &amp; $AC$23 &amp; $Z6),0)),"",INDIRECT(CONCATENATE("Table!",ADDRESS($V6,MATCH(K$1,INDIRECT("Table!A" &amp; $Z6):INDIRECT("Table!" &amp; $AC$23 &amp; $Z6),0)))))</f>
        <v>3.5587188612099643E-5</v>
      </c>
      <c r="L6" s="277">
        <f ca="1">IF(ISERROR(MATCH(L$1,INDIRECT("Table!A"&amp;$Z6):INDIRECT("Table!" &amp; $AC$23 &amp; $Z6),0)),"",INDIRECT(CONCATENATE("Table!",ADDRESS($V6,MATCH(L$1,INDIRECT("Table!A" &amp; $Z6):INDIRECT("Table!" &amp; $AC$23 &amp; $Z6),0)))))</f>
        <v>0.83617340597868395</v>
      </c>
      <c r="M6" s="277">
        <f ca="1">IF(ISERROR(MATCH(M$1,INDIRECT("Table!A"&amp;$Z6):INDIRECT("Table!" &amp; $AC$23 &amp; $Z6),0)),"",INDIRECT(CONCATENATE("Table!",ADDRESS($V6,MATCH(M$1,INDIRECT("Table!A" &amp; $Z6):INDIRECT("Table!" &amp; $AC$23 &amp; $Z6),0)))))</f>
        <v>0.42481849713432462</v>
      </c>
      <c r="N6" s="277">
        <f ca="1">IF(ISERROR(MATCH(N$1,INDIRECT("Table!A"&amp;$Z6):INDIRECT("Table!" &amp; $AC$23 &amp; $Z6),0)),"",INDIRECT(CONCATENATE("Table!",ADDRESS($V6,MATCH(N$1,INDIRECT("Table!A" &amp; $Z6):INDIRECT("Table!" &amp; $AC$23 &amp; $Z6),0)))))</f>
        <v>0.64526041200774586</v>
      </c>
      <c r="O6" s="277">
        <f ca="1">IF(ISERROR(MATCH(O$1,INDIRECT("Table!A"&amp;$Z6):INDIRECT("Table!" &amp; $AC$23 &amp; $Z6),0)),"",INDIRECT(CONCATENATE("Table!",ADDRESS($V6,MATCH(O$1,INDIRECT("Table!A" &amp; $Z6):INDIRECT("Table!" &amp; $AC$23 &amp; $Z6),0)))))</f>
        <v>0.58043625682217914</v>
      </c>
      <c r="P6" s="277">
        <f ca="1">IF(ISERROR(MATCH(P$1,INDIRECT("Table!A"&amp;$Z6):INDIRECT("Table!" &amp; $AC$23 &amp; $Z6),0)),"",INDIRECT(CONCATENATE("Table!",ADDRESS($V6,MATCH(P$1,INDIRECT("Table!A" &amp; $Z6):INDIRECT("Table!" &amp; $AC$23 &amp; $Z6),0)))))</f>
        <v>0.1026622634074167</v>
      </c>
      <c r="Q6" s="277">
        <f ca="1">IF(ISERROR(MATCH(Q$1,INDIRECT("Table!A"&amp;$Z6):INDIRECT("Table!" &amp; $AC$23 &amp; $Z6),0)),"",INDIRECT(CONCATENATE("Table!",ADDRESS($V6,MATCH(Q$1,INDIRECT("Table!A" &amp; $Z6):INDIRECT("Table!" &amp; $AC$23 &amp; $Z6),0)))))</f>
        <v>2.8574210399319299E-5</v>
      </c>
      <c r="R6" s="277">
        <f ca="1">IF(ISERROR(MATCH(R$1,INDIRECT("Table!A"&amp;$Z6):INDIRECT("Table!" &amp; $AC$23 &amp; $Z6),0)),"",INDIRECT(CONCATENATE("Table!",ADDRESS($V6,MATCH(R$1,INDIRECT("Table!A" &amp; $Z6):INDIRECT("Table!" &amp; $AC$23 &amp; $Z6),0)))))</f>
        <v>3.5587188612099643E-5</v>
      </c>
      <c r="S6" s="277">
        <f ca="1">IF(ISERROR(MATCH(S$1,INDIRECT("Table!A"&amp;$Z6):INDIRECT("Table!" &amp; $AC$5 &amp; $Z6),0)),"",INDIRECT(CONCATENATE("Table!",ADDRESS($V6,MATCH(S$1,INDIRECT("Table!A" &amp; $Z6):INDIRECT("Table!" &amp; $AC$5 &amp; $Z6),0)))))</f>
        <v>0.14838171565338795</v>
      </c>
      <c r="T6" s="277">
        <f ca="1">IF(ISERROR(MATCH(T$1,INDIRECT("Table!A"&amp;$Z6):INDIRECT("Table!" &amp; $AC$5 &amp; $Z6),0)),"",INDIRECT(CONCATENATE("Table!",ADDRESS($V6,MATCH(T$1,INDIRECT("Table!A" &amp; $Z6):INDIRECT("Table!" &amp; $AC$5 &amp; $Z6),0)))))</f>
        <v>0.14198032667986279</v>
      </c>
      <c r="V6" s="276">
        <f>MATCH($A6,Table!$A:$A,0)+$X$2-1</f>
        <v>18</v>
      </c>
      <c r="W6" s="393"/>
      <c r="X6" s="393"/>
      <c r="Y6" s="393"/>
      <c r="Z6" s="276">
        <f>MATCH($A6,Table!$A:$A,0)+$AB$2-1</f>
        <v>15</v>
      </c>
      <c r="AA6" s="393"/>
      <c r="AC6" s="271" t="s">
        <v>218</v>
      </c>
    </row>
    <row r="7" spans="1:29" s="271" customFormat="1" ht="15.75" customHeight="1">
      <c r="A7" s="272">
        <v>41430</v>
      </c>
      <c r="B7" s="277">
        <f ca="1">IF(ISERROR(MATCH(B$1,INDIRECT("Table!A"&amp;$Z7):INDIRECT("Table!" &amp; $AC$45 &amp; $Z7),0)),"",INDIRECT(CONCATENATE("Table!",ADDRESS($V7,MATCH(B$1,INDIRECT("Table!A" &amp; $Z7):INDIRECT("Table!" &amp; $AC$44 &amp; $Z7),0)))))</f>
        <v>0.29161697777145473</v>
      </c>
      <c r="C7" s="277">
        <f ca="1">IF(ISERROR(MATCH(C$1,INDIRECT("Table!A"&amp;$Z7):INDIRECT("Table!" &amp; $AC$44 &amp; $Z7),0)),"",INDIRECT(CONCATENATE("Table!",ADDRESS($V7,MATCH(C$1,INDIRECT("Table!A" &amp; $Z7):INDIRECT("Table!" &amp; $AC$44 &amp; $Z7),0)))))</f>
        <v>0.52170004743688048</v>
      </c>
      <c r="D7" s="277">
        <f ca="1">IF(ISERROR(MATCH(D$1,INDIRECT("Table!A"&amp;$Z7):INDIRECT("Table!" &amp; $AC$44 &amp; $Z7),0)),"",INDIRECT(CONCATENATE("Table!",ADDRESS($V7,MATCH(D$1,INDIRECT("Table!A" &amp; $Z7):INDIRECT("Table!" &amp; $AC$44 &amp; $Z7),0)))))</f>
        <v>0.53168703883579005</v>
      </c>
      <c r="E7" s="277">
        <f ca="1">IF(ISERROR(MATCH(E$1,INDIRECT("Table!A"&amp;$Z7):INDIRECT("Table!" &amp; $AC$44 &amp; $Z7),0)),"",INDIRECT(CONCATENATE("Table!",ADDRESS($V7,MATCH(E$1,INDIRECT("Table!A" &amp; $Z7):INDIRECT("Table!" &amp; $AC$44 &amp; $Z7),0)))))</f>
        <v>0.88431068946987279</v>
      </c>
      <c r="F7" s="277">
        <f ca="1">IF(ISERROR(MATCH(F$1,INDIRECT("Table!A"&amp;$Z7):INDIRECT("Table!" &amp; $AC$44 &amp; $Z7),0)),"",INDIRECT(CONCATENATE("Table!",ADDRESS($V7,MATCH(F$1,INDIRECT("Table!A" &amp; $Z7):INDIRECT("Table!" &amp; $AC$44 &amp; $Z7),0)))))</f>
        <v>0.62386304226288514</v>
      </c>
      <c r="G7" s="277">
        <f ca="1">IF(ISERROR(MATCH(G$1,INDIRECT("Table!A"&amp;$Z7):INDIRECT("Table!" &amp; $AC$44 &amp; $Z7),0)),"",INDIRECT(CONCATENATE("Table!",ADDRESS($V7,MATCH(G$1,INDIRECT("Table!A" &amp; $Z7):INDIRECT("Table!" &amp; $AC$44 &amp; $Z7),0)))))</f>
        <v>0.39464701964701965</v>
      </c>
      <c r="H7" s="277">
        <f ca="1">IF(ISERROR(MATCH(H$1,INDIRECT("Table!A"&amp;$Z7):INDIRECT("Table!" &amp; $AC$44 &amp; $Z7),0)),"",INDIRECT(CONCATENATE("Table!",ADDRESS($V7,MATCH(H$1,INDIRECT("Table!A" &amp; $Z7):INDIRECT("Table!" &amp; $AC$44 &amp; $Z7),0)))))</f>
        <v>0.51095347332785079</v>
      </c>
      <c r="I7" s="277">
        <f ca="1">IF(ISERROR(MATCH(I$1,INDIRECT("Table!A"&amp;$Z7):INDIRECT("Table!" &amp; $AC$23 &amp; $Z7),0)),"",INDIRECT(CONCATENATE("Table!",ADDRESS($V7,MATCH(I$1,INDIRECT("Table!A" &amp; $Z7):INDIRECT("Table!" &amp; $AC$23 &amp; $Z7),0)))))</f>
        <v>9.5759279229807218E-2</v>
      </c>
      <c r="J7" s="277">
        <f ca="1">IF(ISERROR(MATCH(J$1,INDIRECT("Table!A"&amp;$Z7):INDIRECT("Table!" &amp; $AC$23 &amp; $Z7),0)),"",INDIRECT(CONCATENATE("Table!",ADDRESS($V7,MATCH(J$1,INDIRECT("Table!A" &amp; $Z7):INDIRECT("Table!" &amp; $AC$23 &amp; $Z7),0)))))</f>
        <v>2.8407835512319535E-5</v>
      </c>
      <c r="K7" s="277" t="str">
        <f ca="1">IF(ISERROR(MATCH(K$1,INDIRECT("Table!A"&amp;$Z7):INDIRECT("Table!" &amp; $AC$23 &amp; $Z7),0)),"",INDIRECT(CONCATENATE("Table!",ADDRESS($V7,MATCH(K$1,INDIRECT("Table!A" &amp; $Z7):INDIRECT("Table!" &amp; $AC$23 &amp; $Z7),0)))))</f>
        <v/>
      </c>
      <c r="L7" s="277">
        <f ca="1">IF(ISERROR(MATCH(L$1,INDIRECT("Table!A"&amp;$Z7):INDIRECT("Table!" &amp; $AC$23 &amp; $Z7),0)),"",INDIRECT(CONCATENATE("Table!",ADDRESS($V7,MATCH(L$1,INDIRECT("Table!A" &amp; $Z7):INDIRECT("Table!" &amp; $AC$23 &amp; $Z7),0)))))</f>
        <v>0.83339377392799974</v>
      </c>
      <c r="M7" s="277">
        <f ca="1">IF(ISERROR(MATCH(M$1,INDIRECT("Table!A"&amp;$Z7):INDIRECT("Table!" &amp; $AC$23 &amp; $Z7),0)),"",INDIRECT(CONCATENATE("Table!",ADDRESS($V7,MATCH(M$1,INDIRECT("Table!A" &amp; $Z7):INDIRECT("Table!" &amp; $AC$23 &amp; $Z7),0)))))</f>
        <v>0.45924611865994808</v>
      </c>
      <c r="N7" s="277">
        <f ca="1">IF(ISERROR(MATCH(N$1,INDIRECT("Table!A"&amp;$Z7):INDIRECT("Table!" &amp; $AC$23 &amp; $Z7),0)),"",INDIRECT(CONCATENATE("Table!",ADDRESS($V7,MATCH(N$1,INDIRECT("Table!A" &amp; $Z7):INDIRECT("Table!" &amp; $AC$23 &amp; $Z7),0)))))</f>
        <v>0.64013862580581993</v>
      </c>
      <c r="O7" s="277">
        <f ca="1">IF(ISERROR(MATCH(O$1,INDIRECT("Table!A"&amp;$Z7):INDIRECT("Table!" &amp; $AC$23 &amp; $Z7),0)),"",INDIRECT(CONCATENATE("Table!",ADDRESS($V7,MATCH(O$1,INDIRECT("Table!A" &amp; $Z7):INDIRECT("Table!" &amp; $AC$23 &amp; $Z7),0)))))</f>
        <v>0.57929067469311524</v>
      </c>
      <c r="P7" s="277">
        <f ca="1">IF(ISERROR(MATCH(P$1,INDIRECT("Table!A"&amp;$Z7):INDIRECT("Table!" &amp; $AC$23 &amp; $Z7),0)),"",INDIRECT(CONCATENATE("Table!",ADDRESS($V7,MATCH(P$1,INDIRECT("Table!A" &amp; $Z7):INDIRECT("Table!" &amp; $AC$23 &amp; $Z7),0)))))</f>
        <v>9.6986957935427928E-2</v>
      </c>
      <c r="Q7" s="277">
        <f ca="1">IF(ISERROR(MATCH(Q$1,INDIRECT("Table!A"&amp;$Z7):INDIRECT("Table!" &amp; $AC$23 &amp; $Z7),0)),"",INDIRECT(CONCATENATE("Table!",ADDRESS($V7,MATCH(Q$1,INDIRECT("Table!A" &amp; $Z7):INDIRECT("Table!" &amp; $AC$23 &amp; $Z7),0)))))</f>
        <v>2.8574210399319299E-5</v>
      </c>
      <c r="R7" s="277" t="str">
        <f ca="1">IF(ISERROR(MATCH(R$1,INDIRECT("Table!A"&amp;$Z7):INDIRECT("Table!" &amp; $AC$23 &amp; $Z7),0)),"",INDIRECT(CONCATENATE("Table!",ADDRESS($V7,MATCH(R$1,INDIRECT("Table!A" &amp; $Z7):INDIRECT("Table!" &amp; $AC$23 &amp; $Z7),0)))))</f>
        <v/>
      </c>
      <c r="S7" s="277">
        <f ca="1">IF(ISERROR(MATCH(S$1,INDIRECT("Table!A"&amp;$Z7):INDIRECT("Table!" &amp; $AC$5 &amp; $Z7),0)),"",INDIRECT(CONCATENATE("Table!",ADDRESS($V7,MATCH(S$1,INDIRECT("Table!A" &amp; $Z7):INDIRECT("Table!" &amp; $AC$5 &amp; $Z7),0)))))</f>
        <v>0.1471741219560842</v>
      </c>
      <c r="T7" s="277">
        <f ca="1">IF(ISERROR(MATCH(T$1,INDIRECT("Table!A"&amp;$Z7):INDIRECT("Table!" &amp; $AC$5 &amp; $Z7),0)),"",INDIRECT(CONCATENATE("Table!",ADDRESS($V7,MATCH(T$1,INDIRECT("Table!A" &amp; $Z7):INDIRECT("Table!" &amp; $AC$5 &amp; $Z7),0)))))</f>
        <v>0.14114625043441473</v>
      </c>
      <c r="V7" s="276">
        <f>MATCH($A7,Table!$A:$A,0)+$X$2-1</f>
        <v>30</v>
      </c>
      <c r="W7" s="389"/>
      <c r="X7" s="389"/>
      <c r="Y7" s="389"/>
      <c r="Z7" s="276">
        <f>MATCH($A7,Table!$A:$A,0)+$AB$2-1</f>
        <v>27</v>
      </c>
      <c r="AA7" s="389"/>
      <c r="AC7" s="271" t="s">
        <v>218</v>
      </c>
    </row>
    <row r="8" spans="1:29" s="271" customFormat="1" ht="15.75" customHeight="1">
      <c r="A8" s="272">
        <v>41428</v>
      </c>
      <c r="B8" s="277">
        <f ca="1">IF(ISERROR(MATCH(B$1,INDIRECT("Table!A"&amp;$Z8):INDIRECT("Table!" &amp; $AC$45 &amp; $Z8),0)),"",INDIRECT(CONCATENATE("Table!",ADDRESS($V8,MATCH(B$1,INDIRECT("Table!A" &amp; $Z8):INDIRECT("Table!" &amp; $AC$44 &amp; $Z8),0)))))</f>
        <v>0.28864889443079889</v>
      </c>
      <c r="C8" s="277">
        <f ca="1">IF(ISERROR(MATCH(C$1,INDIRECT("Table!A"&amp;$Z8):INDIRECT("Table!" &amp; $AC$44 &amp; $Z8),0)),"",INDIRECT(CONCATENATE("Table!",ADDRESS($V8,MATCH(C$1,INDIRECT("Table!A" &amp; $Z8):INDIRECT("Table!" &amp; $AC$44 &amp; $Z8),0)))))</f>
        <v>0.52167280777167579</v>
      </c>
      <c r="D8" s="277">
        <f ca="1">IF(ISERROR(MATCH(D$1,INDIRECT("Table!A"&amp;$Z8):INDIRECT("Table!" &amp; $AC$44 &amp; $Z8),0)),"",INDIRECT(CONCATENATE("Table!",ADDRESS($V8,MATCH(D$1,INDIRECT("Table!A" &amp; $Z8):INDIRECT("Table!" &amp; $AC$44 &amp; $Z8),0)))))</f>
        <v>0.53166046355266361</v>
      </c>
      <c r="E8" s="277">
        <f ca="1">IF(ISERROR(MATCH(E$1,INDIRECT("Table!A"&amp;$Z8):INDIRECT("Table!" &amp; $AC$44 &amp; $Z8),0)),"",INDIRECT(CONCATENATE("Table!",ADDRESS($V8,MATCH(E$1,INDIRECT("Table!A" &amp; $Z8):INDIRECT("Table!" &amp; $AC$44 &amp; $Z8),0)))))</f>
        <v>0.88410629139473118</v>
      </c>
      <c r="F8" s="277">
        <f ca="1">IF(ISERROR(MATCH(F$1,INDIRECT("Table!A"&amp;$Z8):INDIRECT("Table!" &amp; $AC$44 &amp; $Z8),0)),"",INDIRECT(CONCATENATE("Table!",ADDRESS($V8,MATCH(F$1,INDIRECT("Table!A" &amp; $Z8):INDIRECT("Table!" &amp; $AC$44 &amp; $Z8),0)))))</f>
        <v>0.62273401731614808</v>
      </c>
      <c r="G8" s="277">
        <f ca="1">IF(ISERROR(MATCH(G$1,INDIRECT("Table!A"&amp;$Z8):INDIRECT("Table!" &amp; $AC$44 &amp; $Z8),0)),"",INDIRECT(CONCATENATE("Table!",ADDRESS($V8,MATCH(G$1,INDIRECT("Table!A" &amp; $Z8):INDIRECT("Table!" &amp; $AC$44 &amp; $Z8),0)))))</f>
        <v>0.40575182393364212</v>
      </c>
      <c r="H8" s="277">
        <f ca="1">IF(ISERROR(MATCH(H$1,INDIRECT("Table!A"&amp;$Z8):INDIRECT("Table!" &amp; $AC$44 &amp; $Z8),0)),"",INDIRECT(CONCATENATE("Table!",ADDRESS($V8,MATCH(H$1,INDIRECT("Table!A" &amp; $Z8):INDIRECT("Table!" &amp; $AC$44 &amp; $Z8),0)))))</f>
        <v>0.5093449908345743</v>
      </c>
      <c r="I8" s="277">
        <f ca="1">IF(ISERROR(MATCH(I$1,INDIRECT("Table!A"&amp;$Z8):INDIRECT("Table!" &amp; $AC$23 &amp; $Z8),0)),"",INDIRECT(CONCATENATE("Table!",ADDRESS($V8,MATCH(I$1,INDIRECT("Table!A" &amp; $Z8):INDIRECT("Table!" &amp; $AC$23 &amp; $Z8),0)))))</f>
        <v>9.5640660196209121E-2</v>
      </c>
      <c r="J8" s="277">
        <f ca="1">IF(ISERROR(MATCH(J$1,INDIRECT("Table!A"&amp;$Z8):INDIRECT("Table!" &amp; $AC$23 &amp; $Z8),0)),"",INDIRECT(CONCATENATE("Table!",ADDRESS($V8,MATCH(J$1,INDIRECT("Table!A" &amp; $Z8):INDIRECT("Table!" &amp; $AC$23 &amp; $Z8),0)))))</f>
        <v>2.8407835512319535E-5</v>
      </c>
      <c r="K8" s="277" t="str">
        <f ca="1">IF(ISERROR(MATCH(K$1,INDIRECT("Table!A"&amp;$Z8):INDIRECT("Table!" &amp; $AC$23 &amp; $Z8),0)),"",INDIRECT(CONCATENATE("Table!",ADDRESS($V8,MATCH(K$1,INDIRECT("Table!A" &amp; $Z8):INDIRECT("Table!" &amp; $AC$23 &amp; $Z8),0)))))</f>
        <v/>
      </c>
      <c r="L8" s="277">
        <f ca="1">IF(ISERROR(MATCH(L$1,INDIRECT("Table!A"&amp;$Z8):INDIRECT("Table!" &amp; $AC$23 &amp; $Z8),0)),"",INDIRECT(CONCATENATE("Table!",ADDRESS($V8,MATCH(L$1,INDIRECT("Table!A" &amp; $Z8):INDIRECT("Table!" &amp; $AC$23 &amp; $Z8),0)))))</f>
        <v>0.83315494723536088</v>
      </c>
      <c r="M8" s="277">
        <f ca="1">IF(ISERROR(MATCH(M$1,INDIRECT("Table!A"&amp;$Z8):INDIRECT("Table!" &amp; $AC$23 &amp; $Z8),0)),"",INDIRECT(CONCATENATE("Table!",ADDRESS($V8,MATCH(M$1,INDIRECT("Table!A" &amp; $Z8):INDIRECT("Table!" &amp; $AC$23 &amp; $Z8),0)))))</f>
        <v>0.46626560369084896</v>
      </c>
      <c r="N8" s="277">
        <f ca="1">IF(ISERROR(MATCH(N$1,INDIRECT("Table!A"&amp;$Z8):INDIRECT("Table!" &amp; $AC$23 &amp; $Z8),0)),"",INDIRECT(CONCATENATE("Table!",ADDRESS($V8,MATCH(N$1,INDIRECT("Table!A" &amp; $Z8):INDIRECT("Table!" &amp; $AC$23 &amp; $Z8),0)))))</f>
        <v>0.63922476890662339</v>
      </c>
      <c r="O8" s="277">
        <f ca="1">IF(ISERROR(MATCH(O$1,INDIRECT("Table!A"&amp;$Z8):INDIRECT("Table!" &amp; $AC$23 &amp; $Z8),0)),"",INDIRECT(CONCATENATE("Table!",ADDRESS($V8,MATCH(O$1,INDIRECT("Table!A" &amp; $Z8):INDIRECT("Table!" &amp; $AC$23 &amp; $Z8),0)))))</f>
        <v>0.57823974179978599</v>
      </c>
      <c r="P8" s="277">
        <f ca="1">IF(ISERROR(MATCH(P$1,INDIRECT("Table!A"&amp;$Z8):INDIRECT("Table!" &amp; $AC$23 &amp; $Z8),0)),"",INDIRECT(CONCATENATE("Table!",ADDRESS($V8,MATCH(P$1,INDIRECT("Table!A" &amp; $Z8):INDIRECT("Table!" &amp; $AC$23 &amp; $Z8),0)))))</f>
        <v>9.6868941099965078E-2</v>
      </c>
      <c r="Q8" s="277">
        <f ca="1">IF(ISERROR(MATCH(Q$1,INDIRECT("Table!A"&amp;$Z8):INDIRECT("Table!" &amp; $AC$23 &amp; $Z8),0)),"",INDIRECT(CONCATENATE("Table!",ADDRESS($V8,MATCH(Q$1,INDIRECT("Table!A" &amp; $Z8):INDIRECT("Table!" &amp; $AC$23 &amp; $Z8),0)))))</f>
        <v>2.8151656099369091E-5</v>
      </c>
      <c r="R8" s="277" t="str">
        <f ca="1">IF(ISERROR(MATCH(R$1,INDIRECT("Table!A"&amp;$Z8):INDIRECT("Table!" &amp; $AC$23 &amp; $Z8),0)),"",INDIRECT(CONCATENATE("Table!",ADDRESS($V8,MATCH(R$1,INDIRECT("Table!A" &amp; $Z8):INDIRECT("Table!" &amp; $AC$23 &amp; $Z8),0)))))</f>
        <v/>
      </c>
      <c r="S8" s="277">
        <f ca="1">IF(ISERROR(MATCH(S$1,INDIRECT("Table!A"&amp;$Z8):INDIRECT("Table!" &amp; $AC$5 &amp; $Z8),0)),"",INDIRECT(CONCATENATE("Table!",ADDRESS($V8,MATCH(S$1,INDIRECT("Table!A" &amp; $Z8):INDIRECT("Table!" &amp; $AC$5 &amp; $Z8),0)))))</f>
        <v>0.14576707584631285</v>
      </c>
      <c r="T8" s="277">
        <f ca="1">IF(ISERROR(MATCH(T$1,INDIRECT("Table!A"&amp;$Z8):INDIRECT("Table!" &amp; $AC$5 &amp; $Z8),0)),"",INDIRECT(CONCATENATE("Table!",ADDRESS($V8,MATCH(T$1,INDIRECT("Table!A" &amp; $Z8):INDIRECT("Table!" &amp; $AC$5 &amp; $Z8),0)))))</f>
        <v>0.14084404889620888</v>
      </c>
      <c r="V8" s="276">
        <f>MATCH($A8,Table!$A:$A,0)+$X$2-1</f>
        <v>42</v>
      </c>
      <c r="W8" s="385"/>
      <c r="X8" s="385"/>
      <c r="Y8" s="385"/>
      <c r="Z8" s="276">
        <f>MATCH($A8,Table!$A:$A,0)+$AB$2-1</f>
        <v>39</v>
      </c>
      <c r="AA8" s="385"/>
      <c r="AC8" s="271" t="s">
        <v>218</v>
      </c>
    </row>
    <row r="9" spans="1:29" s="271" customFormat="1" ht="15.75" customHeight="1">
      <c r="A9" s="272">
        <v>41423</v>
      </c>
      <c r="B9" s="277">
        <f ca="1">IF(ISERROR(MATCH(B$1,INDIRECT("Table!A"&amp;$Z9):INDIRECT("Table!" &amp; $AC$45 &amp; $Z9),0)),"",INDIRECT(CONCATENATE("Table!",ADDRESS($V9,MATCH(B$1,INDIRECT("Table!A" &amp; $Z9):INDIRECT("Table!" &amp; $AC$44 &amp; $Z9),0)))))</f>
        <v>0.29081079724001724</v>
      </c>
      <c r="C9" s="277">
        <f ca="1">IF(ISERROR(MATCH(C$1,INDIRECT("Table!A"&amp;$Z9):INDIRECT("Table!" &amp; $AC$44 &amp; $Z9),0)),"",INDIRECT(CONCATENATE("Table!",ADDRESS($V9,MATCH(C$1,INDIRECT("Table!A" &amp; $Z9):INDIRECT("Table!" &amp; $AC$44 &amp; $Z9),0)))))</f>
        <v>0.52005105111888583</v>
      </c>
      <c r="D9" s="277">
        <f ca="1">IF(ISERROR(MATCH(D$1,INDIRECT("Table!A"&amp;$Z9):INDIRECT("Table!" &amp; $AC$44 &amp; $Z9),0)),"",INDIRECT(CONCATENATE("Table!",ADDRESS($V9,MATCH(D$1,INDIRECT("Table!A" &amp; $Z9):INDIRECT("Table!" &amp; $AC$44 &amp; $Z9),0)))))</f>
        <v>0.53003937128195189</v>
      </c>
      <c r="E9" s="277">
        <f ca="1">IF(ISERROR(MATCH(E$1,INDIRECT("Table!A"&amp;$Z9):INDIRECT("Table!" &amp; $AC$44 &amp; $Z9),0)),"",INDIRECT(CONCATENATE("Table!",ADDRESS($V9,MATCH(E$1,INDIRECT("Table!A" &amp; $Z9):INDIRECT("Table!" &amp; $AC$44 &amp; $Z9),0)))))</f>
        <v>0.88314968642478098</v>
      </c>
      <c r="F9" s="277">
        <f ca="1">IF(ISERROR(MATCH(F$1,INDIRECT("Table!A"&amp;$Z9):INDIRECT("Table!" &amp; $AC$44 &amp; $Z9),0)),"",INDIRECT(CONCATENATE("Table!",ADDRESS($V9,MATCH(F$1,INDIRECT("Table!A" &amp; $Z9):INDIRECT("Table!" &amp; $AC$44 &amp; $Z9),0)))))</f>
        <v>0.6177730768649613</v>
      </c>
      <c r="G9" s="277">
        <f ca="1">IF(ISERROR(MATCH(G$1,INDIRECT("Table!A"&amp;$Z9):INDIRECT("Table!" &amp; $AC$44 &amp; $Z9),0)),"",INDIRECT(CONCATENATE("Table!",ADDRESS($V9,MATCH(G$1,INDIRECT("Table!A" &amp; $Z9):INDIRECT("Table!" &amp; $AC$44 &amp; $Z9),0)))))</f>
        <v>0.41163760481942302</v>
      </c>
      <c r="H9" s="277">
        <f ca="1">IF(ISERROR(MATCH(H$1,INDIRECT("Table!A"&amp;$Z9):INDIRECT("Table!" &amp; $AC$44 &amp; $Z9),0)),"",INDIRECT(CONCATENATE("Table!",ADDRESS($V9,MATCH(H$1,INDIRECT("Table!A" &amp; $Z9):INDIRECT("Table!" &amp; $AC$44 &amp; $Z9),0)))))</f>
        <v>0.50634385495348266</v>
      </c>
      <c r="I9" s="277">
        <f ca="1">IF(ISERROR(MATCH(I$1,INDIRECT("Table!A"&amp;$Z9):INDIRECT("Table!" &amp; $AC$23 &amp; $Z9),0)),"",INDIRECT(CONCATENATE("Table!",ADDRESS($V9,MATCH(I$1,INDIRECT("Table!A" &amp; $Z9):INDIRECT("Table!" &amp; $AC$23 &amp; $Z9),0)))))</f>
        <v>9.5543717737278724E-2</v>
      </c>
      <c r="J9" s="277">
        <f ca="1">IF(ISERROR(MATCH(J$1,INDIRECT("Table!A"&amp;$Z9):INDIRECT("Table!" &amp; $AC$23 &amp; $Z9),0)),"",INDIRECT(CONCATENATE("Table!",ADDRESS($V9,MATCH(J$1,INDIRECT("Table!A" &amp; $Z9):INDIRECT("Table!" &amp; $AC$23 &amp; $Z9),0)))))</f>
        <v>2.8407835512319535E-5</v>
      </c>
      <c r="K9" s="277" t="str">
        <f ca="1">IF(ISERROR(MATCH(K$1,INDIRECT("Table!A"&amp;$Z9):INDIRECT("Table!" &amp; $AC$23 &amp; $Z9),0)),"",INDIRECT(CONCATENATE("Table!",ADDRESS($V9,MATCH(K$1,INDIRECT("Table!A" &amp; $Z9):INDIRECT("Table!" &amp; $AC$23 &amp; $Z9),0)))))</f>
        <v/>
      </c>
      <c r="L9" s="277">
        <f ca="1">IF(ISERROR(MATCH(L$1,INDIRECT("Table!A"&amp;$Z9):INDIRECT("Table!" &amp; $AC$23 &amp; $Z9),0)),"",INDIRECT(CONCATENATE("Table!",ADDRESS($V9,MATCH(L$1,INDIRECT("Table!A" &amp; $Z9):INDIRECT("Table!" &amp; $AC$23 &amp; $Z9),0)))))</f>
        <v>0.8326187528169634</v>
      </c>
      <c r="M9" s="277">
        <f ca="1">IF(ISERROR(MATCH(M$1,INDIRECT("Table!A"&amp;$Z9):INDIRECT("Table!" &amp; $AC$23 &amp; $Z9),0)),"",INDIRECT(CONCATENATE("Table!",ADDRESS($V9,MATCH(M$1,INDIRECT("Table!A" &amp; $Z9):INDIRECT("Table!" &amp; $AC$23 &amp; $Z9),0)))))</f>
        <v>0.47843220653254842</v>
      </c>
      <c r="N9" s="277">
        <f ca="1">IF(ISERROR(MATCH(N$1,INDIRECT("Table!A"&amp;$Z9):INDIRECT("Table!" &amp; $AC$23 &amp; $Z9),0)),"",INDIRECT(CONCATENATE("Table!",ADDRESS($V9,MATCH(N$1,INDIRECT("Table!A" &amp; $Z9):INDIRECT("Table!" &amp; $AC$23 &amp; $Z9),0)))))</f>
        <v>0.63447899881899705</v>
      </c>
      <c r="O9" s="277">
        <f ca="1">IF(ISERROR(MATCH(O$1,INDIRECT("Table!A"&amp;$Z9):INDIRECT("Table!" &amp; $AC$23 &amp; $Z9),0)),"",INDIRECT(CONCATENATE("Table!",ADDRESS($V9,MATCH(O$1,INDIRECT("Table!A" &amp; $Z9):INDIRECT("Table!" &amp; $AC$23 &amp; $Z9),0)))))</f>
        <v>0.5713919965186488</v>
      </c>
      <c r="P9" s="277">
        <f ca="1">IF(ISERROR(MATCH(P$1,INDIRECT("Table!A"&amp;$Z9):INDIRECT("Table!" &amp; $AC$23 &amp; $Z9),0)),"",INDIRECT(CONCATENATE("Table!",ADDRESS($V9,MATCH(P$1,INDIRECT("Table!A" &amp; $Z9):INDIRECT("Table!" &amp; $AC$23 &amp; $Z9),0)))))</f>
        <v>9.6771396572694762E-2</v>
      </c>
      <c r="Q9" s="277">
        <f ca="1">IF(ISERROR(MATCH(Q$1,INDIRECT("Table!A"&amp;$Z9):INDIRECT("Table!" &amp; $AC$23 &amp; $Z9),0)),"",INDIRECT(CONCATENATE("Table!",ADDRESS($V9,MATCH(Q$1,INDIRECT("Table!A" &amp; $Z9):INDIRECT("Table!" &amp; $AC$23 &amp; $Z9),0)))))</f>
        <v>2.8151656099369091E-5</v>
      </c>
      <c r="R9" s="277" t="str">
        <f ca="1">IF(ISERROR(MATCH(R$1,INDIRECT("Table!A"&amp;$Z9):INDIRECT("Table!" &amp; $AC$23 &amp; $Z9),0)),"",INDIRECT(CONCATENATE("Table!",ADDRESS($V9,MATCH(R$1,INDIRECT("Table!A" &amp; $Z9):INDIRECT("Table!" &amp; $AC$23 &amp; $Z9),0)))))</f>
        <v/>
      </c>
      <c r="S9" s="277">
        <f ca="1">IF(ISERROR(MATCH(S$1,INDIRECT("Table!A"&amp;$Z9):INDIRECT("Table!" &amp; $AC$5 &amp; $Z9),0)),"",INDIRECT(CONCATENATE("Table!",ADDRESS($V9,MATCH(S$1,INDIRECT("Table!A" &amp; $Z9):INDIRECT("Table!" &amp; $AC$5 &amp; $Z9),0)))))</f>
        <v>0.14545520480136354</v>
      </c>
      <c r="T9" s="277">
        <f ca="1">IF(ISERROR(MATCH(T$1,INDIRECT("Table!A"&amp;$Z9):INDIRECT("Table!" &amp; $AC$5 &amp; $Z9),0)),"",INDIRECT(CONCATENATE("Table!",ADDRESS($V9,MATCH(T$1,INDIRECT("Table!A" &amp; $Z9):INDIRECT("Table!" &amp; $AC$5 &amp; $Z9),0)))))</f>
        <v>0.14027893201976396</v>
      </c>
      <c r="V9" s="276">
        <f>MATCH($A9,Table!$A:$A,0)+$X$2-1</f>
        <v>54</v>
      </c>
      <c r="W9" s="384"/>
      <c r="X9" s="384"/>
      <c r="Y9" s="384"/>
      <c r="Z9" s="276">
        <f>MATCH($A9,Table!$A:$A,0)+$AB$2-1</f>
        <v>51</v>
      </c>
      <c r="AA9" s="384"/>
      <c r="AC9" s="271" t="s">
        <v>218</v>
      </c>
    </row>
    <row r="10" spans="1:29" s="271" customFormat="1" ht="15.75" customHeight="1">
      <c r="A10" s="272">
        <v>41422</v>
      </c>
      <c r="B10" s="277">
        <f ca="1">IF(ISERROR(MATCH(B$1,INDIRECT("Table!A"&amp;$Z10):INDIRECT("Table!" &amp; $AC$45 &amp; $Z10),0)),"",INDIRECT(CONCATENATE("Table!",ADDRESS($V10,MATCH(B$1,INDIRECT("Table!A" &amp; $Z10):INDIRECT("Table!" &amp; $AC$44 &amp; $Z10),0)))))</f>
        <v>0.28816211760472321</v>
      </c>
      <c r="C10" s="277">
        <f ca="1">IF(ISERROR(MATCH(C$1,INDIRECT("Table!A"&amp;$Z10):INDIRECT("Table!" &amp; $AC$44 &amp; $Z10),0)),"",INDIRECT(CONCATENATE("Table!",ADDRESS($V10,MATCH(C$1,INDIRECT("Table!A" &amp; $Z10):INDIRECT("Table!" &amp; $AC$44 &amp; $Z10),0)))))</f>
        <v>0.52002314707160313</v>
      </c>
      <c r="D10" s="277">
        <f ca="1">IF(ISERROR(MATCH(D$1,INDIRECT("Table!A"&amp;$Z10):INDIRECT("Table!" &amp; $AC$44 &amp; $Z10),0)),"",INDIRECT(CONCATENATE("Table!",ADDRESS($V10,MATCH(D$1,INDIRECT("Table!A" &amp; $Z10):INDIRECT("Table!" &amp; $AC$44 &amp; $Z10),0)))))</f>
        <v>0.53001146723466908</v>
      </c>
      <c r="E10" s="277">
        <f ca="1">IF(ISERROR(MATCH(E$1,INDIRECT("Table!A"&amp;$Z10):INDIRECT("Table!" &amp; $AC$44 &amp; $Z10),0)),"",INDIRECT(CONCATENATE("Table!",ADDRESS($V10,MATCH(E$1,INDIRECT("Table!A" &amp; $Z10):INDIRECT("Table!" &amp; $AC$44 &amp; $Z10),0)))))</f>
        <v>0.88296946446605407</v>
      </c>
      <c r="F10" s="277">
        <f ca="1">IF(ISERROR(MATCH(F$1,INDIRECT("Table!A"&amp;$Z10):INDIRECT("Table!" &amp; $AC$44 &amp; $Z10),0)),"",INDIRECT(CONCATENATE("Table!",ADDRESS($V10,MATCH(F$1,INDIRECT("Table!A" &amp; $Z10):INDIRECT("Table!" &amp; $AC$44 &amp; $Z10),0)))))</f>
        <v>0.61644218129070272</v>
      </c>
      <c r="G10" s="277">
        <f ca="1">IF(ISERROR(MATCH(G$1,INDIRECT("Table!A"&amp;$Z10):INDIRECT("Table!" &amp; $AC$44 &amp; $Z10),0)),"",INDIRECT(CONCATENATE("Table!",ADDRESS($V10,MATCH(G$1,INDIRECT("Table!A" &amp; $Z10):INDIRECT("Table!" &amp; $AC$44 &amp; $Z10),0)))))</f>
        <v>0.41622090031180942</v>
      </c>
      <c r="H10" s="277">
        <f ca="1">IF(ISERROR(MATCH(H$1,INDIRECT("Table!A"&amp;$Z10):INDIRECT("Table!" &amp; $AC$44 &amp; $Z10),0)),"",INDIRECT(CONCATENATE("Table!",ADDRESS($V10,MATCH(H$1,INDIRECT("Table!A" &amp; $Z10):INDIRECT("Table!" &amp; $AC$44 &amp; $Z10),0)))))</f>
        <v>0.50506876701335801</v>
      </c>
      <c r="I10" s="277">
        <f ca="1">IF(ISERROR(MATCH(I$1,INDIRECT("Table!A"&amp;$Z10):INDIRECT("Table!" &amp; $AC$23 &amp; $Z10),0)),"",INDIRECT(CONCATENATE("Table!",ADDRESS($V10,MATCH(I$1,INDIRECT("Table!A" &amp; $Z10):INDIRECT("Table!" &amp; $AC$23 &amp; $Z10),0)))))</f>
        <v>9.5540707101908207E-2</v>
      </c>
      <c r="J10" s="277">
        <f ca="1">IF(ISERROR(MATCH(J$1,INDIRECT("Table!A"&amp;$Z10):INDIRECT("Table!" &amp; $AC$23 &amp; $Z10),0)),"",INDIRECT(CONCATENATE("Table!",ADDRESS($V10,MATCH(J$1,INDIRECT("Table!A" &amp; $Z10):INDIRECT("Table!" &amp; $AC$23 &amp; $Z10),0)))))</f>
        <v>2.8407835512319535E-5</v>
      </c>
      <c r="K10" s="277" t="str">
        <f ca="1">IF(ISERROR(MATCH(K$1,INDIRECT("Table!A"&amp;$Z10):INDIRECT("Table!" &amp; $AC$23 &amp; $Z10),0)),"",INDIRECT(CONCATENATE("Table!",ADDRESS($V10,MATCH(K$1,INDIRECT("Table!A" &amp; $Z10):INDIRECT("Table!" &amp; $AC$23 &amp; $Z10),0)))))</f>
        <v/>
      </c>
      <c r="L10" s="277">
        <f ca="1">IF(ISERROR(MATCH(L$1,INDIRECT("Table!A"&amp;$Z10):INDIRECT("Table!" &amp; $AC$23 &amp; $Z10),0)),"",INDIRECT(CONCATENATE("Table!",ADDRESS($V10,MATCH(L$1,INDIRECT("Table!A" &amp; $Z10):INDIRECT("Table!" &amp; $AC$23 &amp; $Z10),0)))))</f>
        <v>0.83238976930688457</v>
      </c>
      <c r="M10" s="277">
        <f ca="1">IF(ISERROR(MATCH(M$1,INDIRECT("Table!A"&amp;$Z10):INDIRECT("Table!" &amp; $AC$23 &amp; $Z10),0)),"",INDIRECT(CONCATENATE("Table!",ADDRESS($V10,MATCH(M$1,INDIRECT("Table!A" &amp; $Z10):INDIRECT("Table!" &amp; $AC$23 &amp; $Z10),0)))))</f>
        <v>0.48207855465965144</v>
      </c>
      <c r="N10" s="277">
        <f ca="1">IF(ISERROR(MATCH(N$1,INDIRECT("Table!A"&amp;$Z10):INDIRECT("Table!" &amp; $AC$23 &amp; $Z10),0)),"",INDIRECT(CONCATENATE("Table!",ADDRESS($V10,MATCH(N$1,INDIRECT("Table!A" &amp; $Z10):INDIRECT("Table!" &amp; $AC$23 &amp; $Z10),0)))))</f>
        <v>0.63314689524371326</v>
      </c>
      <c r="O10" s="277">
        <f ca="1">IF(ISERROR(MATCH(O$1,INDIRECT("Table!A"&amp;$Z10):INDIRECT("Table!" &amp; $AC$23 &amp; $Z10),0)),"",INDIRECT(CONCATENATE("Table!",ADDRESS($V10,MATCH(O$1,INDIRECT("Table!A" &amp; $Z10):INDIRECT("Table!" &amp; $AC$23 &amp; $Z10),0)))))</f>
        <v>0.5709452231147214</v>
      </c>
      <c r="P10" s="277">
        <f ca="1">IF(ISERROR(MATCH(P$1,INDIRECT("Table!A"&amp;$Z10):INDIRECT("Table!" &amp; $AC$23 &amp; $Z10),0)),"",INDIRECT(CONCATENATE("Table!",ADDRESS($V10,MATCH(P$1,INDIRECT("Table!A" &amp; $Z10):INDIRECT("Table!" &amp; $AC$23 &amp; $Z10),0)))))</f>
        <v>8.734931779043581E-2</v>
      </c>
      <c r="Q10" s="277">
        <f ca="1">IF(ISERROR(MATCH(Q$1,INDIRECT("Table!A"&amp;$Z10):INDIRECT("Table!" &amp; $AC$23 &amp; $Z10),0)),"",INDIRECT(CONCATENATE("Table!",ADDRESS($V10,MATCH(Q$1,INDIRECT("Table!A" &amp; $Z10):INDIRECT("Table!" &amp; $AC$23 &amp; $Z10),0)))))</f>
        <v>2.8151656099369091E-5</v>
      </c>
      <c r="R10" s="277" t="str">
        <f ca="1">IF(ISERROR(MATCH(R$1,INDIRECT("Table!A"&amp;$Z10):INDIRECT("Table!" &amp; $AC$23 &amp; $Z10),0)),"",INDIRECT(CONCATENATE("Table!",ADDRESS($V10,MATCH(R$1,INDIRECT("Table!A" &amp; $Z10):INDIRECT("Table!" &amp; $AC$23 &amp; $Z10),0)))))</f>
        <v/>
      </c>
      <c r="S10" s="277">
        <f ca="1">IF(ISERROR(MATCH(S$1,INDIRECT("Table!A"&amp;$Z10):INDIRECT("Table!" &amp; $AC$5 &amp; $Z10),0)),"",INDIRECT(CONCATENATE("Table!",ADDRESS($V10,MATCH(S$1,INDIRECT("Table!A" &amp; $Z10):INDIRECT("Table!" &amp; $AC$5 &amp; $Z10),0)))))</f>
        <v>0.14438904099653677</v>
      </c>
      <c r="T10" s="277">
        <f ca="1">IF(ISERROR(MATCH(T$1,INDIRECT("Table!A"&amp;$Z10):INDIRECT("Table!" &amp; $AC$5 &amp; $Z10),0)),"",INDIRECT(CONCATENATE("Table!",ADDRESS($V10,MATCH(T$1,INDIRECT("Table!A" &amp; $Z10):INDIRECT("Table!" &amp; $AC$5 &amp; $Z10),0)))))</f>
        <v>0.13979540955863465</v>
      </c>
      <c r="V10" s="276">
        <f>MATCH($A10,Table!$A:$A,0)+$X$2-1</f>
        <v>66</v>
      </c>
      <c r="W10" s="378"/>
      <c r="X10" s="378"/>
      <c r="Y10" s="378"/>
      <c r="Z10" s="276">
        <f>MATCH($A10,Table!$A:$A,0)+$AB$2-1</f>
        <v>63</v>
      </c>
      <c r="AA10" s="378"/>
      <c r="AC10" s="271" t="s">
        <v>218</v>
      </c>
    </row>
    <row r="11" spans="1:29" s="271" customFormat="1" ht="15.75" customHeight="1">
      <c r="A11" s="272">
        <v>41414</v>
      </c>
      <c r="B11" s="277">
        <f ca="1">IF(ISERROR(MATCH(B$1,INDIRECT("Table!A"&amp;$Z11):INDIRECT("Table!" &amp; $AC$45 &amp; $Z11),0)),"",INDIRECT(CONCATENATE("Table!",ADDRESS($V11,MATCH(B$1,INDIRECT("Table!A" &amp; $Z11):INDIRECT("Table!" &amp; $AC$44 &amp; $Z11),0)))))</f>
        <v>0.28230405837974448</v>
      </c>
      <c r="C11" s="277">
        <f ca="1">IF(ISERROR(MATCH(C$1,INDIRECT("Table!A"&amp;$Z11):INDIRECT("Table!" &amp; $AC$44 &amp; $Z11),0)),"",INDIRECT(CONCATENATE("Table!",ADDRESS($V11,MATCH(C$1,INDIRECT("Table!A" &amp; $Z11):INDIRECT("Table!" &amp; $AC$44 &amp; $Z11),0)))))</f>
        <v>0.51951755231012298</v>
      </c>
      <c r="D11" s="277">
        <f ca="1">IF(ISERROR(MATCH(D$1,INDIRECT("Table!A"&amp;$Z11):INDIRECT("Table!" &amp; $AC$44 &amp; $Z11),0)),"",INDIRECT(CONCATENATE("Table!",ADDRESS($V11,MATCH(D$1,INDIRECT("Table!A" &amp; $Z11):INDIRECT("Table!" &amp; $AC$44 &amp; $Z11),0)))))</f>
        <v>0.52950985876565793</v>
      </c>
      <c r="E11" s="277">
        <f ca="1">IF(ISERROR(MATCH(E$1,INDIRECT("Table!A"&amp;$Z11):INDIRECT("Table!" &amp; $AC$44 &amp; $Z11),0)),"",INDIRECT(CONCATENATE("Table!",ADDRESS($V11,MATCH(E$1,INDIRECT("Table!A" &amp; $Z11):INDIRECT("Table!" &amp; $AC$44 &amp; $Z11),0)))))</f>
        <v>0.87609905174677949</v>
      </c>
      <c r="F11" s="277">
        <f ca="1">IF(ISERROR(MATCH(F$1,INDIRECT("Table!A"&amp;$Z11):INDIRECT("Table!" &amp; $AC$44 &amp; $Z11),0)),"",INDIRECT(CONCATENATE("Table!",ADDRESS($V11,MATCH(F$1,INDIRECT("Table!A" &amp; $Z11):INDIRECT("Table!" &amp; $AC$44 &amp; $Z11),0)))))</f>
        <v>0.60585364379504691</v>
      </c>
      <c r="G11" s="277">
        <f ca="1">IF(ISERROR(MATCH(G$1,INDIRECT("Table!A"&amp;$Z11):INDIRECT("Table!" &amp; $AC$44 &amp; $Z11),0)),"",INDIRECT(CONCATENATE("Table!",ADDRESS($V11,MATCH(G$1,INDIRECT("Table!A" &amp; $Z11):INDIRECT("Table!" &amp; $AC$44 &amp; $Z11),0)))))</f>
        <v>0.42291950473768652</v>
      </c>
      <c r="H11" s="277">
        <f ca="1">IF(ISERROR(MATCH(H$1,INDIRECT("Table!A"&amp;$Z11):INDIRECT("Table!" &amp; $AC$44 &amp; $Z11),0)),"",INDIRECT(CONCATENATE("Table!",ADDRESS($V11,MATCH(H$1,INDIRECT("Table!A" &amp; $Z11):INDIRECT("Table!" &amp; $AC$44 &amp; $Z11),0)))))</f>
        <v>0.50159912404967921</v>
      </c>
      <c r="I11" s="277">
        <f ca="1">IF(ISERROR(MATCH(I$1,INDIRECT("Table!A"&amp;$Z11):INDIRECT("Table!" &amp; $AC$23 &amp; $Z11),0)),"",INDIRECT(CONCATENATE("Table!",ADDRESS($V11,MATCH(I$1,INDIRECT("Table!A" &amp; $Z11):INDIRECT("Table!" &amp; $AC$23 &amp; $Z11),0)))))</f>
        <v>8.6121633281731044E-2</v>
      </c>
      <c r="J11" s="277" t="str">
        <f ca="1">IF(ISERROR(MATCH(J$1,INDIRECT("Table!A"&amp;$Z11):INDIRECT("Table!" &amp; $AC$23 &amp; $Z11),0)),"",INDIRECT(CONCATENATE("Table!",ADDRESS($V11,MATCH(J$1,INDIRECT("Table!A" &amp; $Z11):INDIRECT("Table!" &amp; $AC$23 &amp; $Z11),0)))))</f>
        <v/>
      </c>
      <c r="K11" s="277" t="str">
        <f ca="1">IF(ISERROR(MATCH(K$1,INDIRECT("Table!A"&amp;$Z11):INDIRECT("Table!" &amp; $AC$23 &amp; $Z11),0)),"",INDIRECT(CONCATENATE("Table!",ADDRESS($V11,MATCH(K$1,INDIRECT("Table!A" &amp; $Z11):INDIRECT("Table!" &amp; $AC$23 &amp; $Z11),0)))))</f>
        <v/>
      </c>
      <c r="L11" s="277">
        <f ca="1">IF(ISERROR(MATCH(L$1,INDIRECT("Table!A"&amp;$Z11):INDIRECT("Table!" &amp; $AC$23 &amp; $Z11),0)),"",INDIRECT(CONCATENATE("Table!",ADDRESS($V11,MATCH(L$1,INDIRECT("Table!A" &amp; $Z11):INDIRECT("Table!" &amp; $AC$23 &amp; $Z11),0)))))</f>
        <v>0.82796707196402575</v>
      </c>
      <c r="M11" s="277">
        <f ca="1">IF(ISERROR(MATCH(M$1,INDIRECT("Table!A"&amp;$Z11):INDIRECT("Table!" &amp; $AC$23 &amp; $Z11),0)),"",INDIRECT(CONCATENATE("Table!",ADDRESS($V11,MATCH(M$1,INDIRECT("Table!A" &amp; $Z11):INDIRECT("Table!" &amp; $AC$23 &amp; $Z11),0)))))</f>
        <v>0.48381999240154927</v>
      </c>
      <c r="N11" s="277">
        <f ca="1">IF(ISERROR(MATCH(N$1,INDIRECT("Table!A"&amp;$Z11):INDIRECT("Table!" &amp; $AC$23 &amp; $Z11),0)),"",INDIRECT(CONCATENATE("Table!",ADDRESS($V11,MATCH(N$1,INDIRECT("Table!A" &amp; $Z11):INDIRECT("Table!" &amp; $AC$23 &amp; $Z11),0)))))</f>
        <v>0.62255050691255387</v>
      </c>
      <c r="O11" s="277">
        <f ca="1">IF(ISERROR(MATCH(O$1,INDIRECT("Table!A"&amp;$Z11):INDIRECT("Table!" &amp; $AC$23 &amp; $Z11),0)),"",INDIRECT(CONCATENATE("Table!",ADDRESS($V11,MATCH(O$1,INDIRECT("Table!A" &amp; $Z11):INDIRECT("Table!" &amp; $AC$23 &amp; $Z11),0)))))</f>
        <v>0.5679019419412159</v>
      </c>
      <c r="P11" s="277">
        <f ca="1">IF(ISERROR(MATCH(P$1,INDIRECT("Table!A"&amp;$Z11):INDIRECT("Table!" &amp; $AC$23 &amp; $Z11),0)),"",INDIRECT(CONCATENATE("Table!",ADDRESS($V11,MATCH(P$1,INDIRECT("Table!A" &amp; $Z11):INDIRECT("Table!" &amp; $AC$23 &amp; $Z11),0)))))</f>
        <v>8.734931779043581E-2</v>
      </c>
      <c r="Q11" s="277" t="str">
        <f ca="1">IF(ISERROR(MATCH(Q$1,INDIRECT("Table!A"&amp;$Z11):INDIRECT("Table!" &amp; $AC$23 &amp; $Z11),0)),"",INDIRECT(CONCATENATE("Table!",ADDRESS($V11,MATCH(Q$1,INDIRECT("Table!A" &amp; $Z11):INDIRECT("Table!" &amp; $AC$23 &amp; $Z11),0)))))</f>
        <v/>
      </c>
      <c r="R11" s="277" t="str">
        <f ca="1">IF(ISERROR(MATCH(R$1,INDIRECT("Table!A"&amp;$Z11):INDIRECT("Table!" &amp; $AC$23 &amp; $Z11),0)),"",INDIRECT(CONCATENATE("Table!",ADDRESS($V11,MATCH(R$1,INDIRECT("Table!A" &amp; $Z11):INDIRECT("Table!" &amp; $AC$23 &amp; $Z11),0)))))</f>
        <v/>
      </c>
      <c r="S11" s="277">
        <f ca="1">IF(ISERROR(MATCH(S$1,INDIRECT("Table!A"&amp;$Z11):INDIRECT("Table!" &amp; $AC$23 &amp; $Z11),0)),"",INDIRECT(CONCATENATE("Table!",ADDRESS($V11,MATCH(S$1,INDIRECT("Table!A" &amp; $Z11):INDIRECT("Table!" &amp; $AC$23 &amp; $Z11),0)))))</f>
        <v>0.13387064604449603</v>
      </c>
      <c r="T11" s="277">
        <f ca="1">IF(ISERROR(MATCH(T$1,INDIRECT("Table!A"&amp;$Z11):INDIRECT("Table!" &amp; $AC$23 &amp; $Z11),0)),"",INDIRECT(CONCATENATE("Table!",ADDRESS($V11,MATCH(T$1,INDIRECT("Table!A" &amp; $Z11):INDIRECT("Table!" &amp; $AC$23 &amp; $Z11),0)))))</f>
        <v>0.13460963116302263</v>
      </c>
      <c r="V11" s="276">
        <f>MATCH($A11,Table!$A:$A,0)+$X$2-1</f>
        <v>78</v>
      </c>
      <c r="W11" s="375"/>
      <c r="X11" s="375"/>
      <c r="Y11" s="375"/>
      <c r="Z11" s="276">
        <f>MATCH($A11,Table!$A:$A,0)+$AB$2-1</f>
        <v>75</v>
      </c>
      <c r="AA11" s="375"/>
      <c r="AC11" s="271" t="s">
        <v>218</v>
      </c>
    </row>
    <row r="12" spans="1:29" s="271" customFormat="1" ht="15.75" customHeight="1">
      <c r="A12" s="272">
        <v>41408</v>
      </c>
      <c r="B12" s="277">
        <f ca="1">IF(ISERROR(MATCH(B$1,INDIRECT("Table!A"&amp;$Z12):INDIRECT("Table!" &amp; $AC$45 &amp; $Z12),0)),"",INDIRECT(CONCATENATE("Table!",ADDRESS($V12,MATCH(B$1,INDIRECT("Table!A" &amp; $Z12):INDIRECT("Table!" &amp; $AC$44 &amp; $Z12),0)))))</f>
        <v>0.27845796354334473</v>
      </c>
      <c r="C12" s="277">
        <f ca="1">IF(ISERROR(MATCH(C$1,INDIRECT("Table!A"&amp;$Z12):INDIRECT("Table!" &amp; $AC$44 &amp; $Z12),0)),"",INDIRECT(CONCATENATE("Table!",ADDRESS($V12,MATCH(C$1,INDIRECT("Table!A" &amp; $Z12):INDIRECT("Table!" &amp; $AC$44 &amp; $Z12),0)))))</f>
        <v>0.5189103070906842</v>
      </c>
      <c r="D12" s="277">
        <f ca="1">IF(ISERROR(MATCH(D$1,INDIRECT("Table!A"&amp;$Z12):INDIRECT("Table!" &amp; $AC$44 &amp; $Z12),0)),"",INDIRECT(CONCATENATE("Table!",ADDRESS($V12,MATCH(D$1,INDIRECT("Table!A" &amp; $Z12):INDIRECT("Table!" &amp; $AC$44 &amp; $Z12),0)))))</f>
        <v>0.52901356535327193</v>
      </c>
      <c r="E12" s="277">
        <f ca="1">IF(ISERROR(MATCH(E$1,INDIRECT("Table!A"&amp;$Z12):INDIRECT("Table!" &amp; $AC$44 &amp; $Z12),0)),"",INDIRECT(CONCATENATE("Table!",ADDRESS($V12,MATCH(E$1,INDIRECT("Table!A" &amp; $Z12):INDIRECT("Table!" &amp; $AC$44 &amp; $Z12),0)))))</f>
        <v>0.87468804567967307</v>
      </c>
      <c r="F12" s="277">
        <f ca="1">IF(ISERROR(MATCH(F$1,INDIRECT("Table!A"&amp;$Z12):INDIRECT("Table!" &amp; $AC$44 &amp; $Z12),0)),"",INDIRECT(CONCATENATE("Table!",ADDRESS($V12,MATCH(F$1,INDIRECT("Table!A" &amp; $Z12):INDIRECT("Table!" &amp; $AC$44 &amp; $Z12),0)))))</f>
        <v>0.6010716066544779</v>
      </c>
      <c r="G12" s="277">
        <f ca="1">IF(ISERROR(MATCH(G$1,INDIRECT("Table!A"&amp;$Z12):INDIRECT("Table!" &amp; $AC$44 &amp; $Z12),0)),"",INDIRECT(CONCATENATE("Table!",ADDRESS($V12,MATCH(G$1,INDIRECT("Table!A" &amp; $Z12):INDIRECT("Table!" &amp; $AC$44 &amp; $Z12),0)))))</f>
        <v>0.42195229013410834</v>
      </c>
      <c r="H12" s="277">
        <f ca="1">IF(ISERROR(MATCH(H$1,INDIRECT("Table!A"&amp;$Z12):INDIRECT("Table!" &amp; $AC$44 &amp; $Z12),0)),"",INDIRECT(CONCATENATE("Table!",ADDRESS($V12,MATCH(H$1,INDIRECT("Table!A" &amp; $Z12):INDIRECT("Table!" &amp; $AC$44 &amp; $Z12),0)))))</f>
        <v>0.49927998474573693</v>
      </c>
      <c r="I12" s="277">
        <f ca="1">IF(ISERROR(MATCH(I$1,INDIRECT("Table!A"&amp;$Z12):INDIRECT("Table!" &amp; $AC$23 &amp; $Z12),0)),"",INDIRECT(CONCATENATE("Table!",ADDRESS($V12,MATCH(I$1,INDIRECT("Table!A" &amp; $Z12):INDIRECT("Table!" &amp; $AC$23 &amp; $Z12),0)))))</f>
        <v>8.5373189328622298E-2</v>
      </c>
      <c r="J12" s="277" t="str">
        <f ca="1">IF(ISERROR(MATCH(J$1,INDIRECT("Table!A"&amp;$Z12):INDIRECT("Table!" &amp; $AC$23 &amp; $Z12),0)),"",INDIRECT(CONCATENATE("Table!",ADDRESS($V12,MATCH(J$1,INDIRECT("Table!A" &amp; $Z12):INDIRECT("Table!" &amp; $AC$23 &amp; $Z12),0)))))</f>
        <v/>
      </c>
      <c r="K12" s="277" t="str">
        <f ca="1">IF(ISERROR(MATCH(K$1,INDIRECT("Table!A"&amp;$Z12):INDIRECT("Table!" &amp; $AC$23 &amp; $Z12),0)),"",INDIRECT(CONCATENATE("Table!",ADDRESS($V12,MATCH(K$1,INDIRECT("Table!A" &amp; $Z12):INDIRECT("Table!" &amp; $AC$23 &amp; $Z12),0)))))</f>
        <v/>
      </c>
      <c r="L12" s="277">
        <f ca="1">IF(ISERROR(MATCH(L$1,INDIRECT("Table!A"&amp;$Z12):INDIRECT("Table!" &amp; $AC$23 &amp; $Z12),0)),"",INDIRECT(CONCATENATE("Table!",ADDRESS($V12,MATCH(L$1,INDIRECT("Table!A" &amp; $Z12):INDIRECT("Table!" &amp; $AC$23 &amp; $Z12),0)))))</f>
        <v>0.82496904578116004</v>
      </c>
      <c r="M12" s="277">
        <f ca="1">IF(ISERROR(MATCH(M$1,INDIRECT("Table!A"&amp;$Z12):INDIRECT("Table!" &amp; $AC$23 &amp; $Z12),0)),"",INDIRECT(CONCATENATE("Table!",ADDRESS($V12,MATCH(M$1,INDIRECT("Table!A" &amp; $Z12):INDIRECT("Table!" &amp; $AC$23 &amp; $Z12),0)))))</f>
        <v>0.48442544663602055</v>
      </c>
      <c r="N12" s="277">
        <f ca="1">IF(ISERROR(MATCH(N$1,INDIRECT("Table!A"&amp;$Z12):INDIRECT("Table!" &amp; $AC$23 &amp; $Z12),0)),"",INDIRECT(CONCATENATE("Table!",ADDRESS($V12,MATCH(N$1,INDIRECT("Table!A" &amp; $Z12):INDIRECT("Table!" &amp; $AC$23 &amp; $Z12),0)))))</f>
        <v>0.61796792555692681</v>
      </c>
      <c r="O12" s="277">
        <f ca="1">IF(ISERROR(MATCH(O$1,INDIRECT("Table!A"&amp;$Z12):INDIRECT("Table!" &amp; $AC$23 &amp; $Z12),0)),"",INDIRECT(CONCATENATE("Table!",ADDRESS($V12,MATCH(O$1,INDIRECT("Table!A" &amp; $Z12):INDIRECT("Table!" &amp; $AC$23 &amp; $Z12),0)))))</f>
        <v>0.56538086344762561</v>
      </c>
      <c r="P12" s="277">
        <f ca="1">IF(ISERROR(MATCH(P$1,INDIRECT("Table!A"&amp;$Z12):INDIRECT("Table!" &amp; $AC$23 &amp; $Z12),0)),"",INDIRECT(CONCATENATE("Table!",ADDRESS($V12,MATCH(P$1,INDIRECT("Table!A" &amp; $Z12):INDIRECT("Table!" &amp; $AC$23 &amp; $Z12),0)))))</f>
        <v>8.6601476414696704E-2</v>
      </c>
      <c r="Q12" s="277" t="str">
        <f ca="1">IF(ISERROR(MATCH(Q$1,INDIRECT("Table!A"&amp;$Z12):INDIRECT("Table!" &amp; $AC$23 &amp; $Z12),0)),"",INDIRECT(CONCATENATE("Table!",ADDRESS($V12,MATCH(Q$1,INDIRECT("Table!A" &amp; $Z12):INDIRECT("Table!" &amp; $AC$23 &amp; $Z12),0)))))</f>
        <v/>
      </c>
      <c r="R12" s="277" t="str">
        <f ca="1">IF(ISERROR(MATCH(R$1,INDIRECT("Table!A"&amp;$Z12):INDIRECT("Table!" &amp; $AC$23 &amp; $Z12),0)),"",INDIRECT(CONCATENATE("Table!",ADDRESS($V12,MATCH(R$1,INDIRECT("Table!A" &amp; $Z12):INDIRECT("Table!" &amp; $AC$23 &amp; $Z12),0)))))</f>
        <v/>
      </c>
      <c r="S12" s="277">
        <f ca="1">IF(ISERROR(MATCH(S$1,INDIRECT("Table!A"&amp;$Z12):INDIRECT("Table!" &amp; $AC$23 &amp; $Z12),0)),"",INDIRECT(CONCATENATE("Table!",ADDRESS($V12,MATCH(S$1,INDIRECT("Table!A" &amp; $Z12):INDIRECT("Table!" &amp; $AC$23 &amp; $Z12),0)))))</f>
        <v>0.12786168881797247</v>
      </c>
      <c r="T12" s="277">
        <f ca="1">IF(ISERROR(MATCH(T$1,INDIRECT("Table!A"&amp;$Z12):INDIRECT("Table!" &amp; $AC$23 &amp; $Z12),0)),"",INDIRECT(CONCATENATE("Table!",ADDRESS($V12,MATCH(T$1,INDIRECT("Table!A" &amp; $Z12):INDIRECT("Table!" &amp; $AC$23 &amp; $Z12),0)))))</f>
        <v>0.12060863389794654</v>
      </c>
      <c r="V12" s="276">
        <f>MATCH($A12,Table!$A:$A,0)+$X$2-1</f>
        <v>90</v>
      </c>
      <c r="W12" s="374"/>
      <c r="X12" s="374"/>
      <c r="Y12" s="374"/>
      <c r="Z12" s="276">
        <f>MATCH($A12,Table!$A:$A,0)+$AB$2-1</f>
        <v>87</v>
      </c>
      <c r="AA12" s="374"/>
      <c r="AC12" s="271" t="s">
        <v>218</v>
      </c>
    </row>
    <row r="13" spans="1:29" s="271" customFormat="1" ht="15.75" customHeight="1">
      <c r="A13" s="272">
        <v>41401</v>
      </c>
      <c r="B13" s="277">
        <f ca="1">IF(ISERROR(MATCH(B$1,INDIRECT("Table!A"&amp;$Z13):INDIRECT("Table!" &amp; $AC$45 &amp; $Z13),0)),"",INDIRECT(CONCATENATE("Table!",ADDRESS($V13,MATCH(B$1,INDIRECT("Table!A" &amp; $Z13):INDIRECT("Table!" &amp; $AC$44 &amp; $Z13),0)))))</f>
        <v>0.27719848080997428</v>
      </c>
      <c r="C13" s="277">
        <f ca="1">IF(ISERROR(MATCH(C$1,INDIRECT("Table!A"&amp;$Z13):INDIRECT("Table!" &amp; $AC$44 &amp; $Z13),0)),"",INDIRECT(CONCATENATE("Table!",ADDRESS($V13,MATCH(C$1,INDIRECT("Table!A" &amp; $Z13):INDIRECT("Table!" &amp; $AC$44 &amp; $Z13),0)))))</f>
        <v>0.51861930774044984</v>
      </c>
      <c r="D13" s="277">
        <f ca="1">IF(ISERROR(MATCH(D$1,INDIRECT("Table!A"&amp;$Z13):INDIRECT("Table!" &amp; $AC$44 &amp; $Z13),0)),"",INDIRECT(CONCATENATE("Table!",ADDRESS($V13,MATCH(D$1,INDIRECT("Table!A" &amp; $Z13):INDIRECT("Table!" &amp; $AC$44 &amp; $Z13),0)))))</f>
        <v>0.52886673691399844</v>
      </c>
      <c r="E13" s="277">
        <f ca="1">IF(ISERROR(MATCH(E$1,INDIRECT("Table!A"&amp;$Z13):INDIRECT("Table!" &amp; $AC$44 &amp; $Z13),0)),"",INDIRECT(CONCATENATE("Table!",ADDRESS($V13,MATCH(E$1,INDIRECT("Table!A" &amp; $Z13):INDIRECT("Table!" &amp; $AC$44 &amp; $Z13),0)))))</f>
        <v>0.87133635681310428</v>
      </c>
      <c r="F13" s="277">
        <f ca="1">IF(ISERROR(MATCH(F$1,INDIRECT("Table!A"&amp;$Z13):INDIRECT("Table!" &amp; $AC$44 &amp; $Z13),0)),"",INDIRECT(CONCATENATE("Table!",ADDRESS($V13,MATCH(F$1,INDIRECT("Table!A" &amp; $Z13):INDIRECT("Table!" &amp; $AC$44 &amp; $Z13),0)))))</f>
        <v>0.59451202006618209</v>
      </c>
      <c r="G13" s="277">
        <f ca="1">IF(ISERROR(MATCH(G$1,INDIRECT("Table!A"&amp;$Z13):INDIRECT("Table!" &amp; $AC$44 &amp; $Z13),0)),"",INDIRECT(CONCATENATE("Table!",ADDRESS($V13,MATCH(G$1,INDIRECT("Table!A" &amp; $Z13):INDIRECT("Table!" &amp; $AC$44 &amp; $Z13),0)))))</f>
        <v>0.38604955650410194</v>
      </c>
      <c r="H13" s="277">
        <f ca="1">IF(ISERROR(MATCH(H$1,INDIRECT("Table!A"&amp;$Z13):INDIRECT("Table!" &amp; $AC$44 &amp; $Z13),0)),"",INDIRECT(CONCATENATE("Table!",ADDRESS($V13,MATCH(H$1,INDIRECT("Table!A" &amp; $Z13):INDIRECT("Table!" &amp; $AC$44 &amp; $Z13),0)))))</f>
        <v>0.69532884206778434</v>
      </c>
      <c r="I13" s="277">
        <f ca="1">IF(ISERROR(MATCH(I$1,INDIRECT("Table!A"&amp;$Z13):INDIRECT("Table!" &amp; $AC$23 &amp; $Z13),0)),"",INDIRECT(CONCATENATE("Table!",ADDRESS($V13,MATCH(I$1,INDIRECT("Table!A" &amp; $Z13):INDIRECT("Table!" &amp; $AC$23 &amp; $Z13),0)))))</f>
        <v>8.2987561861030276E-2</v>
      </c>
      <c r="J13" s="277" t="str">
        <f ca="1">IF(ISERROR(MATCH(J$1,INDIRECT("Table!A"&amp;$Z13):INDIRECT("Table!" &amp; $AC$23 &amp; $Z13),0)),"",INDIRECT(CONCATENATE("Table!",ADDRESS($V13,MATCH(J$1,INDIRECT("Table!A" &amp; $Z13):INDIRECT("Table!" &amp; $AC$23 &amp; $Z13),0)))))</f>
        <v/>
      </c>
      <c r="K13" s="277" t="str">
        <f ca="1">IF(ISERROR(MATCH(K$1,INDIRECT("Table!A"&amp;$Z13):INDIRECT("Table!" &amp; $AC$23 &amp; $Z13),0)),"",INDIRECT(CONCATENATE("Table!",ADDRESS($V13,MATCH(K$1,INDIRECT("Table!A" &amp; $Z13):INDIRECT("Table!" &amp; $AC$23 &amp; $Z13),0)))))</f>
        <v/>
      </c>
      <c r="L13" s="277">
        <f ca="1">IF(ISERROR(MATCH(L$1,INDIRECT("Table!A"&amp;$Z13):INDIRECT("Table!" &amp; $AC$23 &amp; $Z13),0)),"",INDIRECT(CONCATENATE("Table!",ADDRESS($V13,MATCH(L$1,INDIRECT("Table!A" &amp; $Z13):INDIRECT("Table!" &amp; $AC$23 &amp; $Z13),0)))))</f>
        <v>0.82352727856724706</v>
      </c>
      <c r="M13" s="277">
        <f ca="1">IF(ISERROR(MATCH(M$1,INDIRECT("Table!A"&amp;$Z13):INDIRECT("Table!" &amp; $AC$23 &amp; $Z13),0)),"",INDIRECT(CONCATENATE("Table!",ADDRESS($V13,MATCH(M$1,INDIRECT("Table!A" &amp; $Z13):INDIRECT("Table!" &amp; $AC$23 &amp; $Z13),0)))))</f>
        <v>0.47882575178495473</v>
      </c>
      <c r="N13" s="277">
        <f ca="1">IF(ISERROR(MATCH(N$1,INDIRECT("Table!A"&amp;$Z13):INDIRECT("Table!" &amp; $AC$23 &amp; $Z13),0)),"",INDIRECT(CONCATENATE("Table!",ADDRESS($V13,MATCH(N$1,INDIRECT("Table!A" &amp; $Z13):INDIRECT("Table!" &amp; $AC$23 &amp; $Z13),0)))))</f>
        <v>0.61271083077570254</v>
      </c>
      <c r="O13" s="277">
        <f ca="1">IF(ISERROR(MATCH(O$1,INDIRECT("Table!A"&amp;$Z13):INDIRECT("Table!" &amp; $AC$23 &amp; $Z13),0)),"",INDIRECT(CONCATENATE("Table!",ADDRESS($V13,MATCH(O$1,INDIRECT("Table!A" &amp; $Z13):INDIRECT("Table!" &amp; $AC$23 &amp; $Z13),0)))))</f>
        <v>0.87670802860563657</v>
      </c>
      <c r="P13" s="277">
        <f ca="1">IF(ISERROR(MATCH(P$1,INDIRECT("Table!A"&amp;$Z13):INDIRECT("Table!" &amp; $AC$23 &amp; $Z13),0)),"",INDIRECT(CONCATENATE("Table!",ADDRESS($V13,MATCH(P$1,INDIRECT("Table!A" &amp; $Z13):INDIRECT("Table!" &amp; $AC$23 &amp; $Z13),0)))))</f>
        <v>8.4215850383554711E-2</v>
      </c>
      <c r="Q13" s="277" t="str">
        <f ca="1">IF(ISERROR(MATCH(Q$1,INDIRECT("Table!A"&amp;$Z13):INDIRECT("Table!" &amp; $AC$23 &amp; $Z13),0)),"",INDIRECT(CONCATENATE("Table!",ADDRESS($V13,MATCH(Q$1,INDIRECT("Table!A" &amp; $Z13):INDIRECT("Table!" &amp; $AC$23 &amp; $Z13),0)))))</f>
        <v/>
      </c>
      <c r="R13" s="277" t="str">
        <f ca="1">IF(ISERROR(MATCH(R$1,INDIRECT("Table!A"&amp;$Z13):INDIRECT("Table!" &amp; $AC$23 &amp; $Z13),0)),"",INDIRECT(CONCATENATE("Table!",ADDRESS($V13,MATCH(R$1,INDIRECT("Table!A" &amp; $Z13):INDIRECT("Table!" &amp; $AC$23 &amp; $Z13),0)))))</f>
        <v/>
      </c>
      <c r="S13" s="277">
        <f ca="1">IF(ISERROR(MATCH(S$1,INDIRECT("Table!A"&amp;$Z13):INDIRECT("Table!" &amp; $AC$23 &amp; $Z13),0)),"",INDIRECT(CONCATENATE("Table!",ADDRESS($V13,MATCH(S$1,INDIRECT("Table!A" &amp; $Z13):INDIRECT("Table!" &amp; $AC$23 &amp; $Z13),0)))))</f>
        <v>0.12721800148682708</v>
      </c>
      <c r="T13" s="277">
        <f ca="1">IF(ISERROR(MATCH(T$1,INDIRECT("Table!A"&amp;$Z13):INDIRECT("Table!" &amp; $AC$23 &amp; $Z13),0)),"",INDIRECT(CONCATENATE("Table!",ADDRESS($V13,MATCH(T$1,INDIRECT("Table!A" &amp; $Z13):INDIRECT("Table!" &amp; $AC$23 &amp; $Z13),0)))))</f>
        <v>0.10476118523443284</v>
      </c>
      <c r="V13" s="276">
        <f>MATCH($A13,Table!$A:$A,0)+$X$2-1</f>
        <v>102</v>
      </c>
      <c r="W13" s="374"/>
      <c r="X13" s="374"/>
      <c r="Y13" s="374"/>
      <c r="Z13" s="276">
        <f>MATCH($A13,Table!$A:$A,0)+$AB$2-1</f>
        <v>99</v>
      </c>
      <c r="AA13" s="374"/>
      <c r="AC13" s="271" t="s">
        <v>218</v>
      </c>
    </row>
    <row r="14" spans="1:29" s="271" customFormat="1" ht="15.75" customHeight="1">
      <c r="A14" s="272">
        <v>41395</v>
      </c>
      <c r="B14" s="277">
        <f ca="1">IF(ISERROR(MATCH(B$1,INDIRECT("Table!A"&amp;$Z14):INDIRECT("Table!" &amp; $AC$45 &amp; $Z14),0)),"",INDIRECT(CONCATENATE("Table!",ADDRESS($V14,MATCH(B$1,INDIRECT("Table!A" &amp; $Z14):INDIRECT("Table!" &amp; $AC$44 &amp; $Z14),0)))))</f>
        <v>0.30140272622918124</v>
      </c>
      <c r="C14" s="277">
        <f ca="1">IF(ISERROR(MATCH(C$1,INDIRECT("Table!A"&amp;$Z14):INDIRECT("Table!" &amp; $AC$44 &amp; $Z14),0)),"",INDIRECT(CONCATENATE("Table!",ADDRESS($V14,MATCH(C$1,INDIRECT("Table!A" &amp; $Z14):INDIRECT("Table!" &amp; $AC$44 &amp; $Z14),0)))))</f>
        <v>0.51693775670062547</v>
      </c>
      <c r="D14" s="277">
        <f ca="1">IF(ISERROR(MATCH(D$1,INDIRECT("Table!A"&amp;$Z14):INDIRECT("Table!" &amp; $AC$44 &amp; $Z14),0)),"",INDIRECT(CONCATENATE("Table!",ADDRESS($V14,MATCH(D$1,INDIRECT("Table!A" &amp; $Z14):INDIRECT("Table!" &amp; $AC$44 &amp; $Z14),0)))))</f>
        <v>0.5273645690352774</v>
      </c>
      <c r="E14" s="277">
        <f ca="1">IF(ISERROR(MATCH(E$1,INDIRECT("Table!A"&amp;$Z14):INDIRECT("Table!" &amp; $AC$44 &amp; $Z14),0)),"",INDIRECT(CONCATENATE("Table!",ADDRESS($V14,MATCH(E$1,INDIRECT("Table!A" &amp; $Z14):INDIRECT("Table!" &amp; $AC$44 &amp; $Z14),0)))))</f>
        <v>0.86762037782874302</v>
      </c>
      <c r="F14" s="277">
        <f ca="1">IF(ISERROR(MATCH(F$1,INDIRECT("Table!A"&amp;$Z14):INDIRECT("Table!" &amp; $AC$44 &amp; $Z14),0)),"",INDIRECT(CONCATENATE("Table!",ADDRESS($V14,MATCH(F$1,INDIRECT("Table!A" &amp; $Z14):INDIRECT("Table!" &amp; $AC$44 &amp; $Z14),0)))))</f>
        <v>0.58990163339931401</v>
      </c>
      <c r="G14" s="277">
        <f ca="1">IF(ISERROR(MATCH(G$1,INDIRECT("Table!A"&amp;$Z14):INDIRECT("Table!" &amp; $AC$44 &amp; $Z14),0)),"",INDIRECT(CONCATENATE("Table!",ADDRESS($V14,MATCH(G$1,INDIRECT("Table!A" &amp; $Z14):INDIRECT("Table!" &amp; $AC$44 &amp; $Z14),0)))))</f>
        <v>0.38434292979747525</v>
      </c>
      <c r="H14" s="277">
        <f ca="1">IF(ISERROR(MATCH(H$1,INDIRECT("Table!A"&amp;$Z14):INDIRECT("Table!" &amp; $AC$44 &amp; $Z14),0)),"",INDIRECT(CONCATENATE("Table!",ADDRESS($V14,MATCH(H$1,INDIRECT("Table!A" &amp; $Z14):INDIRECT("Table!" &amp; $AC$44 &amp; $Z14),0)))))</f>
        <v>0.69353376443768244</v>
      </c>
      <c r="I14" s="277">
        <f ca="1">IF(ISERROR(MATCH(I$1,INDIRECT("Table!A"&amp;$Z14):INDIRECT("Table!" &amp; $AC$23 &amp; $Z14),0)),"",INDIRECT(CONCATENATE("Table!",ADDRESS($V14,MATCH(I$1,INDIRECT("Table!A" &amp; $Z14):INDIRECT("Table!" &amp; $AC$23 &amp; $Z14),0)))))</f>
        <v>8.2836427965430684E-2</v>
      </c>
      <c r="J14" s="277" t="str">
        <f ca="1">IF(ISERROR(MATCH(J$1,INDIRECT("Table!A"&amp;$Z14):INDIRECT("Table!" &amp; $AC$23 &amp; $Z14),0)),"",INDIRECT(CONCATENATE("Table!",ADDRESS($V14,MATCH(J$1,INDIRECT("Table!A" &amp; $Z14):INDIRECT("Table!" &amp; $AC$23 &amp; $Z14),0)))))</f>
        <v/>
      </c>
      <c r="K14" s="277" t="str">
        <f ca="1">IF(ISERROR(MATCH(K$1,INDIRECT("Table!A"&amp;$Z14):INDIRECT("Table!" &amp; $AC$23 &amp; $Z14),0)),"",INDIRECT(CONCATENATE("Table!",ADDRESS($V14,MATCH(K$1,INDIRECT("Table!A" &amp; $Z14):INDIRECT("Table!" &amp; $AC$23 &amp; $Z14),0)))))</f>
        <v/>
      </c>
      <c r="L14" s="277">
        <f ca="1">IF(ISERROR(MATCH(L$1,INDIRECT("Table!A"&amp;$Z14):INDIRECT("Table!" &amp; $AC$23 &amp; $Z14),0)),"",INDIRECT(CONCATENATE("Table!",ADDRESS($V14,MATCH(L$1,INDIRECT("Table!A" &amp; $Z14):INDIRECT("Table!" &amp; $AC$23 &amp; $Z14),0)))))</f>
        <v>0.82183580535365519</v>
      </c>
      <c r="M14" s="277">
        <f ca="1">IF(ISERROR(MATCH(M$1,INDIRECT("Table!A"&amp;$Z14):INDIRECT("Table!" &amp; $AC$23 &amp; $Z14),0)),"",INDIRECT(CONCATENATE("Table!",ADDRESS($V14,MATCH(M$1,INDIRECT("Table!A" &amp; $Z14):INDIRECT("Table!" &amp; $AC$23 &amp; $Z14),0)))))</f>
        <v>0.49346487835667607</v>
      </c>
      <c r="N14" s="277">
        <f ca="1">IF(ISERROR(MATCH(N$1,INDIRECT("Table!A"&amp;$Z14):INDIRECT("Table!" &amp; $AC$23 &amp; $Z14),0)),"",INDIRECT(CONCATENATE("Table!",ADDRESS($V14,MATCH(N$1,INDIRECT("Table!A" &amp; $Z14):INDIRECT("Table!" &amp; $AC$23 &amp; $Z14),0)))))</f>
        <v>0.60816088716647543</v>
      </c>
      <c r="O14" s="277">
        <f ca="1">IF(ISERROR(MATCH(O$1,INDIRECT("Table!A"&amp;$Z14):INDIRECT("Table!" &amp; $AC$23 &amp; $Z14),0)),"",INDIRECT(CONCATENATE("Table!",ADDRESS($V14,MATCH(O$1,INDIRECT("Table!A" &amp; $Z14):INDIRECT("Table!" &amp; $AC$23 &amp; $Z14),0)))))</f>
        <v>0.87539798518495016</v>
      </c>
      <c r="P14" s="277">
        <f ca="1">IF(ISERROR(MATCH(P$1,INDIRECT("Table!A"&amp;$Z14):INDIRECT("Table!" &amp; $AC$23 &amp; $Z14),0)),"",INDIRECT(CONCATENATE("Table!",ADDRESS($V14,MATCH(P$1,INDIRECT("Table!A" &amp; $Z14):INDIRECT("Table!" &amp; $AC$23 &amp; $Z14),0)))))</f>
        <v>8.4047254904322063E-2</v>
      </c>
      <c r="Q14" s="277" t="str">
        <f ca="1">IF(ISERROR(MATCH(Q$1,INDIRECT("Table!A"&amp;$Z14):INDIRECT("Table!" &amp; $AC$23 &amp; $Z14),0)),"",INDIRECT(CONCATENATE("Table!",ADDRESS($V14,MATCH(Q$1,INDIRECT("Table!A" &amp; $Z14):INDIRECT("Table!" &amp; $AC$23 &amp; $Z14),0)))))</f>
        <v/>
      </c>
      <c r="R14" s="277" t="str">
        <f ca="1">IF(ISERROR(MATCH(R$1,INDIRECT("Table!A"&amp;$Z14):INDIRECT("Table!" &amp; $AC$23 &amp; $Z14),0)),"",INDIRECT(CONCATENATE("Table!",ADDRESS($V14,MATCH(R$1,INDIRECT("Table!A" &amp; $Z14):INDIRECT("Table!" &amp; $AC$23 &amp; $Z14),0)))))</f>
        <v/>
      </c>
      <c r="S14" s="277">
        <f ca="1">IF(ISERROR(MATCH(S$1,INDIRECT("Table!A"&amp;$Z14):INDIRECT("Table!" &amp; $AC$23 &amp; $Z14),0)),"",INDIRECT(CONCATENATE("Table!",ADDRESS($V14,MATCH(S$1,INDIRECT("Table!A" &amp; $Z14):INDIRECT("Table!" &amp; $AC$23 &amp; $Z14),0)))))</f>
        <v>0.1269206360718754</v>
      </c>
      <c r="T14" s="277">
        <f ca="1">IF(ISERROR(MATCH(T$1,INDIRECT("Table!A"&amp;$Z14):INDIRECT("Table!" &amp; $AC$23 &amp; $Z14),0)),"",INDIRECT(CONCATENATE("Table!",ADDRESS($V14,MATCH(T$1,INDIRECT("Table!A" &amp; $Z14):INDIRECT("Table!" &amp; $AC$23 &amp; $Z14),0)))))</f>
        <v>0.10436227920400115</v>
      </c>
      <c r="V14" s="276">
        <f>MATCH($A14,Table!$A:$A,0)+$X$2-1</f>
        <v>114</v>
      </c>
      <c r="W14" s="371"/>
      <c r="X14" s="371"/>
      <c r="Y14" s="371"/>
      <c r="Z14" s="276">
        <f>MATCH($A14,Table!$A:$A,0)+$AB$2-1</f>
        <v>111</v>
      </c>
      <c r="AA14" s="371"/>
      <c r="AC14" s="271" t="s">
        <v>218</v>
      </c>
    </row>
    <row r="15" spans="1:29" s="271" customFormat="1" ht="15.75" customHeight="1">
      <c r="A15" s="272">
        <v>41393</v>
      </c>
      <c r="B15" s="277">
        <f ca="1">IF(ISERROR(MATCH(B$1,INDIRECT("Table!A"&amp;$Z15):INDIRECT("Table!" &amp; $AC$45 &amp; $Z15),0)),"",INDIRECT(CONCATENATE("Table!",ADDRESS($V15,MATCH(B$1,INDIRECT("Table!A" &amp; $Z15):INDIRECT("Table!" &amp; $AC$44 &amp; $Z15),0)))))</f>
        <v>0.29606143151440595</v>
      </c>
      <c r="C15" s="277">
        <f ca="1">IF(ISERROR(MATCH(C$1,INDIRECT("Table!A"&amp;$Z15):INDIRECT("Table!" &amp; $AC$44 &amp; $Z15),0)),"",INDIRECT(CONCATENATE("Table!",ADDRESS($V15,MATCH(C$1,INDIRECT("Table!A" &amp; $Z15):INDIRECT("Table!" &amp; $AC$44 &amp; $Z15),0)))))</f>
        <v>0.51687929107774733</v>
      </c>
      <c r="D15" s="277">
        <f ca="1">IF(ISERROR(MATCH(D$1,INDIRECT("Table!A"&amp;$Z15):INDIRECT("Table!" &amp; $AC$44 &amp; $Z15),0)),"",INDIRECT(CONCATENATE("Table!",ADDRESS($V15,MATCH(D$1,INDIRECT("Table!A" &amp; $Z15):INDIRECT("Table!" &amp; $AC$44 &amp; $Z15),0)))))</f>
        <v>0.52730676779447738</v>
      </c>
      <c r="E15" s="277">
        <f ca="1">IF(ISERROR(MATCH(E$1,INDIRECT("Table!A"&amp;$Z15):INDIRECT("Table!" &amp; $AC$44 &amp; $Z15),0)),"",INDIRECT(CONCATENATE("Table!",ADDRESS($V15,MATCH(E$1,INDIRECT("Table!A" &amp; $Z15):INDIRECT("Table!" &amp; $AC$44 &amp; $Z15),0)))))</f>
        <v>0.86698960097319866</v>
      </c>
      <c r="F15" s="277">
        <f ca="1">IF(ISERROR(MATCH(F$1,INDIRECT("Table!A"&amp;$Z15):INDIRECT("Table!" &amp; $AC$44 &amp; $Z15),0)),"",INDIRECT(CONCATENATE("Table!",ADDRESS($V15,MATCH(F$1,INDIRECT("Table!A" &amp; $Z15):INDIRECT("Table!" &amp; $AC$44 &amp; $Z15),0)))))</f>
        <v>0.58897931430470984</v>
      </c>
      <c r="G15" s="277">
        <f ca="1">IF(ISERROR(MATCH(G$1,INDIRECT("Table!A"&amp;$Z15):INDIRECT("Table!" &amp; $AC$44 &amp; $Z15),0)),"",INDIRECT(CONCATENATE("Table!",ADDRESS($V15,MATCH(G$1,INDIRECT("Table!A" &amp; $Z15):INDIRECT("Table!" &amp; $AC$44 &amp; $Z15),0)))))</f>
        <v>0.38990025126388766</v>
      </c>
      <c r="H15" s="277">
        <f ca="1">IF(ISERROR(MATCH(H$1,INDIRECT("Table!A"&amp;$Z15):INDIRECT("Table!" &amp; $AC$44 &amp; $Z15),0)),"",INDIRECT(CONCATENATE("Table!",ADDRESS($V15,MATCH(H$1,INDIRECT("Table!A" &amp; $Z15):INDIRECT("Table!" &amp; $AC$44 &amp; $Z15),0)))))</f>
        <v>0.6927837549595407</v>
      </c>
      <c r="I15" s="277">
        <f ca="1">IF(ISERROR(MATCH(I$1,INDIRECT("Table!A"&amp;$Z15):INDIRECT("Table!" &amp; $AC$23 &amp; $Z15),0)),"",INDIRECT(CONCATENATE("Table!",ADDRESS($V15,MATCH(I$1,INDIRECT("Table!A" &amp; $Z15):INDIRECT("Table!" &amp; $AC$23 &amp; $Z15),0)))))</f>
        <v>8.283582583835658E-2</v>
      </c>
      <c r="J15" s="277" t="str">
        <f ca="1">IF(ISERROR(MATCH(J$1,INDIRECT("Table!A"&amp;$Z15):INDIRECT("Table!" &amp; $AC$23 &amp; $Z15),0)),"",INDIRECT(CONCATENATE("Table!",ADDRESS($V15,MATCH(J$1,INDIRECT("Table!A" &amp; $Z15):INDIRECT("Table!" &amp; $AC$23 &amp; $Z15),0)))))</f>
        <v/>
      </c>
      <c r="K15" s="277" t="str">
        <f ca="1">IF(ISERROR(MATCH(K$1,INDIRECT("Table!A"&amp;$Z15):INDIRECT("Table!" &amp; $AC$23 &amp; $Z15),0)),"",INDIRECT(CONCATENATE("Table!",ADDRESS($V15,MATCH(K$1,INDIRECT("Table!A" &amp; $Z15):INDIRECT("Table!" &amp; $AC$23 &amp; $Z15),0)))))</f>
        <v/>
      </c>
      <c r="L15" s="277">
        <f ca="1">IF(ISERROR(MATCH(L$1,INDIRECT("Table!A"&amp;$Z15):INDIRECT("Table!" &amp; $AC$23 &amp; $Z15),0)),"",INDIRECT(CONCATENATE("Table!",ADDRESS($V15,MATCH(L$1,INDIRECT("Table!A" &amp; $Z15):INDIRECT("Table!" &amp; $AC$23 &amp; $Z15),0)))))</f>
        <v>0.82151823320053674</v>
      </c>
      <c r="M15" s="277">
        <f ca="1">IF(ISERROR(MATCH(M$1,INDIRECT("Table!A"&amp;$Z15):INDIRECT("Table!" &amp; $AC$23 &amp; $Z15),0)),"",INDIRECT(CONCATENATE("Table!",ADDRESS($V15,MATCH(M$1,INDIRECT("Table!A" &amp; $Z15):INDIRECT("Table!" &amp; $AC$23 &amp; $Z15),0)))))</f>
        <v>0.49179155421615622</v>
      </c>
      <c r="N15" s="277">
        <f ca="1">IF(ISERROR(MATCH(N$1,INDIRECT("Table!A"&amp;$Z15):INDIRECT("Table!" &amp; $AC$23 &amp; $Z15),0)),"",INDIRECT(CONCATENATE("Table!",ADDRESS($V15,MATCH(N$1,INDIRECT("Table!A" &amp; $Z15):INDIRECT("Table!" &amp; $AC$23 &amp; $Z15),0)))))</f>
        <v>0.607152743444346</v>
      </c>
      <c r="O15" s="277">
        <f ca="1">IF(ISERROR(MATCH(O$1,INDIRECT("Table!A"&amp;$Z15):INDIRECT("Table!" &amp; $AC$23 &amp; $Z15),0)),"",INDIRECT(CONCATENATE("Table!",ADDRESS($V15,MATCH(O$1,INDIRECT("Table!A" &amp; $Z15):INDIRECT("Table!" &amp; $AC$23 &amp; $Z15),0)))))</f>
        <v>0.87552434317924632</v>
      </c>
      <c r="P15" s="277">
        <f ca="1">IF(ISERROR(MATCH(P$1,INDIRECT("Table!A"&amp;$Z15):INDIRECT("Table!" &amp; $AC$23 &amp; $Z15),0)),"",INDIRECT(CONCATENATE("Table!",ADDRESS($V15,MATCH(P$1,INDIRECT("Table!A" &amp; $Z15):INDIRECT("Table!" &amp; $AC$23 &amp; $Z15),0)))))</f>
        <v>8.4047254904322063E-2</v>
      </c>
      <c r="Q15" s="277" t="str">
        <f ca="1">IF(ISERROR(MATCH(Q$1,INDIRECT("Table!A"&amp;$Z15):INDIRECT("Table!" &amp; $AC$23 &amp; $Z15),0)),"",INDIRECT(CONCATENATE("Table!",ADDRESS($V15,MATCH(Q$1,INDIRECT("Table!A" &amp; $Z15):INDIRECT("Table!" &amp; $AC$23 &amp; $Z15),0)))))</f>
        <v/>
      </c>
      <c r="R15" s="277" t="str">
        <f ca="1">IF(ISERROR(MATCH(R$1,INDIRECT("Table!A"&amp;$Z15):INDIRECT("Table!" &amp; $AC$23 &amp; $Z15),0)),"",INDIRECT(CONCATENATE("Table!",ADDRESS($V15,MATCH(R$1,INDIRECT("Table!A" &amp; $Z15):INDIRECT("Table!" &amp; $AC$23 &amp; $Z15),0)))))</f>
        <v/>
      </c>
      <c r="S15" s="277">
        <f ca="1">IF(ISERROR(MATCH(S$1,INDIRECT("Table!A"&amp;$Z15):INDIRECT("Table!" &amp; $AC$23 &amp; $Z15),0)),"",INDIRECT(CONCATENATE("Table!",ADDRESS($V15,MATCH(S$1,INDIRECT("Table!A" &amp; $Z15):INDIRECT("Table!" &amp; $AC$23 &amp; $Z15),0)))))</f>
        <v>0.12686442675563453</v>
      </c>
      <c r="T15" s="277">
        <f ca="1">IF(ISERROR(MATCH(T$1,INDIRECT("Table!A"&amp;$Z15):INDIRECT("Table!" &amp; $AC$23 &amp; $Z15),0)),"",INDIRECT(CONCATENATE("Table!",ADDRESS($V15,MATCH(T$1,INDIRECT("Table!A" &amp; $Z15):INDIRECT("Table!" &amp; $AC$23 &amp; $Z15),0)))))</f>
        <v>0.10415980417340323</v>
      </c>
      <c r="V15" s="276">
        <f>MATCH($A15,Table!$A:$A,0)+$X$2-1</f>
        <v>126</v>
      </c>
      <c r="W15" s="370"/>
      <c r="X15" s="370"/>
      <c r="Y15" s="370"/>
      <c r="Z15" s="276">
        <f>MATCH($A15,Table!$A:$A,0)+$AB$2-1</f>
        <v>123</v>
      </c>
      <c r="AA15" s="370"/>
      <c r="AC15" s="271" t="s">
        <v>218</v>
      </c>
    </row>
    <row r="16" spans="1:29" s="271" customFormat="1" ht="15.75" customHeight="1">
      <c r="A16" s="272">
        <v>41390</v>
      </c>
      <c r="B16" s="277">
        <f ca="1">IF(ISERROR(MATCH(B$1,INDIRECT("Table!A"&amp;$Z16):INDIRECT("Table!" &amp; $AC$45 &amp; $Z16),0)),"",INDIRECT(CONCATENATE("Table!",ADDRESS($V16,MATCH(B$1,INDIRECT("Table!A" &amp; $Z16):INDIRECT("Table!" &amp; $AC$44 &amp; $Z16),0)))))</f>
        <v>0.29424961748268036</v>
      </c>
      <c r="C16" s="277">
        <f ca="1">IF(ISERROR(MATCH(C$1,INDIRECT("Table!A"&amp;$Z16):INDIRECT("Table!" &amp; $AC$44 &amp; $Z16),0)),"",INDIRECT(CONCATENATE("Table!",ADDRESS($V16,MATCH(C$1,INDIRECT("Table!A" &amp; $Z16):INDIRECT("Table!" &amp; $AC$44 &amp; $Z16),0)))))</f>
        <v>7.0000000000000007E-2</v>
      </c>
      <c r="D16" s="277">
        <f ca="1">IF(ISERROR(MATCH(D$1,INDIRECT("Table!A"&amp;$Z16):INDIRECT("Table!" &amp; $AC$44 &amp; $Z16),0)),"",INDIRECT(CONCATENATE("Table!",ADDRESS($V16,MATCH(D$1,INDIRECT("Table!A" &amp; $Z16):INDIRECT("Table!" &amp; $AC$44 &amp; $Z16),0)))))</f>
        <v>0.5269752411374754</v>
      </c>
      <c r="E16" s="277">
        <f ca="1">IF(ISERROR(MATCH(E$1,INDIRECT("Table!A"&amp;$Z16):INDIRECT("Table!" &amp; $AC$44 &amp; $Z16),0)),"",INDIRECT(CONCATENATE("Table!",ADDRESS($V16,MATCH(E$1,INDIRECT("Table!A" &amp; $Z16):INDIRECT("Table!" &amp; $AC$44 &amp; $Z16),0)))))</f>
        <v>0.86663904728518704</v>
      </c>
      <c r="F16" s="277">
        <f ca="1">IF(ISERROR(MATCH(F$1,INDIRECT("Table!A"&amp;$Z16):INDIRECT("Table!" &amp; $AC$44 &amp; $Z16),0)),"",INDIRECT(CONCATENATE("Table!",ADDRESS($V16,MATCH(F$1,INDIRECT("Table!A" &amp; $Z16):INDIRECT("Table!" &amp; $AC$44 &amp; $Z16),0)))))</f>
        <v>0.58710022514014593</v>
      </c>
      <c r="G16" s="277">
        <f ca="1">IF(ISERROR(MATCH(G$1,INDIRECT("Table!A"&amp;$Z16):INDIRECT("Table!" &amp; $AC$44 &amp; $Z16),0)),"",INDIRECT(CONCATENATE("Table!",ADDRESS($V16,MATCH(G$1,INDIRECT("Table!A" &amp; $Z16):INDIRECT("Table!" &amp; $AC$44 &amp; $Z16),0)))))</f>
        <v>0.37599597372324645</v>
      </c>
      <c r="H16" s="277">
        <f ca="1">IF(ISERROR(MATCH(H$1,INDIRECT("Table!A"&amp;$Z16):INDIRECT("Table!" &amp; $AC$44 &amp; $Z16),0)),"",INDIRECT(CONCATENATE("Table!",ADDRESS($V16,MATCH(H$1,INDIRECT("Table!A" &amp; $Z16):INDIRECT("Table!" &amp; $AC$44 &amp; $Z16),0)))))</f>
        <v>0.68529931971667779</v>
      </c>
      <c r="I16" s="277">
        <f ca="1">IF(ISERROR(MATCH(I$1,INDIRECT("Table!A"&amp;$Z16):INDIRECT("Table!" &amp; $AC$23 &amp; $Z16),0)),"",INDIRECT(CONCATENATE("Table!",ADDRESS($V16,MATCH(I$1,INDIRECT("Table!A" &amp; $Z16):INDIRECT("Table!" &amp; $AC$23 &amp; $Z16),0)))))</f>
        <v>8.2793676943169442E-2</v>
      </c>
      <c r="J16" s="277" t="str">
        <f ca="1">IF(ISERROR(MATCH(J$1,INDIRECT("Table!A"&amp;$Z16):INDIRECT("Table!" &amp; $AC$23 &amp; $Z16),0)),"",INDIRECT(CONCATENATE("Table!",ADDRESS($V16,MATCH(J$1,INDIRECT("Table!A" &amp; $Z16):INDIRECT("Table!" &amp; $AC$23 &amp; $Z16),0)))))</f>
        <v/>
      </c>
      <c r="K16" s="277" t="str">
        <f ca="1">IF(ISERROR(MATCH(K$1,INDIRECT("Table!A"&amp;$Z16):INDIRECT("Table!" &amp; $AC$23 &amp; $Z16),0)),"",INDIRECT(CONCATENATE("Table!",ADDRESS($V16,MATCH(K$1,INDIRECT("Table!A" &amp; $Z16):INDIRECT("Table!" &amp; $AC$23 &amp; $Z16),0)))))</f>
        <v/>
      </c>
      <c r="L16" s="277">
        <f ca="1">IF(ISERROR(MATCH(L$1,INDIRECT("Table!A"&amp;$Z16):INDIRECT("Table!" &amp; $AC$23 &amp; $Z16),0)),"",INDIRECT(CONCATENATE("Table!",ADDRESS($V16,MATCH(L$1,INDIRECT("Table!A" &amp; $Z16):INDIRECT("Table!" &amp; $AC$23 &amp; $Z16),0)))))</f>
        <v>0.82099913483605924</v>
      </c>
      <c r="M16" s="277">
        <f ca="1">IF(ISERROR(MATCH(M$1,INDIRECT("Table!A"&amp;$Z16):INDIRECT("Table!" &amp; $AC$23 &amp; $Z16),0)),"",INDIRECT(CONCATENATE("Table!",ADDRESS($V16,MATCH(M$1,INDIRECT("Table!A" &amp; $Z16):INDIRECT("Table!" &amp; $AC$23 &amp; $Z16),0)))))</f>
        <v>0.47222327335804593</v>
      </c>
      <c r="N16" s="277">
        <f ca="1">IF(ISERROR(MATCH(N$1,INDIRECT("Table!A"&amp;$Z16):INDIRECT("Table!" &amp; $AC$23 &amp; $Z16),0)),"",INDIRECT(CONCATENATE("Table!",ADDRESS($V16,MATCH(N$1,INDIRECT("Table!A" &amp; $Z16):INDIRECT("Table!" &amp; $AC$23 &amp; $Z16),0)))))</f>
        <v>0.60495392638133216</v>
      </c>
      <c r="O16" s="277">
        <f ca="1">IF(ISERROR(MATCH(O$1,INDIRECT("Table!A"&amp;$Z16):INDIRECT("Table!" &amp; $AC$23 &amp; $Z16),0)),"",INDIRECT(CONCATENATE("Table!",ADDRESS($V16,MATCH(O$1,INDIRECT("Table!A" &amp; $Z16):INDIRECT("Table!" &amp; $AC$23 &amp; $Z16),0)))))</f>
        <v>0.86422975169804173</v>
      </c>
      <c r="P16" s="277">
        <f ca="1">IF(ISERROR(MATCH(P$1,INDIRECT("Table!A"&amp;$Z16):INDIRECT("Table!" &amp; $AC$23 &amp; $Z16),0)),"",INDIRECT(CONCATENATE("Table!",ADDRESS($V16,MATCH(P$1,INDIRECT("Table!A" &amp; $Z16):INDIRECT("Table!" &amp; $AC$23 &amp; $Z16),0)))))</f>
        <v>8.3983429472898274E-2</v>
      </c>
      <c r="Q16" s="277" t="str">
        <f ca="1">IF(ISERROR(MATCH(Q$1,INDIRECT("Table!A"&amp;$Z16):INDIRECT("Table!" &amp; $AC$23 &amp; $Z16),0)),"",INDIRECT(CONCATENATE("Table!",ADDRESS($V16,MATCH(Q$1,INDIRECT("Table!A" &amp; $Z16):INDIRECT("Table!" &amp; $AC$23 &amp; $Z16),0)))))</f>
        <v/>
      </c>
      <c r="R16" s="277" t="str">
        <f ca="1">IF(ISERROR(MATCH(R$1,INDIRECT("Table!A"&amp;$Z16):INDIRECT("Table!" &amp; $AC$23 &amp; $Z16),0)),"",INDIRECT(CONCATENATE("Table!",ADDRESS($V16,MATCH(R$1,INDIRECT("Table!A" &amp; $Z16):INDIRECT("Table!" &amp; $AC$23 &amp; $Z16),0)))))</f>
        <v/>
      </c>
      <c r="S16" s="277">
        <f ca="1">IF(ISERROR(MATCH(S$1,INDIRECT("Table!A"&amp;$Z16):INDIRECT("Table!" &amp; $AC$23 &amp; $Z16),0)),"",INDIRECT(CONCATENATE("Table!",ADDRESS($V16,MATCH(S$1,INDIRECT("Table!A" &amp; $Z16):INDIRECT("Table!" &amp; $AC$23 &amp; $Z16),0)))))</f>
        <v>0.12679915142064516</v>
      </c>
      <c r="T16" s="277">
        <f ca="1">IF(ISERROR(MATCH(T$1,INDIRECT("Table!A"&amp;$Z16):INDIRECT("Table!" &amp; $AC$23 &amp; $Z16),0)),"",INDIRECT(CONCATENATE("Table!",ADDRESS($V16,MATCH(T$1,INDIRECT("Table!A" &amp; $Z16):INDIRECT("Table!" &amp; $AC$23 &amp; $Z16),0)))))</f>
        <v>0.10401776945044651</v>
      </c>
      <c r="V16" s="276">
        <f>MATCH($A16,Table!$A:$A,0)+$X$2-1</f>
        <v>138</v>
      </c>
      <c r="W16" s="369"/>
      <c r="X16" s="369"/>
      <c r="Y16" s="369"/>
      <c r="Z16" s="276">
        <f>MATCH($A16,Table!$A:$A,0)+$AB$2-1</f>
        <v>135</v>
      </c>
      <c r="AA16" s="369"/>
      <c r="AC16" s="271" t="s">
        <v>218</v>
      </c>
    </row>
    <row r="17" spans="1:29" s="271" customFormat="1" ht="15.75" customHeight="1">
      <c r="A17" s="272">
        <v>41387</v>
      </c>
      <c r="B17" s="277">
        <f ca="1">IF(ISERROR(MATCH(B$1,INDIRECT("Table!A"&amp;$Z17):INDIRECT("Table!" &amp; $AC$45 &amp; $Z17),0)),"",INDIRECT(CONCATENATE("Table!",ADDRESS($V17,MATCH(B$1,INDIRECT("Table!A" &amp; $Z17):INDIRECT("Table!" &amp; $AC$44 &amp; $Z17),0)))))</f>
        <v>0.27139969956524829</v>
      </c>
      <c r="C17" s="277">
        <f ca="1">IF(ISERROR(MATCH(C$1,INDIRECT("Table!A"&amp;$Z17):INDIRECT("Table!" &amp; $AC$44 &amp; $Z17),0)),"",INDIRECT(CONCATENATE("Table!",ADDRESS($V17,MATCH(C$1,INDIRECT("Table!A" &amp; $Z17):INDIRECT("Table!" &amp; $AC$44 &amp; $Z17),0)))))</f>
        <v>0.5163703744058763</v>
      </c>
      <c r="D17" s="277">
        <f ca="1">IF(ISERROR(MATCH(D$1,INDIRECT("Table!A"&amp;$Z17):INDIRECT("Table!" &amp; $AC$44 &amp; $Z17),0)),"",INDIRECT(CONCATENATE("Table!",ADDRESS($V17,MATCH(D$1,INDIRECT("Table!A" &amp; $Z17):INDIRECT("Table!" &amp; $AC$44 &amp; $Z17),0)))))</f>
        <v>0.52679851550468459</v>
      </c>
      <c r="E17" s="277">
        <f ca="1">IF(ISERROR(MATCH(E$1,INDIRECT("Table!A"&amp;$Z17):INDIRECT("Table!" &amp; $AC$44 &amp; $Z17),0)),"",INDIRECT(CONCATENATE("Table!",ADDRESS($V17,MATCH(E$1,INDIRECT("Table!A" &amp; $Z17):INDIRECT("Table!" &amp; $AC$44 &amp; $Z17),0)))))</f>
        <v>0.86588464256161346</v>
      </c>
      <c r="F17" s="277">
        <f ca="1">IF(ISERROR(MATCH(F$1,INDIRECT("Table!A"&amp;$Z17):INDIRECT("Table!" &amp; $AC$44 &amp; $Z17),0)),"",INDIRECT(CONCATENATE("Table!",ADDRESS($V17,MATCH(F$1,INDIRECT("Table!A" &amp; $Z17):INDIRECT("Table!" &amp; $AC$44 &amp; $Z17),0)))))</f>
        <v>0.5828754476360285</v>
      </c>
      <c r="G17" s="277">
        <f ca="1">IF(ISERROR(MATCH(G$1,INDIRECT("Table!A"&amp;$Z17):INDIRECT("Table!" &amp; $AC$44 &amp; $Z17),0)),"",INDIRECT(CONCATENATE("Table!",ADDRESS($V17,MATCH(G$1,INDIRECT("Table!A" &amp; $Z17):INDIRECT("Table!" &amp; $AC$44 &amp; $Z17),0)))))</f>
        <v>0.40295840523113247</v>
      </c>
      <c r="H17" s="277">
        <f ca="1">IF(ISERROR(MATCH(H$1,INDIRECT("Table!A"&amp;$Z17):INDIRECT("Table!" &amp; $AC$44 &amp; $Z17),0)),"",INDIRECT(CONCATENATE("Table!",ADDRESS($V17,MATCH(H$1,INDIRECT("Table!A" &amp; $Z17):INDIRECT("Table!" &amp; $AC$44 &amp; $Z17),0)))))</f>
        <v>0.68425013063351903</v>
      </c>
      <c r="I17" s="277">
        <f ca="1">IF(ISERROR(MATCH(I$1,INDIRECT("Table!A"&amp;$Z17):INDIRECT("Table!" &amp; $AC$23 &amp; $Z17),0)),"",INDIRECT(CONCATENATE("Table!",ADDRESS($V17,MATCH(I$1,INDIRECT("Table!A" &amp; $Z17):INDIRECT("Table!" &amp; $AC$23 &amp; $Z17),0)))))</f>
        <v>8.1001144643567877E-2</v>
      </c>
      <c r="J17" s="277" t="str">
        <f ca="1">IF(ISERROR(MATCH(J$1,INDIRECT("Table!A"&amp;$Z17):INDIRECT("Table!" &amp; $AC$23 &amp; $Z17),0)),"",INDIRECT(CONCATENATE("Table!",ADDRESS($V17,MATCH(J$1,INDIRECT("Table!A" &amp; $Z17):INDIRECT("Table!" &amp; $AC$23 &amp; $Z17),0)))))</f>
        <v/>
      </c>
      <c r="K17" s="277" t="str">
        <f ca="1">IF(ISERROR(MATCH(K$1,INDIRECT("Table!A"&amp;$Z17):INDIRECT("Table!" &amp; $AC$23 &amp; $Z17),0)),"",INDIRECT(CONCATENATE("Table!",ADDRESS($V17,MATCH(K$1,INDIRECT("Table!A" &amp; $Z17):INDIRECT("Table!" &amp; $AC$23 &amp; $Z17),0)))))</f>
        <v/>
      </c>
      <c r="L17" s="277">
        <f ca="1">IF(ISERROR(MATCH(L$1,INDIRECT("Table!A"&amp;$Z17):INDIRECT("Table!" &amp; $AC$23 &amp; $Z17),0)),"",INDIRECT(CONCATENATE("Table!",ADDRESS($V17,MATCH(L$1,INDIRECT("Table!A" &amp; $Z17):INDIRECT("Table!" &amp; $AC$23 &amp; $Z17),0)))))</f>
        <v>0.81983297673382483</v>
      </c>
      <c r="M17" s="277">
        <f ca="1">IF(ISERROR(MATCH(M$1,INDIRECT("Table!A"&amp;$Z17):INDIRECT("Table!" &amp; $AC$23 &amp; $Z17),0)),"",INDIRECT(CONCATENATE("Table!",ADDRESS($V17,MATCH(M$1,INDIRECT("Table!A" &amp; $Z17):INDIRECT("Table!" &amp; $AC$23 &amp; $Z17),0)))))</f>
        <v>0.48772895630285418</v>
      </c>
      <c r="N17" s="277">
        <f ca="1">IF(ISERROR(MATCH(N$1,INDIRECT("Table!A"&amp;$Z17):INDIRECT("Table!" &amp; $AC$23 &amp; $Z17),0)),"",INDIRECT(CONCATENATE("Table!",ADDRESS($V17,MATCH(N$1,INDIRECT("Table!A" &amp; $Z17):INDIRECT("Table!" &amp; $AC$23 &amp; $Z17),0)))))</f>
        <v>0.60049706078961584</v>
      </c>
      <c r="O17" s="277">
        <f ca="1">IF(ISERROR(MATCH(O$1,INDIRECT("Table!A"&amp;$Z17):INDIRECT("Table!" &amp; $AC$23 &amp; $Z17),0)),"",INDIRECT(CONCATENATE("Table!",ADDRESS($V17,MATCH(O$1,INDIRECT("Table!A" &amp; $Z17):INDIRECT("Table!" &amp; $AC$23 &amp; $Z17),0)))))</f>
        <v>0.85670323493464218</v>
      </c>
      <c r="P17" s="277">
        <f ca="1">IF(ISERROR(MATCH(P$1,INDIRECT("Table!A"&amp;$Z17):INDIRECT("Table!" &amp; $AC$23 &amp; $Z17),0)),"",INDIRECT(CONCATENATE("Table!",ADDRESS($V17,MATCH(P$1,INDIRECT("Table!A" &amp; $Z17):INDIRECT("Table!" &amp; $AC$23 &amp; $Z17),0)))))</f>
        <v>8.2190296125916731E-2</v>
      </c>
      <c r="Q17" s="277" t="str">
        <f ca="1">IF(ISERROR(MATCH(Q$1,INDIRECT("Table!A"&amp;$Z17):INDIRECT("Table!" &amp; $AC$23 &amp; $Z17),0)),"",INDIRECT(CONCATENATE("Table!",ADDRESS($V17,MATCH(Q$1,INDIRECT("Table!A" &amp; $Z17):INDIRECT("Table!" &amp; $AC$23 &amp; $Z17),0)))))</f>
        <v/>
      </c>
      <c r="R17" s="277" t="str">
        <f ca="1">IF(ISERROR(MATCH(R$1,INDIRECT("Table!A"&amp;$Z17):INDIRECT("Table!" &amp; $AC$23 &amp; $Z17),0)),"",INDIRECT(CONCATENATE("Table!",ADDRESS($V17,MATCH(R$1,INDIRECT("Table!A" &amp; $Z17):INDIRECT("Table!" &amp; $AC$23 &amp; $Z17),0)))))</f>
        <v/>
      </c>
      <c r="S17" s="277">
        <f ca="1">IF(ISERROR(MATCH(S$1,INDIRECT("Table!A"&amp;$Z17):INDIRECT("Table!" &amp; $AC$23 &amp; $Z17),0)),"",INDIRECT(CONCATENATE("Table!",ADDRESS($V17,MATCH(S$1,INDIRECT("Table!A" &amp; $Z17):INDIRECT("Table!" &amp; $AC$23 &amp; $Z17),0)))))</f>
        <v>0.12678283258689779</v>
      </c>
      <c r="T17" s="277">
        <f ca="1">IF(ISERROR(MATCH(T$1,INDIRECT("Table!A"&amp;$Z17):INDIRECT("Table!" &amp; $AC$23 &amp; $Z17),0)),"",INDIRECT(CONCATENATE("Table!",ADDRESS($V17,MATCH(T$1,INDIRECT("Table!A" &amp; $Z17):INDIRECT("Table!" &amp; $AC$23 &amp; $Z17),0)))))</f>
        <v>0.10391502092745651</v>
      </c>
      <c r="V17" s="276">
        <f>MATCH($A17,Table!$A:$A,0)+$X$2-1</f>
        <v>150</v>
      </c>
      <c r="W17" s="368"/>
      <c r="X17" s="368"/>
      <c r="Y17" s="368"/>
      <c r="Z17" s="276">
        <f>MATCH($A17,Table!$A:$A,0)+$AB$2-1</f>
        <v>147</v>
      </c>
      <c r="AA17" s="368"/>
      <c r="AC17" s="271" t="s">
        <v>218</v>
      </c>
    </row>
    <row r="18" spans="1:29" s="271" customFormat="1" ht="15.75" customHeight="1">
      <c r="A18" s="272">
        <v>41383</v>
      </c>
      <c r="B18" s="277">
        <f ca="1">IF(ISERROR(MATCH(B$1,INDIRECT("Table!A"&amp;$Z18):INDIRECT("Table!" &amp; $AC$45 &amp; $Z18),0)),"",INDIRECT(CONCATENATE("Table!",ADDRESS($V18,MATCH(B$1,INDIRECT("Table!A" &amp; $Z18):INDIRECT("Table!" &amp; $AC$44 &amp; $Z18),0)))))</f>
        <v>0.26251985812338469</v>
      </c>
      <c r="C18" s="277">
        <f ca="1">IF(ISERROR(MATCH(C$1,INDIRECT("Table!A"&amp;$Z18):INDIRECT("Table!" &amp; $AC$44 &amp; $Z18),0)),"",INDIRECT(CONCATENATE("Table!",ADDRESS($V18,MATCH(C$1,INDIRECT("Table!A" &amp; $Z18):INDIRECT("Table!" &amp; $AC$44 &amp; $Z18),0)))))</f>
        <v>0.5161258818011133</v>
      </c>
      <c r="D18" s="277">
        <f ca="1">IF(ISERROR(MATCH(D$1,INDIRECT("Table!A"&amp;$Z18):INDIRECT("Table!" &amp; $AC$44 &amp; $Z18),0)),"",INDIRECT(CONCATENATE("Table!",ADDRESS($V18,MATCH(D$1,INDIRECT("Table!A" &amp; $Z18):INDIRECT("Table!" &amp; $AC$44 &amp; $Z18),0)))))</f>
        <v>0.52549699101356806</v>
      </c>
      <c r="E18" s="277">
        <f ca="1">IF(ISERROR(MATCH(E$1,INDIRECT("Table!A"&amp;$Z18):INDIRECT("Table!" &amp; $AC$44 &amp; $Z18),0)),"",INDIRECT(CONCATENATE("Table!",ADDRESS($V18,MATCH(E$1,INDIRECT("Table!A" &amp; $Z18):INDIRECT("Table!" &amp; $AC$44 &amp; $Z18),0)))))</f>
        <v>0.86532749296969536</v>
      </c>
      <c r="F18" s="277">
        <f ca="1">IF(ISERROR(MATCH(F$1,INDIRECT("Table!A"&amp;$Z18):INDIRECT("Table!" &amp; $AC$44 &amp; $Z18),0)),"",INDIRECT(CONCATENATE("Table!",ADDRESS($V18,MATCH(F$1,INDIRECT("Table!A" &amp; $Z18):INDIRECT("Table!" &amp; $AC$44 &amp; $Z18),0)))))</f>
        <v>0.57972832081715298</v>
      </c>
      <c r="G18" s="277">
        <f ca="1">IF(ISERROR(MATCH(G$1,INDIRECT("Table!A"&amp;$Z18):INDIRECT("Table!" &amp; $AC$44 &amp; $Z18),0)),"",INDIRECT(CONCATENATE("Table!",ADDRESS($V18,MATCH(G$1,INDIRECT("Table!A" &amp; $Z18):INDIRECT("Table!" &amp; $AC$44 &amp; $Z18),0)))))</f>
        <v>0.38223367541549363</v>
      </c>
      <c r="H18" s="277">
        <f ca="1">IF(ISERROR(MATCH(H$1,INDIRECT("Table!A"&amp;$Z18):INDIRECT("Table!" &amp; $AC$44 &amp; $Z18),0)),"",INDIRECT(CONCATENATE("Table!",ADDRESS($V18,MATCH(H$1,INDIRECT("Table!A" &amp; $Z18):INDIRECT("Table!" &amp; $AC$44 &amp; $Z18),0)))))</f>
        <v>0.64368780484588539</v>
      </c>
      <c r="I18" s="277">
        <f ca="1">IF(ISERROR(MATCH(I$1,INDIRECT("Table!A"&amp;$Z18):INDIRECT("Table!" &amp; $AC$23 &amp; $Z18),0)),"",INDIRECT(CONCATENATE("Table!",ADDRESS($V18,MATCH(I$1,INDIRECT("Table!A" &amp; $Z18):INDIRECT("Table!" &amp; $AC$23 &amp; $Z18),0)))))</f>
        <v>8.0878310720451069E-2</v>
      </c>
      <c r="J18" s="277" t="str">
        <f ca="1">IF(ISERROR(MATCH(J$1,INDIRECT("Table!A"&amp;$Z18):INDIRECT("Table!" &amp; $AC$23 &amp; $Z18),0)),"",INDIRECT(CONCATENATE("Table!",ADDRESS($V18,MATCH(J$1,INDIRECT("Table!A" &amp; $Z18):INDIRECT("Table!" &amp; $AC$23 &amp; $Z18),0)))))</f>
        <v/>
      </c>
      <c r="K18" s="277" t="str">
        <f ca="1">IF(ISERROR(MATCH(K$1,INDIRECT("Table!A"&amp;$Z18):INDIRECT("Table!" &amp; $AC$23 &amp; $Z18),0)),"",INDIRECT(CONCATENATE("Table!",ADDRESS($V18,MATCH(K$1,INDIRECT("Table!A" &amp; $Z18):INDIRECT("Table!" &amp; $AC$23 &amp; $Z18),0)))))</f>
        <v/>
      </c>
      <c r="L18" s="277">
        <f ca="1">IF(ISERROR(MATCH(L$1,INDIRECT("Table!A"&amp;$Z18):INDIRECT("Table!" &amp; $AC$23 &amp; $Z18),0)),"",INDIRECT(CONCATENATE("Table!",ADDRESS($V18,MATCH(L$1,INDIRECT("Table!A" &amp; $Z18):INDIRECT("Table!" &amp; $AC$23 &amp; $Z18),0)))))</f>
        <v>0.81218067938682148</v>
      </c>
      <c r="M18" s="277">
        <f ca="1">IF(ISERROR(MATCH(M$1,INDIRECT("Table!A"&amp;$Z18):INDIRECT("Table!" &amp; $AC$23 &amp; $Z18),0)),"",INDIRECT(CONCATENATE("Table!",ADDRESS($V18,MATCH(M$1,INDIRECT("Table!A" &amp; $Z18):INDIRECT("Table!" &amp; $AC$23 &amp; $Z18),0)))))</f>
        <v>0.41817058975783344</v>
      </c>
      <c r="N18" s="277">
        <f ca="1">IF(ISERROR(MATCH(N$1,INDIRECT("Table!A"&amp;$Z18):INDIRECT("Table!" &amp; $AC$23 &amp; $Z18),0)),"",INDIRECT(CONCATENATE("Table!",ADDRESS($V18,MATCH(N$1,INDIRECT("Table!A" &amp; $Z18):INDIRECT("Table!" &amp; $AC$23 &amp; $Z18),0)))))</f>
        <v>0.59477941114252664</v>
      </c>
      <c r="O18" s="277">
        <f ca="1">IF(ISERROR(MATCH(O$1,INDIRECT("Table!A"&amp;$Z18):INDIRECT("Table!" &amp; $AC$23 &amp; $Z18),0)),"",INDIRECT(CONCATENATE("Table!",ADDRESS($V18,MATCH(O$1,INDIRECT("Table!A" &amp; $Z18):INDIRECT("Table!" &amp; $AC$23 &amp; $Z18),0)))))</f>
        <v>0.8119980032037134</v>
      </c>
      <c r="P18" s="277">
        <f ca="1">IF(ISERROR(MATCH(P$1,INDIRECT("Table!A"&amp;$Z18):INDIRECT("Table!" &amp; $AC$23 &amp; $Z18),0)),"",INDIRECT(CONCATENATE("Table!",ADDRESS($V18,MATCH(P$1,INDIRECT("Table!A" &amp; $Z18):INDIRECT("Table!" &amp; $AC$23 &amp; $Z18),0)))))</f>
        <v>8.2067462276761524E-2</v>
      </c>
      <c r="Q18" s="277" t="str">
        <f ca="1">IF(ISERROR(MATCH(Q$1,INDIRECT("Table!A"&amp;$Z18):INDIRECT("Table!" &amp; $AC$23 &amp; $Z18),0)),"",INDIRECT(CONCATENATE("Table!",ADDRESS($V18,MATCH(Q$1,INDIRECT("Table!A" &amp; $Z18):INDIRECT("Table!" &amp; $AC$23 &amp; $Z18),0)))))</f>
        <v/>
      </c>
      <c r="R18" s="277" t="str">
        <f ca="1">IF(ISERROR(MATCH(R$1,INDIRECT("Table!A"&amp;$Z18):INDIRECT("Table!" &amp; $AC$23 &amp; $Z18),0)),"",INDIRECT(CONCATENATE("Table!",ADDRESS($V18,MATCH(R$1,INDIRECT("Table!A" &amp; $Z18):INDIRECT("Table!" &amp; $AC$23 &amp; $Z18),0)))))</f>
        <v/>
      </c>
      <c r="S18" s="277">
        <f ca="1">IF(ISERROR(MATCH(S$1,INDIRECT("Table!A"&amp;$Z18):INDIRECT("Table!" &amp; $AC$23 &amp; $Z18),0)),"",INDIRECT(CONCATENATE("Table!",ADDRESS($V18,MATCH(S$1,INDIRECT("Table!A" &amp; $Z18):INDIRECT("Table!" &amp; $AC$23 &amp; $Z18),0)))))</f>
        <v>0.12676107414190133</v>
      </c>
      <c r="T18" s="277">
        <f ca="1">IF(ISERROR(MATCH(T$1,INDIRECT("Table!A"&amp;$Z18):INDIRECT("Table!" &amp; $AC$23 &amp; $Z18),0)),"",INDIRECT(CONCATENATE("Table!",ADDRESS($V18,MATCH(T$1,INDIRECT("Table!A" &amp; $Z18):INDIRECT("Table!" &amp; $AC$23 &amp; $Z18),0)))))</f>
        <v>0.10391502092745651</v>
      </c>
      <c r="V18" s="276">
        <f>MATCH($A18,Table!$A:$A,0)+$X$2-1</f>
        <v>162</v>
      </c>
      <c r="W18" s="367"/>
      <c r="X18" s="367"/>
      <c r="Y18" s="367"/>
      <c r="Z18" s="276">
        <f>MATCH($A18,Table!$A:$A,0)+$AB$2-1</f>
        <v>159</v>
      </c>
      <c r="AA18" s="367"/>
      <c r="AC18" s="271" t="s">
        <v>218</v>
      </c>
    </row>
    <row r="19" spans="1:29" s="271" customFormat="1" ht="15.75" customHeight="1">
      <c r="A19" s="272">
        <v>41379</v>
      </c>
      <c r="B19" s="277">
        <f ca="1">IF(ISERROR(MATCH(B$1,INDIRECT("Table!A"&amp;$Z19):INDIRECT("Table!" &amp; $AC$45 &amp; $Z19),0)),"",INDIRECT(CONCATENATE("Table!",ADDRESS($V19,MATCH(B$1,INDIRECT("Table!A" &amp; $Z19):INDIRECT("Table!" &amp; $AC$44 &amp; $Z19),0)))))</f>
        <v>0.2636077834080236</v>
      </c>
      <c r="C19" s="277">
        <f ca="1">IF(ISERROR(MATCH(C$1,INDIRECT("Table!A"&amp;$Z19):INDIRECT("Table!" &amp; $AC$44 &amp; $Z19),0)),"",INDIRECT(CONCATENATE("Table!",ADDRESS($V19,MATCH(C$1,INDIRECT("Table!A" &amp; $Z19):INDIRECT("Table!" &amp; $AC$44 &amp; $Z19),0)))))</f>
        <v>0.51565882120016637</v>
      </c>
      <c r="D19" s="277">
        <f ca="1">IF(ISERROR(MATCH(D$1,INDIRECT("Table!A"&amp;$Z19):INDIRECT("Table!" &amp; $AC$44 &amp; $Z19),0)),"",INDIRECT(CONCATENATE("Table!",ADDRESS($V19,MATCH(D$1,INDIRECT("Table!A" &amp; $Z19):INDIRECT("Table!" &amp; $AC$44 &amp; $Z19),0)))))</f>
        <v>0.52503059479469927</v>
      </c>
      <c r="E19" s="277">
        <f ca="1">IF(ISERROR(MATCH(E$1,INDIRECT("Table!A"&amp;$Z19):INDIRECT("Table!" &amp; $AC$44 &amp; $Z19),0)),"",INDIRECT(CONCATENATE("Table!",ADDRESS($V19,MATCH(E$1,INDIRECT("Table!A" &amp; $Z19):INDIRECT("Table!" &amp; $AC$44 &amp; $Z19),0)))))</f>
        <v>0.8645708904173568</v>
      </c>
      <c r="F19" s="277">
        <f ca="1">IF(ISERROR(MATCH(F$1,INDIRECT("Table!A"&amp;$Z19):INDIRECT("Table!" &amp; $AC$44 &amp; $Z19),0)),"",INDIRECT(CONCATENATE("Table!",ADDRESS($V19,MATCH(F$1,INDIRECT("Table!A" &amp; $Z19):INDIRECT("Table!" &amp; $AC$44 &amp; $Z19),0)))))</f>
        <v>0.56729091431075385</v>
      </c>
      <c r="G19" s="277">
        <f ca="1">IF(ISERROR(MATCH(G$1,INDIRECT("Table!A"&amp;$Z19):INDIRECT("Table!" &amp; $AC$44 &amp; $Z19),0)),"",INDIRECT(CONCATENATE("Table!",ADDRESS($V19,MATCH(G$1,INDIRECT("Table!A" &amp; $Z19):INDIRECT("Table!" &amp; $AC$44 &amp; $Z19),0)))))</f>
        <v>0.3913798322889232</v>
      </c>
      <c r="H19" s="277">
        <f ca="1">IF(ISERROR(MATCH(H$1,INDIRECT("Table!A"&amp;$Z19):INDIRECT("Table!" &amp; $AC$44 &amp; $Z19),0)),"",INDIRECT(CONCATENATE("Table!",ADDRESS($V19,MATCH(H$1,INDIRECT("Table!A" &amp; $Z19):INDIRECT("Table!" &amp; $AC$44 &amp; $Z19),0)))))</f>
        <v>0.64286691535112805</v>
      </c>
      <c r="I19" s="277">
        <f ca="1">IF(ISERROR(MATCH(I$1,INDIRECT("Table!A"&amp;$Z19):INDIRECT("Table!" &amp; $AC$23 &amp; $Z19),0)),"",INDIRECT(CONCATENATE("Table!",ADDRESS($V19,MATCH(I$1,INDIRECT("Table!A" &amp; $Z19):INDIRECT("Table!" &amp; $AC$23 &amp; $Z19),0)))))</f>
        <v>7.9640337456097415E-2</v>
      </c>
      <c r="J19" s="277" t="str">
        <f ca="1">IF(ISERROR(MATCH(J$1,INDIRECT("Table!A"&amp;$Z19):INDIRECT("Table!" &amp; $AC$23 &amp; $Z19),0)),"",INDIRECT(CONCATENATE("Table!",ADDRESS($V19,MATCH(J$1,INDIRECT("Table!A" &amp; $Z19):INDIRECT("Table!" &amp; $AC$23 &amp; $Z19),0)))))</f>
        <v/>
      </c>
      <c r="K19" s="277" t="str">
        <f ca="1">IF(ISERROR(MATCH(K$1,INDIRECT("Table!A"&amp;$Z19):INDIRECT("Table!" &amp; $AC$23 &amp; $Z19),0)),"",INDIRECT(CONCATENATE("Table!",ADDRESS($V19,MATCH(K$1,INDIRECT("Table!A" &amp; $Z19):INDIRECT("Table!" &amp; $AC$23 &amp; $Z19),0)))))</f>
        <v/>
      </c>
      <c r="L19" s="277">
        <f ca="1">IF(ISERROR(MATCH(L$1,INDIRECT("Table!A"&amp;$Z19):INDIRECT("Table!" &amp; $AC$23 &amp; $Z19),0)),"",INDIRECT(CONCATENATE("Table!",ADDRESS($V19,MATCH(L$1,INDIRECT("Table!A" &amp; $Z19):INDIRECT("Table!" &amp; $AC$23 &amp; $Z19),0)))))</f>
        <v>0.81218067938682148</v>
      </c>
      <c r="M19" s="277">
        <f ca="1">IF(ISERROR(MATCH(M$1,INDIRECT("Table!A"&amp;$Z19):INDIRECT("Table!" &amp; $AC$23 &amp; $Z19),0)),"",INDIRECT(CONCATENATE("Table!",ADDRESS($V19,MATCH(M$1,INDIRECT("Table!A" &amp; $Z19):INDIRECT("Table!" &amp; $AC$23 &amp; $Z19),0)))))</f>
        <v>0.41817058975783344</v>
      </c>
      <c r="N19" s="277">
        <f ca="1">IF(ISERROR(MATCH(N$1,INDIRECT("Table!A"&amp;$Z19):INDIRECT("Table!" &amp; $AC$23 &amp; $Z19),0)),"",INDIRECT(CONCATENATE("Table!",ADDRESS($V19,MATCH(N$1,INDIRECT("Table!A" &amp; $Z19):INDIRECT("Table!" &amp; $AC$23 &amp; $Z19),0)))))</f>
        <v>0.59477941114252664</v>
      </c>
      <c r="O19" s="277">
        <f ca="1">IF(ISERROR(MATCH(O$1,INDIRECT("Table!A"&amp;$Z19):INDIRECT("Table!" &amp; $AC$23 &amp; $Z19),0)),"",INDIRECT(CONCATENATE("Table!",ADDRESS($V19,MATCH(O$1,INDIRECT("Table!A" &amp; $Z19):INDIRECT("Table!" &amp; $AC$23 &amp; $Z19),0)))))</f>
        <v>0.8119980032037134</v>
      </c>
      <c r="P19" s="277">
        <f ca="1">IF(ISERROR(MATCH(P$1,INDIRECT("Table!A"&amp;$Z19):INDIRECT("Table!" &amp; $AC$23 &amp; $Z19),0)),"",INDIRECT(CONCATENATE("Table!",ADDRESS($V19,MATCH(P$1,INDIRECT("Table!A" &amp; $Z19):INDIRECT("Table!" &amp; $AC$23 &amp; $Z19),0)))))</f>
        <v>8.0760847312708495E-2</v>
      </c>
      <c r="Q19" s="277" t="str">
        <f ca="1">IF(ISERROR(MATCH(Q$1,INDIRECT("Table!A"&amp;$Z19):INDIRECT("Table!" &amp; $AC$23 &amp; $Z19),0)),"",INDIRECT(CONCATENATE("Table!",ADDRESS($V19,MATCH(Q$1,INDIRECT("Table!A" &amp; $Z19):INDIRECT("Table!" &amp; $AC$23 &amp; $Z19),0)))))</f>
        <v/>
      </c>
      <c r="R19" s="277" t="str">
        <f ca="1">IF(ISERROR(MATCH(R$1,INDIRECT("Table!A"&amp;$Z19):INDIRECT("Table!" &amp; $AC$23 &amp; $Z19),0)),"",INDIRECT(CONCATENATE("Table!",ADDRESS($V19,MATCH(R$1,INDIRECT("Table!A" &amp; $Z19):INDIRECT("Table!" &amp; $AC$23 &amp; $Z19),0)))))</f>
        <v/>
      </c>
      <c r="S19" s="277">
        <f ca="1">IF(ISERROR(MATCH(S$1,INDIRECT("Table!A"&amp;$Z19):INDIRECT("Table!" &amp; $AC$23 &amp; $Z19),0)),"",INDIRECT(CONCATENATE("Table!",ADDRESS($V19,MATCH(S$1,INDIRECT("Table!A" &amp; $Z19):INDIRECT("Table!" &amp; $AC$23 &amp; $Z19),0)))))</f>
        <v>0.12649634639444435</v>
      </c>
      <c r="T19" s="277">
        <f ca="1">IF(ISERROR(MATCH(T$1,INDIRECT("Table!A"&amp;$Z19):INDIRECT("Table!" &amp; $AC$23 &amp; $Z19),0)),"",INDIRECT(CONCATENATE("Table!",ADDRESS($V19,MATCH(T$1,INDIRECT("Table!A" &amp; $Z19):INDIRECT("Table!" &amp; $AC$23 &amp; $Z19),0)))))</f>
        <v>0.10381227240446653</v>
      </c>
      <c r="V19" s="276">
        <f>MATCH($A19,Table!$A:$A,0)+$X$2-1</f>
        <v>174</v>
      </c>
      <c r="W19" s="366"/>
      <c r="X19" s="366"/>
      <c r="Y19" s="366"/>
      <c r="Z19" s="276">
        <f>MATCH($A19,Table!$A:$A,0)+$AB$2-1</f>
        <v>171</v>
      </c>
      <c r="AA19" s="366"/>
      <c r="AC19" s="271" t="s">
        <v>218</v>
      </c>
    </row>
    <row r="20" spans="1:29" s="271" customFormat="1" ht="15.75" customHeight="1">
      <c r="A20" s="272">
        <v>41374</v>
      </c>
      <c r="B20" s="277">
        <f ca="1">IF(ISERROR(MATCH(B$1,INDIRECT("Table!A"&amp;$Z20):INDIRECT("Table!" &amp; $AC$45 &amp; $Z20),0)),"",INDIRECT(CONCATENATE("Table!",ADDRESS($V20,MATCH(B$1,INDIRECT("Table!A" &amp; $Z20):INDIRECT("Table!" &amp; $AC$44 &amp; $Z20),0)))))</f>
        <v>0.27254481066613107</v>
      </c>
      <c r="C20" s="277">
        <f ca="1">IF(ISERROR(MATCH(C$1,INDIRECT("Table!A"&amp;$Z20):INDIRECT("Table!" &amp; $AC$44 &amp; $Z20),0)),"",INDIRECT(CONCATENATE("Table!",ADDRESS($V20,MATCH(C$1,INDIRECT("Table!A" &amp; $Z20):INDIRECT("Table!" &amp; $AC$44 &amp; $Z20),0)))))</f>
        <v>0.51547810927490678</v>
      </c>
      <c r="D20" s="277">
        <f ca="1">IF(ISERROR(MATCH(D$1,INDIRECT("Table!A"&amp;$Z20):INDIRECT("Table!" &amp; $AC$44 &amp; $Z20),0)),"",INDIRECT(CONCATENATE("Table!",ADDRESS($V20,MATCH(D$1,INDIRECT("Table!A" &amp; $Z20):INDIRECT("Table!" &amp; $AC$44 &amp; $Z20),0)))))</f>
        <v>0.52485254039775231</v>
      </c>
      <c r="E20" s="277">
        <f ca="1">IF(ISERROR(MATCH(E$1,INDIRECT("Table!A"&amp;$Z20):INDIRECT("Table!" &amp; $AC$44 &amp; $Z20),0)),"",INDIRECT(CONCATENATE("Table!",ADDRESS($V20,MATCH(E$1,INDIRECT("Table!A" &amp; $Z20):INDIRECT("Table!" &amp; $AC$44 &amp; $Z20),0)))))</f>
        <v>0.86976106304581713</v>
      </c>
      <c r="F20" s="277">
        <f ca="1">IF(ISERROR(MATCH(F$1,INDIRECT("Table!A"&amp;$Z20):INDIRECT("Table!" &amp; $AC$44 &amp; $Z20),0)),"",INDIRECT(CONCATENATE("Table!",ADDRESS($V20,MATCH(F$1,INDIRECT("Table!A" &amp; $Z20):INDIRECT("Table!" &amp; $AC$44 &amp; $Z20),0)))))</f>
        <v>0.56729091431075385</v>
      </c>
      <c r="G20" s="277">
        <f ca="1">IF(ISERROR(MATCH(G$1,INDIRECT("Table!A"&amp;$Z20):INDIRECT("Table!" &amp; $AC$44 &amp; $Z20),0)),"",INDIRECT(CONCATENATE("Table!",ADDRESS($V20,MATCH(G$1,INDIRECT("Table!A" &amp; $Z20):INDIRECT("Table!" &amp; $AC$44 &amp; $Z20),0)))))</f>
        <v>0.38039233493778946</v>
      </c>
      <c r="H20" s="277">
        <f ca="1">IF(ISERROR(MATCH(H$1,INDIRECT("Table!A"&amp;$Z20):INDIRECT("Table!" &amp; $AC$44 &amp; $Z20),0)),"",INDIRECT(CONCATENATE("Table!",ADDRESS($V20,MATCH(H$1,INDIRECT("Table!A" &amp; $Z20):INDIRECT("Table!" &amp; $AC$44 &amp; $Z20),0)))))</f>
        <v>0.62978543135435228</v>
      </c>
      <c r="I20" s="277">
        <f ca="1">IF(ISERROR(MATCH(I$1,INDIRECT("Table!A"&amp;$Z20):INDIRECT("Table!" &amp; $AC$23 &amp; $Z20),0)),"",INDIRECT(CONCATENATE("Table!",ADDRESS($V20,MATCH(I$1,INDIRECT("Table!A" &amp; $Z20):INDIRECT("Table!" &amp; $AC$23 &amp; $Z20),0)))))</f>
        <v>7.8026636897504123E-2</v>
      </c>
      <c r="J20" s="277" t="str">
        <f ca="1">IF(ISERROR(MATCH(J$1,INDIRECT("Table!A"&amp;$Z20):INDIRECT("Table!" &amp; $AC$23 &amp; $Z20),0)),"",INDIRECT(CONCATENATE("Table!",ADDRESS($V20,MATCH(J$1,INDIRECT("Table!A" &amp; $Z20):INDIRECT("Table!" &amp; $AC$23 &amp; $Z20),0)))))</f>
        <v/>
      </c>
      <c r="K20" s="277" t="str">
        <f ca="1">IF(ISERROR(MATCH(K$1,INDIRECT("Table!A"&amp;$Z20):INDIRECT("Table!" &amp; $AC$23 &amp; $Z20),0)),"",INDIRECT(CONCATENATE("Table!",ADDRESS($V20,MATCH(K$1,INDIRECT("Table!A" &amp; $Z20):INDIRECT("Table!" &amp; $AC$23 &amp; $Z20),0)))))</f>
        <v/>
      </c>
      <c r="L20" s="277">
        <f ca="1">IF(ISERROR(MATCH(L$1,INDIRECT("Table!A"&amp;$Z20):INDIRECT("Table!" &amp; $AC$23 &amp; $Z20),0)),"",INDIRECT(CONCATENATE("Table!",ADDRESS($V20,MATCH(L$1,INDIRECT("Table!A" &amp; $Z20):INDIRECT("Table!" &amp; $AC$23 &amp; $Z20),0)))))</f>
        <v>0.81258684018297966</v>
      </c>
      <c r="M20" s="277">
        <f ca="1">IF(ISERROR(MATCH(M$1,INDIRECT("Table!A"&amp;$Z20):INDIRECT("Table!" &amp; $AC$23 &amp; $Z20),0)),"",INDIRECT(CONCATENATE("Table!",ADDRESS($V20,MATCH(M$1,INDIRECT("Table!A" &amp; $Z20):INDIRECT("Table!" &amp; $AC$23 &amp; $Z20),0)))))</f>
        <v>0.42306871451470568</v>
      </c>
      <c r="N20" s="277">
        <f ca="1">IF(ISERROR(MATCH(N$1,INDIRECT("Table!A"&amp;$Z20):INDIRECT("Table!" &amp; $AC$23 &amp; $Z20),0)),"",INDIRECT(CONCATENATE("Table!",ADDRESS($V20,MATCH(N$1,INDIRECT("Table!A" &amp; $Z20):INDIRECT("Table!" &amp; $AC$23 &amp; $Z20),0)))))</f>
        <v>0.58787713218166415</v>
      </c>
      <c r="O20" s="277">
        <f ca="1">IF(ISERROR(MATCH(O$1,INDIRECT("Table!A"&amp;$Z20):INDIRECT("Table!" &amp; $AC$23 &amp; $Z20),0)),"",INDIRECT(CONCATENATE("Table!",ADDRESS($V20,MATCH(O$1,INDIRECT("Table!A" &amp; $Z20):INDIRECT("Table!" &amp; $AC$23 &amp; $Z20),0)))))</f>
        <v>0.78343826335385836</v>
      </c>
      <c r="P20" s="277">
        <f ca="1">IF(ISERROR(MATCH(P$1,INDIRECT("Table!A"&amp;$Z20):INDIRECT("Table!" &amp; $AC$23 &amp; $Z20),0)),"",INDIRECT(CONCATENATE("Table!",ADDRESS($V20,MATCH(P$1,INDIRECT("Table!A" &amp; $Z20):INDIRECT("Table!" &amp; $AC$23 &amp; $Z20),0)))))</f>
        <v>8.1313599633906955E-2</v>
      </c>
      <c r="Q20" s="277" t="str">
        <f ca="1">IF(ISERROR(MATCH(Q$1,INDIRECT("Table!A"&amp;$Z20):INDIRECT("Table!" &amp; $AC$23 &amp; $Z20),0)),"",INDIRECT(CONCATENATE("Table!",ADDRESS($V20,MATCH(Q$1,INDIRECT("Table!A" &amp; $Z20):INDIRECT("Table!" &amp; $AC$23 &amp; $Z20),0)))))</f>
        <v/>
      </c>
      <c r="R20" s="277" t="str">
        <f ca="1">IF(ISERROR(MATCH(R$1,INDIRECT("Table!A"&amp;$Z20):INDIRECT("Table!" &amp; $AC$23 &amp; $Z20),0)),"",INDIRECT(CONCATENATE("Table!",ADDRESS($V20,MATCH(R$1,INDIRECT("Table!A" &amp; $Z20):INDIRECT("Table!" &amp; $AC$23 &amp; $Z20),0)))))</f>
        <v/>
      </c>
      <c r="S20" s="277">
        <f ca="1">IF(ISERROR(MATCH(S$1,INDIRECT("Table!A"&amp;$Z20):INDIRECT("Table!" &amp; $AC$23 &amp; $Z20),0)),"",INDIRECT(CONCATENATE("Table!",ADDRESS($V20,MATCH(S$1,INDIRECT("Table!A" &amp; $Z20):INDIRECT("Table!" &amp; $AC$23 &amp; $Z20),0)))))</f>
        <v>0.12576743848706279</v>
      </c>
      <c r="T20" s="277">
        <f ca="1">IF(ISERROR(MATCH(T$1,INDIRECT("Table!A"&amp;$Z20):INDIRECT("Table!" &amp; $AC$23 &amp; $Z20),0)),"",INDIRECT(CONCATENATE("Table!",ADDRESS($V20,MATCH(T$1,INDIRECT("Table!A" &amp; $Z20):INDIRECT("Table!" &amp; $AC$23 &amp; $Z20),0)))))</f>
        <v>0.10059382602257445</v>
      </c>
      <c r="V20" s="276">
        <f>MATCH($A20,Table!$A:$A,0)+$X$2-1</f>
        <v>186</v>
      </c>
      <c r="W20" s="365"/>
      <c r="X20" s="365"/>
      <c r="Y20" s="365"/>
      <c r="Z20" s="276">
        <f>MATCH($A20,Table!$A:$A,0)+$AB$2-1</f>
        <v>183</v>
      </c>
      <c r="AA20" s="365"/>
      <c r="AC20" s="271" t="s">
        <v>218</v>
      </c>
    </row>
    <row r="21" spans="1:29" s="271" customFormat="1" ht="15.75" customHeight="1">
      <c r="A21" s="272">
        <v>41373</v>
      </c>
      <c r="B21" s="277">
        <f ca="1">IF(ISERROR(MATCH(B$1,INDIRECT("Table!A"&amp;$Z21):INDIRECT("Table!" &amp; $AC$45 &amp; $Z21),0)),"",INDIRECT(CONCATENATE("Table!",ADDRESS($V21,MATCH(B$1,INDIRECT("Table!A" &amp; $Z21):INDIRECT("Table!" &amp; $AC$44 &amp; $Z21),0)))))</f>
        <v>0.27926693362679417</v>
      </c>
      <c r="C21" s="277">
        <f ca="1">IF(ISERROR(MATCH(C$1,INDIRECT("Table!A"&amp;$Z21):INDIRECT("Table!" &amp; $AC$44 &amp; $Z21),0)),"",INDIRECT(CONCATENATE("Table!",ADDRESS($V21,MATCH(C$1,INDIRECT("Table!A" &amp; $Z21):INDIRECT("Table!" &amp; $AC$44 &amp; $Z21),0)))))</f>
        <v>0.51541167106709074</v>
      </c>
      <c r="D21" s="277">
        <f ca="1">IF(ISERROR(MATCH(D$1,INDIRECT("Table!A"&amp;$Z21):INDIRECT("Table!" &amp; $AC$44 &amp; $Z21),0)),"",INDIRECT(CONCATENATE("Table!",ADDRESS($V21,MATCH(D$1,INDIRECT("Table!A" &amp; $Z21):INDIRECT("Table!" &amp; $AC$44 &amp; $Z21),0)))))</f>
        <v>0.5247867665720144</v>
      </c>
      <c r="E21" s="277">
        <f ca="1">IF(ISERROR(MATCH(E$1,INDIRECT("Table!A"&amp;$Z21):INDIRECT("Table!" &amp; $AC$44 &amp; $Z21),0)),"",INDIRECT(CONCATENATE("Table!",ADDRESS($V21,MATCH(E$1,INDIRECT("Table!A" &amp; $Z21):INDIRECT("Table!" &amp; $AC$44 &amp; $Z21),0)))))</f>
        <v>0.86937534409756601</v>
      </c>
      <c r="F21" s="277">
        <f ca="1">IF(ISERROR(MATCH(F$1,INDIRECT("Table!A"&amp;$Z21):INDIRECT("Table!" &amp; $AC$44 &amp; $Z21),0)),"",INDIRECT(CONCATENATE("Table!",ADDRESS($V21,MATCH(F$1,INDIRECT("Table!A" &amp; $Z21):INDIRECT("Table!" &amp; $AC$44 &amp; $Z21),0)))))</f>
        <v>0.56639398014535891</v>
      </c>
      <c r="G21" s="277">
        <f ca="1">IF(ISERROR(MATCH(G$1,INDIRECT("Table!A"&amp;$Z21):INDIRECT("Table!" &amp; $AC$44 &amp; $Z21),0)),"",INDIRECT(CONCATENATE("Table!",ADDRESS($V21,MATCH(G$1,INDIRECT("Table!A" &amp; $Z21):INDIRECT("Table!" &amp; $AC$44 &amp; $Z21),0)))))</f>
        <v>0.3840265794811249</v>
      </c>
      <c r="H21" s="277">
        <f ca="1">IF(ISERROR(MATCH(H$1,INDIRECT("Table!A"&amp;$Z21):INDIRECT("Table!" &amp; $AC$44 &amp; $Z21),0)),"",INDIRECT(CONCATENATE("Table!",ADDRESS($V21,MATCH(H$1,INDIRECT("Table!A" &amp; $Z21):INDIRECT("Table!" &amp; $AC$44 &amp; $Z21),0)))))</f>
        <v>0.62559691688411445</v>
      </c>
      <c r="I21" s="277">
        <f ca="1">IF(ISERROR(MATCH(I$1,INDIRECT("Table!A"&amp;$Z21):INDIRECT("Table!" &amp; $AC$23 &amp; $Z21),0)),"",INDIRECT(CONCATENATE("Table!",ADDRESS($V21,MATCH(I$1,INDIRECT("Table!A" &amp; $Z21):INDIRECT("Table!" &amp; $AC$23 &amp; $Z21),0)))))</f>
        <v>5.3613394678039647E-2</v>
      </c>
      <c r="J21" s="277" t="str">
        <f ca="1">IF(ISERROR(MATCH(J$1,INDIRECT("Table!A"&amp;$Z21):INDIRECT("Table!" &amp; $AC$23 &amp; $Z21),0)),"",INDIRECT(CONCATENATE("Table!",ADDRESS($V21,MATCH(J$1,INDIRECT("Table!A" &amp; $Z21):INDIRECT("Table!" &amp; $AC$23 &amp; $Z21),0)))))</f>
        <v/>
      </c>
      <c r="K21" s="277" t="str">
        <f ca="1">IF(ISERROR(MATCH(K$1,INDIRECT("Table!A"&amp;$Z21):INDIRECT("Table!" &amp; $AC$23 &amp; $Z21),0)),"",INDIRECT(CONCATENATE("Table!",ADDRESS($V21,MATCH(K$1,INDIRECT("Table!A" &amp; $Z21):INDIRECT("Table!" &amp; $AC$23 &amp; $Z21),0)))))</f>
        <v/>
      </c>
      <c r="L21" s="277">
        <f ca="1">IF(ISERROR(MATCH(L$1,INDIRECT("Table!A"&amp;$Z21):INDIRECT("Table!" &amp; $AC$23 &amp; $Z21),0)),"",INDIRECT(CONCATENATE("Table!",ADDRESS($V21,MATCH(L$1,INDIRECT("Table!A" &amp; $Z21):INDIRECT("Table!" &amp; $AC$23 &amp; $Z21),0)))))</f>
        <v>0.81226667771866112</v>
      </c>
      <c r="M21" s="277">
        <f ca="1">IF(ISERROR(MATCH(M$1,INDIRECT("Table!A"&amp;$Z21):INDIRECT("Table!" &amp; $AC$23 &amp; $Z21),0)),"",INDIRECT(CONCATENATE("Table!",ADDRESS($V21,MATCH(M$1,INDIRECT("Table!A" &amp; $Z21):INDIRECT("Table!" &amp; $AC$23 &amp; $Z21),0)))))</f>
        <v>0.42944263396810156</v>
      </c>
      <c r="N21" s="277">
        <f ca="1">IF(ISERROR(MATCH(N$1,INDIRECT("Table!A"&amp;$Z21):INDIRECT("Table!" &amp; $AC$23 &amp; $Z21),0)),"",INDIRECT(CONCATENATE("Table!",ADDRESS($V21,MATCH(N$1,INDIRECT("Table!A" &amp; $Z21):INDIRECT("Table!" &amp; $AC$23 &amp; $Z21),0)))))</f>
        <v>0.58697657214211196</v>
      </c>
      <c r="O21" s="277">
        <f ca="1">IF(ISERROR(MATCH(O$1,INDIRECT("Table!A"&amp;$Z21):INDIRECT("Table!" &amp; $AC$23 &amp; $Z21),0)),"",INDIRECT(CONCATENATE("Table!",ADDRESS($V21,MATCH(O$1,INDIRECT("Table!A" &amp; $Z21):INDIRECT("Table!" &amp; $AC$23 &amp; $Z21),0)))))</f>
        <v>0.78337366778726747</v>
      </c>
      <c r="P21" s="277">
        <f ca="1">IF(ISERROR(MATCH(P$1,INDIRECT("Table!A"&amp;$Z21):INDIRECT("Table!" &amp; $AC$23 &amp; $Z21),0)),"",INDIRECT(CONCATENATE("Table!",ADDRESS($V21,MATCH(P$1,INDIRECT("Table!A" &amp; $Z21):INDIRECT("Table!" &amp; $AC$23 &amp; $Z21),0)))))</f>
        <v>7.8507689158106436E-2</v>
      </c>
      <c r="Q21" s="277" t="str">
        <f ca="1">IF(ISERROR(MATCH(Q$1,INDIRECT("Table!A"&amp;$Z21):INDIRECT("Table!" &amp; $AC$23 &amp; $Z21),0)),"",INDIRECT(CONCATENATE("Table!",ADDRESS($V21,MATCH(Q$1,INDIRECT("Table!A" &amp; $Z21):INDIRECT("Table!" &amp; $AC$23 &amp; $Z21),0)))))</f>
        <v/>
      </c>
      <c r="R21" s="277" t="str">
        <f ca="1">IF(ISERROR(MATCH(R$1,INDIRECT("Table!A"&amp;$Z21):INDIRECT("Table!" &amp; $AC$23 &amp; $Z21),0)),"",INDIRECT(CONCATENATE("Table!",ADDRESS($V21,MATCH(R$1,INDIRECT("Table!A" &amp; $Z21):INDIRECT("Table!" &amp; $AC$23 &amp; $Z21),0)))))</f>
        <v/>
      </c>
      <c r="S21" s="277">
        <f ca="1">IF(ISERROR(MATCH(S$1,INDIRECT("Table!A"&amp;$Z21):INDIRECT("Table!" &amp; $AC$23 &amp; $Z21),0)),"",INDIRECT(CONCATENATE("Table!",ADDRESS($V21,MATCH(S$1,INDIRECT("Table!A" &amp; $Z21):INDIRECT("Table!" &amp; $AC$23 &amp; $Z21),0)))))</f>
        <v>8.1467244474261569E-2</v>
      </c>
      <c r="T21" s="277">
        <f ca="1">IF(ISERROR(MATCH(T$1,INDIRECT("Table!A"&amp;$Z21):INDIRECT("Table!" &amp; $AC$23 &amp; $Z21),0)),"",INDIRECT(CONCATENATE("Table!",ADDRESS($V21,MATCH(T$1,INDIRECT("Table!A" &amp; $Z21):INDIRECT("Table!" &amp; $AC$23 &amp; $Z21),0)))))</f>
        <v>9.5172330427161875E-2</v>
      </c>
      <c r="V21" s="276">
        <f>MATCH($A21,Table!$A:$A,0)+$X$2-1</f>
        <v>198</v>
      </c>
      <c r="W21" s="364"/>
      <c r="X21" s="364"/>
      <c r="Y21" s="364"/>
      <c r="Z21" s="276">
        <f>MATCH($A21,Table!$A:$A,0)+$AB$2-1</f>
        <v>195</v>
      </c>
      <c r="AA21" s="364"/>
      <c r="AC21" s="271" t="s">
        <v>218</v>
      </c>
    </row>
    <row r="22" spans="1:29" s="271" customFormat="1" ht="15.75" customHeight="1">
      <c r="A22" s="272">
        <v>41361</v>
      </c>
      <c r="B22" s="277">
        <f ca="1">IF(ISERROR(MATCH(B$1,INDIRECT("Table!A"&amp;$Z22):INDIRECT("Table!" &amp; $AC$45 &amp; $Z22),0)),"",INDIRECT(CONCATENATE("Table!",ADDRESS($V22,MATCH(B$1,INDIRECT("Table!A" &amp; $Z22):INDIRECT("Table!" &amp; $AC$44 &amp; $Z22),0)))))</f>
        <v>0.32784070542191274</v>
      </c>
      <c r="C22" s="277">
        <f ca="1">IF(ISERROR(MATCH(C$1,INDIRECT("Table!A"&amp;$Z22):INDIRECT("Table!" &amp; $AC$44 &amp; $Z22),0)),"",INDIRECT(CONCATENATE("Table!",ADDRESS($V22,MATCH(C$1,INDIRECT("Table!A" &amp; $Z22):INDIRECT("Table!" &amp; $AC$44 &amp; $Z22),0)))))</f>
        <v>0.51516850722648388</v>
      </c>
      <c r="D22" s="277">
        <f ca="1">IF(ISERROR(MATCH(D$1,INDIRECT("Table!A"&amp;$Z22):INDIRECT("Table!" &amp; $AC$44 &amp; $Z22),0)),"",INDIRECT(CONCATENATE("Table!",ADDRESS($V22,MATCH(D$1,INDIRECT("Table!A" &amp; $Z22):INDIRECT("Table!" &amp; $AC$44 &amp; $Z22),0)))))</f>
        <v>0.52454692464179853</v>
      </c>
      <c r="E22" s="277">
        <f ca="1">IF(ISERROR(MATCH(E$1,INDIRECT("Table!A"&amp;$Z22):INDIRECT("Table!" &amp; $AC$44 &amp; $Z22),0)),"",INDIRECT(CONCATENATE("Table!",ADDRESS($V22,MATCH(E$1,INDIRECT("Table!A" &amp; $Z22):INDIRECT("Table!" &amp; $AC$44 &amp; $Z22),0)))))</f>
        <v>0.86600991880121625</v>
      </c>
      <c r="F22" s="277">
        <f ca="1">IF(ISERROR(MATCH(F$1,INDIRECT("Table!A"&amp;$Z22):INDIRECT("Table!" &amp; $AC$44 &amp; $Z22),0)),"",INDIRECT(CONCATENATE("Table!",ADDRESS($V22,MATCH(F$1,INDIRECT("Table!A" &amp; $Z22):INDIRECT("Table!" &amp; $AC$44 &amp; $Z22),0)))))</f>
        <v>0.53617987035554016</v>
      </c>
      <c r="G22" s="277">
        <f ca="1">IF(ISERROR(MATCH(G$1,INDIRECT("Table!A"&amp;$Z22):INDIRECT("Table!" &amp; $AC$44 &amp; $Z22),0)),"",INDIRECT(CONCATENATE("Table!",ADDRESS($V22,MATCH(G$1,INDIRECT("Table!A" &amp; $Z22):INDIRECT("Table!" &amp; $AC$44 &amp; $Z22),0)))))</f>
        <v>0.36703296703296706</v>
      </c>
      <c r="H22" s="277">
        <f ca="1">IF(ISERROR(MATCH(H$1,INDIRECT("Table!A"&amp;$Z22):INDIRECT("Table!" &amp; $AC$44 &amp; $Z22),0)),"",INDIRECT(CONCATENATE("Table!",ADDRESS($V22,MATCH(H$1,INDIRECT("Table!A" &amp; $Z22):INDIRECT("Table!" &amp; $AC$44 &amp; $Z22),0)))))</f>
        <v>0.59642237237063989</v>
      </c>
      <c r="I22" s="277">
        <f ca="1">IF(ISERROR(MATCH(I$1,INDIRECT("Table!A"&amp;$Z22):INDIRECT("Table!" &amp; $AC$23 &amp; $Z22),0)),"",INDIRECT(CONCATENATE("Table!",ADDRESS($V22,MATCH(I$1,INDIRECT("Table!A" &amp; $Z22):INDIRECT("Table!" &amp; $AC$23 &amp; $Z22),0)))))</f>
        <v>5.3613394678039647E-2</v>
      </c>
      <c r="J22" s="277" t="str">
        <f ca="1">IF(ISERROR(MATCH(J$1,INDIRECT("Table!A"&amp;$Z22):INDIRECT("Table!" &amp; $AC$23 &amp; $Z22),0)),"",INDIRECT(CONCATENATE("Table!",ADDRESS($V22,MATCH(J$1,INDIRECT("Table!A" &amp; $Z22):INDIRECT("Table!" &amp; $AC$23 &amp; $Z22),0)))))</f>
        <v/>
      </c>
      <c r="K22" s="277" t="str">
        <f ca="1">IF(ISERROR(MATCH(K$1,INDIRECT("Table!A"&amp;$Z22):INDIRECT("Table!" &amp; $AC$23 &amp; $Z22),0)),"",INDIRECT(CONCATENATE("Table!",ADDRESS($V22,MATCH(K$1,INDIRECT("Table!A" &amp; $Z22):INDIRECT("Table!" &amp; $AC$23 &amp; $Z22),0)))))</f>
        <v/>
      </c>
      <c r="L22" s="277">
        <f ca="1">IF(ISERROR(MATCH(L$1,INDIRECT("Table!A"&amp;$Z22):INDIRECT("Table!" &amp; $AC$23 &amp; $Z22),0)),"",INDIRECT(CONCATENATE("Table!",ADDRESS($V22,MATCH(L$1,INDIRECT("Table!A" &amp; $Z22):INDIRECT("Table!" &amp; $AC$23 &amp; $Z22),0)))))</f>
        <v>0.80800665191916154</v>
      </c>
      <c r="M22" s="277">
        <f ca="1">IF(ISERROR(MATCH(M$1,INDIRECT("Table!A"&amp;$Z22):INDIRECT("Table!" &amp; $AC$23 &amp; $Z22),0)),"",INDIRECT(CONCATENATE("Table!",ADDRESS($V22,MATCH(M$1,INDIRECT("Table!A" &amp; $Z22):INDIRECT("Table!" &amp; $AC$23 &amp; $Z22),0)))))</f>
        <v>0.49197243366870447</v>
      </c>
      <c r="N22" s="277">
        <f ca="1">IF(ISERROR(MATCH(N$1,INDIRECT("Table!A"&amp;$Z22):INDIRECT("Table!" &amp; $AC$23 &amp; $Z22),0)),"",INDIRECT(CONCATENATE("Table!",ADDRESS($V22,MATCH(N$1,INDIRECT("Table!A" &amp; $Z22):INDIRECT("Table!" &amp; $AC$23 &amp; $Z22),0)))))</f>
        <v>0.55628621127742928</v>
      </c>
      <c r="O22" s="277">
        <f ca="1">IF(ISERROR(MATCH(O$1,INDIRECT("Table!A"&amp;$Z22):INDIRECT("Table!" &amp; $AC$23 &amp; $Z22),0)),"",INDIRECT(CONCATENATE("Table!",ADDRESS($V22,MATCH(O$1,INDIRECT("Table!A" &amp; $Z22):INDIRECT("Table!" &amp; $AC$23 &amp; $Z22),0)))))</f>
        <v>0.77393704878721814</v>
      </c>
      <c r="P22" s="277">
        <f ca="1">IF(ISERROR(MATCH(P$1,INDIRECT("Table!A"&amp;$Z22):INDIRECT("Table!" &amp; $AC$23 &amp; $Z22),0)),"",INDIRECT(CONCATENATE("Table!",ADDRESS($V22,MATCH(P$1,INDIRECT("Table!A" &amp; $Z22):INDIRECT("Table!" &amp; $AC$23 &amp; $Z22),0)))))</f>
        <v>5.4736930839725917E-2</v>
      </c>
      <c r="Q22" s="277" t="str">
        <f ca="1">IF(ISERROR(MATCH(Q$1,INDIRECT("Table!A"&amp;$Z22):INDIRECT("Table!" &amp; $AC$23 &amp; $Z22),0)),"",INDIRECT(CONCATENATE("Table!",ADDRESS($V22,MATCH(Q$1,INDIRECT("Table!A" &amp; $Z22):INDIRECT("Table!" &amp; $AC$23 &amp; $Z22),0)))))</f>
        <v/>
      </c>
      <c r="R22" s="277" t="str">
        <f ca="1">IF(ISERROR(MATCH(R$1,INDIRECT("Table!A"&amp;$Z22):INDIRECT("Table!" &amp; $AC$23 &amp; $Z22),0)),"",INDIRECT(CONCATENATE("Table!",ADDRESS($V22,MATCH(R$1,INDIRECT("Table!A" &amp; $Z22):INDIRECT("Table!" &amp; $AC$23 &amp; $Z22),0)))))</f>
        <v/>
      </c>
      <c r="S22" s="277">
        <f ca="1">IF(ISERROR(MATCH(S$1,INDIRECT("Table!A"&amp;$Z22):INDIRECT("Table!" &amp; $AC$23 &amp; $Z22),0)),"",INDIRECT(CONCATENATE("Table!",ADDRESS($V22,MATCH(S$1,INDIRECT("Table!A" &amp; $Z22):INDIRECT("Table!" &amp; $AC$23 &amp; $Z22),0)))))</f>
        <v>8.1467244474261569E-2</v>
      </c>
      <c r="T22" s="277">
        <f ca="1">IF(ISERROR(MATCH(T$1,INDIRECT("Table!A"&amp;$Z22):INDIRECT("Table!" &amp; $AC$23 &amp; $Z22),0)),"",INDIRECT(CONCATENATE("Table!",ADDRESS($V22,MATCH(T$1,INDIRECT("Table!A" &amp; $Z22):INDIRECT("Table!" &amp; $AC$23 &amp; $Z22),0)))))</f>
        <v>9.5172330427161875E-2</v>
      </c>
      <c r="V22" s="276">
        <f>MATCH($A22,Table!$A:$A,0)+$X$2-1</f>
        <v>210</v>
      </c>
      <c r="W22" s="360"/>
      <c r="X22" s="360"/>
      <c r="Y22" s="360"/>
      <c r="Z22" s="276">
        <f>MATCH($A22,Table!$A:$A,0)+$AB$2-1</f>
        <v>207</v>
      </c>
      <c r="AA22" s="360"/>
      <c r="AC22" s="271" t="s">
        <v>218</v>
      </c>
    </row>
    <row r="23" spans="1:29" ht="15.75" customHeight="1">
      <c r="A23" s="4">
        <v>41359</v>
      </c>
      <c r="B23" s="26">
        <f ca="1">IF(ISERROR(MATCH(B$1,INDIRECT("Table!A"&amp;$Z23):INDIRECT("Table!" &amp; $AC$45 &amp; $Z23),0)),"",INDIRECT(CONCATENATE("Table!",ADDRESS($V23,MATCH(B$1,INDIRECT("Table!A" &amp; $Z23):INDIRECT("Table!" &amp; $AC$44 &amp; $Z23),0)))))</f>
        <v>0.32841186619634816</v>
      </c>
      <c r="C23" s="26">
        <f ca="1">IF(ISERROR(MATCH(C$1,INDIRECT("Table!A"&amp;$Z23):INDIRECT("Table!" &amp; $AC$44 &amp; $Z23),0)),"",INDIRECT(CONCATENATE("Table!",ADDRESS($V23,MATCH(C$1,INDIRECT("Table!A" &amp; $Z23):INDIRECT("Table!" &amp; $AC$44 &amp; $Z23),0)))))</f>
        <v>0.51508213755632304</v>
      </c>
      <c r="D23" s="26">
        <f ca="1">IF(ISERROR(MATCH(D$1,INDIRECT("Table!A"&amp;$Z23):INDIRECT("Table!" &amp; $AC$44 &amp; $Z23),0)),"",INDIRECT(CONCATENATE("Table!",ADDRESS($V23,MATCH(D$1,INDIRECT("Table!A" &amp; $Z23):INDIRECT("Table!" &amp; $AC$44 &amp; $Z23),0)))))</f>
        <v>0.52445989058955944</v>
      </c>
      <c r="E23" s="26">
        <f ca="1">IF(ISERROR(MATCH(E$1,INDIRECT("Table!A"&amp;$Z23):INDIRECT("Table!" &amp; $AC$44 &amp; $Z23),0)),"",INDIRECT(CONCATENATE("Table!",ADDRESS($V23,MATCH(E$1,INDIRECT("Table!A" &amp; $Z23):INDIRECT("Table!" &amp; $AC$44 &amp; $Z23),0)))))</f>
        <v>0.86579892723977991</v>
      </c>
      <c r="F23" s="26">
        <f ca="1">IF(ISERROR(MATCH(F$1,INDIRECT("Table!A"&amp;$Z23):INDIRECT("Table!" &amp; $AC$44 &amp; $Z23),0)),"",INDIRECT(CONCATENATE("Table!",ADDRESS($V23,MATCH(F$1,INDIRECT("Table!A" &amp; $Z23):INDIRECT("Table!" &amp; $AC$44 &amp; $Z23),0)))))</f>
        <v>0.53530650791012524</v>
      </c>
      <c r="G23" s="26">
        <f ca="1">IF(ISERROR(MATCH(G$1,INDIRECT("Table!A"&amp;$Z23):INDIRECT("Table!" &amp; $AC$44 &amp; $Z23),0)),"",INDIRECT(CONCATENATE("Table!",ADDRESS($V23,MATCH(G$1,INDIRECT("Table!A" &amp; $Z23):INDIRECT("Table!" &amp; $AC$44 &amp; $Z23),0)))))</f>
        <v>0.36941164895710349</v>
      </c>
      <c r="H23" s="26">
        <f ca="1">IF(ISERROR(MATCH(H$1,INDIRECT("Table!A"&amp;$Z23):INDIRECT("Table!" &amp; $AC$44 &amp; $Z23),0)),"",INDIRECT(CONCATENATE("Table!",ADDRESS($V23,MATCH(H$1,INDIRECT("Table!A" &amp; $Z23):INDIRECT("Table!" &amp; $AC$44 &amp; $Z23),0)))))</f>
        <v>0.57789631407429876</v>
      </c>
      <c r="I23" s="277">
        <f ca="1">IF(ISERROR(MATCH(I$1,INDIRECT("Table!A"&amp;$Z23):INDIRECT("Table!" &amp; $AC$23 &amp; $Z23),0)),"",INDIRECT(CONCATENATE("Table!",ADDRESS($V23,MATCH(I$1,INDIRECT("Table!A" &amp; $Z23):INDIRECT("Table!" &amp; $AC$23 &amp; $Z23),0)))))</f>
        <v>5.3298482218284315E-2</v>
      </c>
      <c r="J23" s="277" t="str">
        <f ca="1">IF(ISERROR(MATCH(J$1,INDIRECT("Table!A"&amp;$Z23):INDIRECT("Table!" &amp; $AC$23 &amp; $Z23),0)),"",INDIRECT(CONCATENATE("Table!",ADDRESS($V23,MATCH(J$1,INDIRECT("Table!A" &amp; $Z23):INDIRECT("Table!" &amp; $AC$23 &amp; $Z23),0)))))</f>
        <v/>
      </c>
      <c r="K23" s="277" t="str">
        <f ca="1">IF(ISERROR(MATCH(K$1,INDIRECT("Table!A"&amp;$Z23):INDIRECT("Table!" &amp; $AC$23 &amp; $Z23),0)),"",INDIRECT(CONCATENATE("Table!",ADDRESS($V23,MATCH(K$1,INDIRECT("Table!A" &amp; $Z23):INDIRECT("Table!" &amp; $AC$23 &amp; $Z23),0)))))</f>
        <v/>
      </c>
      <c r="L23" s="26">
        <f ca="1">IF(ISERROR(MATCH(L$1,INDIRECT("Table!A"&amp;$Z23):INDIRECT("Table!" &amp; $AC$23 &amp; $Z23),0)),"",INDIRECT(CONCATENATE("Table!",ADDRESS($V23,MATCH(L$1,INDIRECT("Table!A" &amp; $Z23):INDIRECT("Table!" &amp; $AC$23 &amp; $Z23),0)))))</f>
        <v>0.80767871852124307</v>
      </c>
      <c r="M23" s="26">
        <f ca="1">IF(ISERROR(MATCH(M$1,INDIRECT("Table!A"&amp;$Z23):INDIRECT("Table!" &amp; $AC$23 &amp; $Z23),0)),"",INDIRECT(CONCATENATE("Table!",ADDRESS($V23,MATCH(M$1,INDIRECT("Table!A" &amp; $Z23):INDIRECT("Table!" &amp; $AC$23 &amp; $Z23),0)))))</f>
        <v>0.46187076276638089</v>
      </c>
      <c r="N23" s="26">
        <f ca="1">IF(ISERROR(MATCH(N$1,INDIRECT("Table!A"&amp;$Z23):INDIRECT("Table!" &amp; $AC$23 &amp; $Z23),0)),"",INDIRECT(CONCATENATE("Table!",ADDRESS($V23,MATCH(N$1,INDIRECT("Table!A" &amp; $Z23):INDIRECT("Table!" &amp; $AC$23 &amp; $Z23),0)))))</f>
        <v>0.55538444243245499</v>
      </c>
      <c r="O23" s="26">
        <f ca="1">IF(ISERROR(MATCH(O$1,INDIRECT("Table!A"&amp;$Z23):INDIRECT("Table!" &amp; $AC$23 &amp; $Z23),0)),"",INDIRECT(CONCATENATE("Table!",ADDRESS($V23,MATCH(O$1,INDIRECT("Table!A" &amp; $Z23):INDIRECT("Table!" &amp; $AC$23 &amp; $Z23),0)))))</f>
        <v>0.77272163220530954</v>
      </c>
      <c r="P23" s="277">
        <f ca="1">IF(ISERROR(MATCH(P$1,INDIRECT("Table!A"&amp;$Z23):INDIRECT("Table!" &amp; $AC$23 &amp; $Z23),0)),"",INDIRECT(CONCATENATE("Table!",ADDRESS($V23,MATCH(P$1,INDIRECT("Table!A" &amp; $Z23):INDIRECT("Table!" &amp; $AC$23 &amp; $Z23),0)))))</f>
        <v>5.4417803682606972E-2</v>
      </c>
      <c r="Q23" s="277" t="str">
        <f ca="1">IF(ISERROR(MATCH(Q$1,INDIRECT("Table!A"&amp;$Z23):INDIRECT("Table!" &amp; $AC$23 &amp; $Z23),0)),"",INDIRECT(CONCATENATE("Table!",ADDRESS($V23,MATCH(Q$1,INDIRECT("Table!A" &amp; $Z23):INDIRECT("Table!" &amp; $AC$23 &amp; $Z23),0)))))</f>
        <v/>
      </c>
      <c r="R23" s="277" t="str">
        <f ca="1">IF(ISERROR(MATCH(R$1,INDIRECT("Table!A"&amp;$Z23):INDIRECT("Table!" &amp; $AC$23 &amp; $Z23),0)),"",INDIRECT(CONCATENATE("Table!",ADDRESS($V23,MATCH(R$1,INDIRECT("Table!A" &amp; $Z23):INDIRECT("Table!" &amp; $AC$23 &amp; $Z23),0)))))</f>
        <v/>
      </c>
      <c r="S23" s="277">
        <f ca="1">IF(ISERROR(MATCH(S$1,INDIRECT("Table!A"&amp;$Z23):INDIRECT("Table!" &amp; $AC$23 &amp; $Z23),0)),"",INDIRECT(CONCATENATE("Table!",ADDRESS($V23,MATCH(S$1,INDIRECT("Table!A" &amp; $Z23):INDIRECT("Table!" &amp; $AC$23 &amp; $Z23),0)))))</f>
        <v>8.0828996754365293E-2</v>
      </c>
      <c r="T23" s="277">
        <f ca="1">IF(ISERROR(MATCH(T$1,INDIRECT("Table!A"&amp;$Z23):INDIRECT("Table!" &amp; $AC$23 &amp; $Z23),0)),"",INDIRECT(CONCATENATE("Table!",ADDRESS($V23,MATCH(T$1,INDIRECT("Table!A" &amp; $Z23):INDIRECT("Table!" &amp; $AC$23 &amp; $Z23),0)))))</f>
        <v>9.0261555431317156E-2</v>
      </c>
      <c r="U23"/>
      <c r="V23" s="24">
        <f>MATCH($A23,Table!$A:$A,0)+$X$2-1</f>
        <v>222</v>
      </c>
      <c r="W23" s="252"/>
      <c r="X23" s="252"/>
      <c r="Y23" s="252"/>
      <c r="Z23" s="24">
        <f>MATCH($A23,Table!$A:$A,0)+$AB$2-1</f>
        <v>219</v>
      </c>
      <c r="AA23" s="252"/>
      <c r="AC23" s="271" t="s">
        <v>218</v>
      </c>
    </row>
    <row r="24" spans="1:29" s="271" customFormat="1" ht="15.75" customHeight="1">
      <c r="A24" s="272">
        <v>41355</v>
      </c>
      <c r="B24" s="277">
        <f ca="1">IF(ISERROR(MATCH(B$1,INDIRECT("Table!A"&amp;$Z24):INDIRECT("Table!" &amp; $AC$45 &amp; $Z24),0)),"",INDIRECT(CONCATENATE("Table!",ADDRESS($V24,MATCH(B$1,INDIRECT("Table!A" &amp; $Z24):INDIRECT("Table!" &amp; $AC$44 &amp; $Z24),0)))))</f>
        <v>0.26990659185088167</v>
      </c>
      <c r="C24" s="277">
        <f ca="1">IF(ISERROR(MATCH(C$1,INDIRECT("Table!A"&amp;$Z24):INDIRECT("Table!" &amp; $AC$44 &amp; $Z24),0)),"",INDIRECT(CONCATENATE("Table!",ADDRESS($V24,MATCH(C$1,INDIRECT("Table!A" &amp; $Z24):INDIRECT("Table!" &amp; $AC$44 &amp; $Z24),0)))))</f>
        <v>0.51455328942210721</v>
      </c>
      <c r="D24" s="277">
        <f ca="1">IF(ISERROR(MATCH(D$1,INDIRECT("Table!A"&amp;$Z24):INDIRECT("Table!" &amp; $AC$44 &amp; $Z24),0)),"",INDIRECT(CONCATENATE("Table!",ADDRESS($V24,MATCH(D$1,INDIRECT("Table!A" &amp; $Z24):INDIRECT("Table!" &amp; $AC$44 &amp; $Z24),0)))))</f>
        <v>0.52393303560157811</v>
      </c>
      <c r="E24" s="277">
        <f ca="1">IF(ISERROR(MATCH(E$1,INDIRECT("Table!A"&amp;$Z24):INDIRECT("Table!" &amp; $AC$44 &amp; $Z24),0)),"",INDIRECT(CONCATENATE("Table!",ADDRESS($V24,MATCH(E$1,INDIRECT("Table!A" &amp; $Z24):INDIRECT("Table!" &amp; $AC$44 &amp; $Z24),0)))))</f>
        <v>0.86513738078152602</v>
      </c>
      <c r="F24" s="277">
        <f ca="1">IF(ISERROR(MATCH(F$1,INDIRECT("Table!A"&amp;$Z24):INDIRECT("Table!" &amp; $AC$44 &amp; $Z24),0)),"",INDIRECT(CONCATENATE("Table!",ADDRESS($V24,MATCH(F$1,INDIRECT("Table!A" &amp; $Z24):INDIRECT("Table!" &amp; $AC$44 &amp; $Z24),0)))))</f>
        <v>0.53301279823514303</v>
      </c>
      <c r="G24" s="277">
        <f ca="1">IF(ISERROR(MATCH(G$1,INDIRECT("Table!A"&amp;$Z24):INDIRECT("Table!" &amp; $AC$44 &amp; $Z24),0)),"",INDIRECT(CONCATENATE("Table!",ADDRESS($V24,MATCH(G$1,INDIRECT("Table!A" &amp; $Z24):INDIRECT("Table!" &amp; $AC$44 &amp; $Z24),0)))))</f>
        <v>0.34652014652014651</v>
      </c>
      <c r="H24" s="277">
        <f ca="1">IF(ISERROR(MATCH(H$1,INDIRECT("Table!A"&amp;$Z24):INDIRECT("Table!" &amp; $AC$44 &amp; $Z24),0)),"",INDIRECT(CONCATENATE("Table!",ADDRESS($V24,MATCH(H$1,INDIRECT("Table!A" &amp; $Z24):INDIRECT("Table!" &amp; $AC$44 &amp; $Z24),0)))))</f>
        <v>0.56124857621827096</v>
      </c>
      <c r="I24" s="277">
        <f ca="1">IF(ISERROR(MATCH(I$1,INDIRECT("Table!A"&amp;$Z24):INDIRECT("Table!" &amp; $AC$23 &amp; $Z24),0)),"",INDIRECT(CONCATENATE("Table!",ADDRESS($V24,MATCH(I$1,INDIRECT("Table!A" &amp; $Z24):INDIRECT("Table!" &amp; $AC$23 &amp; $Z24),0)))))</f>
        <v>4.8819861041113841E-2</v>
      </c>
      <c r="J24" s="277" t="str">
        <f ca="1">IF(ISERROR(MATCH(J$1,INDIRECT("Table!A"&amp;$Z24):INDIRECT("Table!" &amp; $AC$23 &amp; $Z24),0)),"",INDIRECT(CONCATENATE("Table!",ADDRESS($V24,MATCH(J$1,INDIRECT("Table!A" &amp; $Z24):INDIRECT("Table!" &amp; $AC$23 &amp; $Z24),0)))))</f>
        <v/>
      </c>
      <c r="K24" s="277" t="str">
        <f ca="1">IF(ISERROR(MATCH(K$1,INDIRECT("Table!A"&amp;$Z24):INDIRECT("Table!" &amp; $AC$23 &amp; $Z24),0)),"",INDIRECT(CONCATENATE("Table!",ADDRESS($V24,MATCH(K$1,INDIRECT("Table!A" &amp; $Z24):INDIRECT("Table!" &amp; $AC$23 &amp; $Z24),0)))))</f>
        <v/>
      </c>
      <c r="L24" s="277">
        <f ca="1">IF(ISERROR(MATCH(L$1,INDIRECT("Table!A"&amp;$Z24):INDIRECT("Table!" &amp; $AC$23 &amp; $Z24),0)),"",INDIRECT(CONCATENATE("Table!",ADDRESS($V24,MATCH(L$1,INDIRECT("Table!A" &amp; $Z24):INDIRECT("Table!" &amp; $AC$23 &amp; $Z24),0)))))</f>
        <v>0.80695913006988662</v>
      </c>
      <c r="M24" s="277">
        <f ca="1">IF(ISERROR(MATCH(M$1,INDIRECT("Table!A"&amp;$Z24):INDIRECT("Table!" &amp; $AC$23 &amp; $Z24),0)),"",INDIRECT(CONCATENATE("Table!",ADDRESS($V24,MATCH(M$1,INDIRECT("Table!A" &amp; $Z24):INDIRECT("Table!" &amp; $AC$23 &amp; $Z24),0)))))</f>
        <v>0.42537473833024797</v>
      </c>
      <c r="N24" s="277">
        <f ca="1">IF(ISERROR(MATCH(N$1,INDIRECT("Table!A"&amp;$Z24):INDIRECT("Table!" &amp; $AC$23 &amp; $Z24),0)),"",INDIRECT(CONCATENATE("Table!",ADDRESS($V24,MATCH(N$1,INDIRECT("Table!A" &amp; $Z24):INDIRECT("Table!" &amp; $AC$23 &amp; $Z24),0)))))</f>
        <v>0.5530792504922859</v>
      </c>
      <c r="O24" s="277">
        <f ca="1">IF(ISERROR(MATCH(O$1,INDIRECT("Table!A"&amp;$Z24):INDIRECT("Table!" &amp; $AC$23 &amp; $Z24),0)),"",INDIRECT(CONCATENATE("Table!",ADDRESS($V24,MATCH(O$1,INDIRECT("Table!A" &amp; $Z24):INDIRECT("Table!" &amp; $AC$23 &amp; $Z24),0)))))</f>
        <v>0.75008371925406836</v>
      </c>
      <c r="P24" s="277">
        <f ca="1">IF(ISERROR(MATCH(P$1,INDIRECT("Table!A"&amp;$Z24):INDIRECT("Table!" &amp; $AC$23 &amp; $Z24),0)),"",INDIRECT(CONCATENATE("Table!",ADDRESS($V24,MATCH(P$1,INDIRECT("Table!A" &amp; $Z24):INDIRECT("Table!" &amp; $AC$23 &amp; $Z24),0)))))</f>
        <v>4.9939185202133932E-2</v>
      </c>
      <c r="Q24" s="277" t="str">
        <f ca="1">IF(ISERROR(MATCH(Q$1,INDIRECT("Table!A"&amp;$Z24):INDIRECT("Table!" &amp; $AC$23 &amp; $Z24),0)),"",INDIRECT(CONCATENATE("Table!",ADDRESS($V24,MATCH(Q$1,INDIRECT("Table!A" &amp; $Z24):INDIRECT("Table!" &amp; $AC$23 &amp; $Z24),0)))))</f>
        <v/>
      </c>
      <c r="R24" s="277" t="str">
        <f ca="1">IF(ISERROR(MATCH(R$1,INDIRECT("Table!A"&amp;$Z24):INDIRECT("Table!" &amp; $AC$23 &amp; $Z24),0)),"",INDIRECT(CONCATENATE("Table!",ADDRESS($V24,MATCH(R$1,INDIRECT("Table!A" &amp; $Z24):INDIRECT("Table!" &amp; $AC$23 &amp; $Z24),0)))))</f>
        <v/>
      </c>
      <c r="S24" s="277">
        <f ca="1">IF(ISERROR(MATCH(S$1,INDIRECT("Table!A"&amp;$Z24):INDIRECT("Table!" &amp; $AC$23 &amp; $Z24),0)),"",INDIRECT(CONCATENATE("Table!",ADDRESS($V24,MATCH(S$1,INDIRECT("Table!A" &amp; $Z24):INDIRECT("Table!" &amp; $AC$23 &amp; $Z24),0)))))</f>
        <v>7.986437235952204E-2</v>
      </c>
      <c r="T24" s="277">
        <f ca="1">IF(ISERROR(MATCH(T$1,INDIRECT("Table!A"&amp;$Z24):INDIRECT("Table!" &amp; $AC$23 &amp; $Z24),0)),"",INDIRECT(CONCATENATE("Table!",ADDRESS($V24,MATCH(T$1,INDIRECT("Table!A" &amp; $Z24):INDIRECT("Table!" &amp; $AC$23 &amp; $Z24),0)))))</f>
        <v>7.1899789969930947E-2</v>
      </c>
      <c r="V24" s="276">
        <f>MATCH($A24,Table!$A:$A,0)+$X$2-1</f>
        <v>234</v>
      </c>
      <c r="W24" s="357"/>
      <c r="X24" s="357"/>
      <c r="Y24" s="357"/>
      <c r="Z24" s="276">
        <f>MATCH($A24,Table!$A:$A,0)+$AB$2-1</f>
        <v>231</v>
      </c>
      <c r="AA24" s="357"/>
      <c r="AC24" s="271" t="s">
        <v>218</v>
      </c>
    </row>
    <row r="25" spans="1:29" s="271" customFormat="1" ht="15.75" customHeight="1">
      <c r="A25" s="272">
        <v>41353</v>
      </c>
      <c r="B25" s="277">
        <f ca="1">IF(ISERROR(MATCH(B$1,INDIRECT("Table!A"&amp;$Z25):INDIRECT("Table!" &amp; $AC$45 &amp; $Z25),0)),"",INDIRECT(CONCATENATE("Table!",ADDRESS($V25,MATCH(B$1,INDIRECT("Table!A" &amp; $Z25):INDIRECT("Table!" &amp; $AC$44 &amp; $Z25),0)))))</f>
        <v>0.27305948301232558</v>
      </c>
      <c r="C25" s="277">
        <f ca="1">IF(ISERROR(MATCH(C$1,INDIRECT("Table!A"&amp;$Z25):INDIRECT("Table!" &amp; $AC$44 &amp; $Z25),0)),"",INDIRECT(CONCATENATE("Table!",ADDRESS($V25,MATCH(C$1,INDIRECT("Table!A" &amp; $Z25):INDIRECT("Table!" &amp; $AC$44 &amp; $Z25),0)))))</f>
        <v>0.51443702255842905</v>
      </c>
      <c r="D25" s="277">
        <f ca="1">IF(ISERROR(MATCH(D$1,INDIRECT("Table!A"&amp;$Z25):INDIRECT("Table!" &amp; $AC$44 &amp; $Z25),0)),"",INDIRECT(CONCATENATE("Table!",ADDRESS($V25,MATCH(D$1,INDIRECT("Table!A" &amp; $Z25):INDIRECT("Table!" &amp; $AC$44 &amp; $Z25),0)))))</f>
        <v>0.52381676873789995</v>
      </c>
      <c r="E25" s="277">
        <f ca="1">IF(ISERROR(MATCH(E$1,INDIRECT("Table!A"&amp;$Z25):INDIRECT("Table!" &amp; $AC$44 &amp; $Z25),0)),"",INDIRECT(CONCATENATE("Table!",ADDRESS($V25,MATCH(E$1,INDIRECT("Table!A" &amp; $Z25):INDIRECT("Table!" &amp; $AC$44 &amp; $Z25),0)))))</f>
        <v>0.86459671490534518</v>
      </c>
      <c r="F25" s="277">
        <f ca="1">IF(ISERROR(MATCH(F$1,INDIRECT("Table!A"&amp;$Z25):INDIRECT("Table!" &amp; $AC$44 &amp; $Z25),0)),"",INDIRECT(CONCATENATE("Table!",ADDRESS($V25,MATCH(F$1,INDIRECT("Table!A" &amp; $Z25):INDIRECT("Table!" &amp; $AC$44 &amp; $Z25),0)))))</f>
        <v>0.53143591060878492</v>
      </c>
      <c r="G25" s="277">
        <f ca="1">IF(ISERROR(MATCH(G$1,INDIRECT("Table!A"&amp;$Z25):INDIRECT("Table!" &amp; $AC$44 &amp; $Z25),0)),"",INDIRECT(CONCATENATE("Table!",ADDRESS($V25,MATCH(G$1,INDIRECT("Table!A" &amp; $Z25):INDIRECT("Table!" &amp; $AC$44 &amp; $Z25),0)))))</f>
        <v>0.3491236036690582</v>
      </c>
      <c r="H25" s="277">
        <f ca="1">IF(ISERROR(MATCH(H$1,INDIRECT("Table!A"&amp;$Z25):INDIRECT("Table!" &amp; $AC$44 &amp; $Z25),0)),"",INDIRECT(CONCATENATE("Table!",ADDRESS($V25,MATCH(H$1,INDIRECT("Table!A" &amp; $Z25):INDIRECT("Table!" &amp; $AC$44 &amp; $Z25),0)))))</f>
        <v>0.56103758454090347</v>
      </c>
      <c r="I25" s="277">
        <f ca="1">IF(ISERROR(MATCH(I$1,INDIRECT("Table!A"&amp;$Z25):INDIRECT("Table!" &amp; $AC$23 &amp; $Z25),0)),"",INDIRECT(CONCATENATE("Table!",ADDRESS($V25,MATCH(I$1,INDIRECT("Table!A" &amp; $Z25):INDIRECT("Table!" &amp; $AC$23 &amp; $Z25),0)))))</f>
        <v>4.8803603610113086E-2</v>
      </c>
      <c r="J25" s="277" t="str">
        <f ca="1">IF(ISERROR(MATCH(J$1,INDIRECT("Table!A"&amp;$Z25):INDIRECT("Table!" &amp; $AC$23 &amp; $Z25),0)),"",INDIRECT(CONCATENATE("Table!",ADDRESS($V25,MATCH(J$1,INDIRECT("Table!A" &amp; $Z25):INDIRECT("Table!" &amp; $AC$23 &amp; $Z25),0)))))</f>
        <v/>
      </c>
      <c r="K25" s="277" t="str">
        <f ca="1">IF(ISERROR(MATCH(K$1,INDIRECT("Table!A"&amp;$Z25):INDIRECT("Table!" &amp; $AC$23 &amp; $Z25),0)),"",INDIRECT(CONCATENATE("Table!",ADDRESS($V25,MATCH(K$1,INDIRECT("Table!A" &amp; $Z25):INDIRECT("Table!" &amp; $AC$23 &amp; $Z25),0)))))</f>
        <v/>
      </c>
      <c r="L25" s="277">
        <f ca="1">IF(ISERROR(MATCH(L$1,INDIRECT("Table!A"&amp;$Z25):INDIRECT("Table!" &amp; $AC$23 &amp; $Z25),0)),"",INDIRECT(CONCATENATE("Table!",ADDRESS($V25,MATCH(L$1,INDIRECT("Table!A" &amp; $Z25):INDIRECT("Table!" &amp; $AC$23 &amp; $Z25),0)))))</f>
        <v>0.80678350697052748</v>
      </c>
      <c r="M25" s="277">
        <f ca="1">IF(ISERROR(MATCH(M$1,INDIRECT("Table!A"&amp;$Z25):INDIRECT("Table!" &amp; $AC$23 &amp; $Z25),0)),"",INDIRECT(CONCATENATE("Table!",ADDRESS($V25,MATCH(M$1,INDIRECT("Table!A" &amp; $Z25):INDIRECT("Table!" &amp; $AC$23 &amp; $Z25),0)))))</f>
        <v>0.44071694863174909</v>
      </c>
      <c r="N25" s="277">
        <f ca="1">IF(ISERROR(MATCH(N$1,INDIRECT("Table!A"&amp;$Z25):INDIRECT("Table!" &amp; $AC$23 &amp; $Z25),0)),"",INDIRECT(CONCATENATE("Table!",ADDRESS($V25,MATCH(N$1,INDIRECT("Table!A" &amp; $Z25):INDIRECT("Table!" &amp; $AC$23 &amp; $Z25),0)))))</f>
        <v>0.55182451046402414</v>
      </c>
      <c r="O25" s="277">
        <f ca="1">IF(ISERROR(MATCH(O$1,INDIRECT("Table!A"&amp;$Z25):INDIRECT("Table!" &amp; $AC$23 &amp; $Z25),0)),"",INDIRECT(CONCATENATE("Table!",ADDRESS($V25,MATCH(O$1,INDIRECT("Table!A" &amp; $Z25):INDIRECT("Table!" &amp; $AC$23 &amp; $Z25),0)))))</f>
        <v>0.74971881096560733</v>
      </c>
      <c r="P25" s="277">
        <f ca="1">IF(ISERROR(MATCH(P$1,INDIRECT("Table!A"&amp;$Z25):INDIRECT("Table!" &amp; $AC$23 &amp; $Z25),0)),"",INDIRECT(CONCATENATE("Table!",ADDRESS($V25,MATCH(P$1,INDIRECT("Table!A" &amp; $Z25):INDIRECT("Table!" &amp; $AC$23 &amp; $Z25),0)))))</f>
        <v>4.9919917147364497E-2</v>
      </c>
      <c r="Q25" s="277" t="str">
        <f ca="1">IF(ISERROR(MATCH(Q$1,INDIRECT("Table!A"&amp;$Z25):INDIRECT("Table!" &amp; $AC$23 &amp; $Z25),0)),"",INDIRECT(CONCATENATE("Table!",ADDRESS($V25,MATCH(Q$1,INDIRECT("Table!A" &amp; $Z25):INDIRECT("Table!" &amp; $AC$23 &amp; $Z25),0)))))</f>
        <v/>
      </c>
      <c r="R25" s="277" t="str">
        <f ca="1">IF(ISERROR(MATCH(R$1,INDIRECT("Table!A"&amp;$Z25):INDIRECT("Table!" &amp; $AC$23 &amp; $Z25),0)),"",INDIRECT(CONCATENATE("Table!",ADDRESS($V25,MATCH(R$1,INDIRECT("Table!A" &amp; $Z25):INDIRECT("Table!" &amp; $AC$23 &amp; $Z25),0)))))</f>
        <v/>
      </c>
      <c r="S25" s="277">
        <f ca="1">IF(ISERROR(MATCH(S$1,INDIRECT("Table!A"&amp;$Z25):INDIRECT("Table!" &amp; $AC$23 &amp; $Z25),0)),"",INDIRECT(CONCATENATE("Table!",ADDRESS($V25,MATCH(S$1,INDIRECT("Table!A" &amp; $Z25):INDIRECT("Table!" &amp; $AC$23 &amp; $Z25),0)))))</f>
        <v>7.8522601584740087E-2</v>
      </c>
      <c r="T25" s="277">
        <f ca="1">IF(ISERROR(MATCH(T$1,INDIRECT("Table!A"&amp;$Z25):INDIRECT("Table!" &amp; $AC$23 &amp; $Z25),0)),"",INDIRECT(CONCATENATE("Table!",ADDRESS($V25,MATCH(T$1,INDIRECT("Table!A" &amp; $Z25):INDIRECT("Table!" &amp; $AC$23 &amp; $Z25),0)))))</f>
        <v>7.1286320847373116E-2</v>
      </c>
      <c r="V25" s="276">
        <f>MATCH($A25,Table!$A:$A,0)+$X$2-1</f>
        <v>246</v>
      </c>
      <c r="W25" s="356"/>
      <c r="X25" s="356"/>
      <c r="Y25" s="356"/>
      <c r="Z25" s="276">
        <f>MATCH($A25,Table!$A:$A,0)+$AB$2-1</f>
        <v>243</v>
      </c>
      <c r="AA25" s="356"/>
      <c r="AC25" s="271" t="s">
        <v>218</v>
      </c>
    </row>
    <row r="26" spans="1:29" s="271" customFormat="1" ht="15.75" customHeight="1">
      <c r="A26" s="272">
        <v>41351</v>
      </c>
      <c r="B26" s="277">
        <f ca="1">IF(ISERROR(MATCH(B$1,INDIRECT("Table!A"&amp;$Z26):INDIRECT("Table!" &amp; $AC$45 &amp; $Z26),0)),"",INDIRECT(CONCATENATE("Table!",ADDRESS($V26,MATCH(B$1,INDIRECT("Table!A" &amp; $Z26):INDIRECT("Table!" &amp; $AC$44 &amp; $Z26),0)))))</f>
        <v>0.27586646972429457</v>
      </c>
      <c r="C26" s="277">
        <f ca="1">IF(ISERROR(MATCH(C$1,INDIRECT("Table!A"&amp;$Z26):INDIRECT("Table!" &amp; $AC$44 &amp; $Z26),0)),"",INDIRECT(CONCATENATE("Table!",ADDRESS($V26,MATCH(C$1,INDIRECT("Table!A" &amp; $Z26):INDIRECT("Table!" &amp; $AC$44 &amp; $Z26),0)))))</f>
        <v>0.51431809816643836</v>
      </c>
      <c r="D26" s="277">
        <f ca="1">IF(ISERROR(MATCH(D$1,INDIRECT("Table!A"&amp;$Z26):INDIRECT("Table!" &amp; $AC$44 &amp; $Z26),0)),"",INDIRECT(CONCATENATE("Table!",ADDRESS($V26,MATCH(D$1,INDIRECT("Table!A" &amp; $Z26):INDIRECT("Table!" &amp; $AC$44 &amp; $Z26),0)))))</f>
        <v>0.5236985087279874</v>
      </c>
      <c r="E26" s="277">
        <f ca="1">IF(ISERROR(MATCH(E$1,INDIRECT("Table!A"&amp;$Z26):INDIRECT("Table!" &amp; $AC$44 &amp; $Z26),0)),"",INDIRECT(CONCATENATE("Table!",ADDRESS($V26,MATCH(E$1,INDIRECT("Table!A" &amp; $Z26):INDIRECT("Table!" &amp; $AC$44 &amp; $Z26),0)))))</f>
        <v>0.86085491143299542</v>
      </c>
      <c r="F26" s="277">
        <f ca="1">IF(ISERROR(MATCH(F$1,INDIRECT("Table!A"&amp;$Z26):INDIRECT("Table!" &amp; $AC$44 &amp; $Z26),0)),"",INDIRECT(CONCATENATE("Table!",ADDRESS($V26,MATCH(F$1,INDIRECT("Table!A" &amp; $Z26):INDIRECT("Table!" &amp; $AC$44 &amp; $Z26),0)))))</f>
        <v>0.53057886704643331</v>
      </c>
      <c r="G26" s="277">
        <f ca="1">IF(ISERROR(MATCH(G$1,INDIRECT("Table!A"&amp;$Z26):INDIRECT("Table!" &amp; $AC$44 &amp; $Z26),0)),"",INDIRECT(CONCATENATE("Table!",ADDRESS($V26,MATCH(G$1,INDIRECT("Table!A" &amp; $Z26):INDIRECT("Table!" &amp; $AC$44 &amp; $Z26),0)))))</f>
        <v>0.35431992250174066</v>
      </c>
      <c r="H26" s="277">
        <f ca="1">IF(ISERROR(MATCH(H$1,INDIRECT("Table!A"&amp;$Z26):INDIRECT("Table!" &amp; $AC$44 &amp; $Z26),0)),"",INDIRECT(CONCATENATE("Table!",ADDRESS($V26,MATCH(H$1,INDIRECT("Table!A" &amp; $Z26):INDIRECT("Table!" &amp; $AC$44 &amp; $Z26),0)))))</f>
        <v>0.56082082355985807</v>
      </c>
      <c r="I26" s="277">
        <f ca="1">IF(ISERROR(MATCH(I$1,INDIRECT("Table!A"&amp;$Z26):INDIRECT("Table!" &amp; $AC$23 &amp; $Z26),0)),"",INDIRECT(CONCATENATE("Table!",ADDRESS($V26,MATCH(I$1,INDIRECT("Table!A" &amp; $Z26):INDIRECT("Table!" &amp; $AC$23 &amp; $Z26),0)))))</f>
        <v>4.8787948306186435E-2</v>
      </c>
      <c r="J26" s="277" t="str">
        <f ca="1">IF(ISERROR(MATCH(J$1,INDIRECT("Table!A"&amp;$Z26):INDIRECT("Table!" &amp; $AC$23 &amp; $Z26),0)),"",INDIRECT(CONCATENATE("Table!",ADDRESS($V26,MATCH(J$1,INDIRECT("Table!A" &amp; $Z26):INDIRECT("Table!" &amp; $AC$23 &amp; $Z26),0)))))</f>
        <v/>
      </c>
      <c r="K26" s="277" t="str">
        <f ca="1">IF(ISERROR(MATCH(K$1,INDIRECT("Table!A"&amp;$Z26):INDIRECT("Table!" &amp; $AC$23 &amp; $Z26),0)),"",INDIRECT(CONCATENATE("Table!",ADDRESS($V26,MATCH(K$1,INDIRECT("Table!A" &amp; $Z26):INDIRECT("Table!" &amp; $AC$23 &amp; $Z26),0)))))</f>
        <v/>
      </c>
      <c r="L26" s="277">
        <f ca="1">IF(ISERROR(MATCH(L$1,INDIRECT("Table!A"&amp;$Z26):INDIRECT("Table!" &amp; $AC$23 &amp; $Z26),0)),"",INDIRECT(CONCATENATE("Table!",ADDRESS($V26,MATCH(L$1,INDIRECT("Table!A" &amp; $Z26):INDIRECT("Table!" &amp; $AC$23 &amp; $Z26),0)))))</f>
        <v>0.80660322131100837</v>
      </c>
      <c r="M26" s="277">
        <f ca="1">IF(ISERROR(MATCH(M$1,INDIRECT("Table!A"&amp;$Z26):INDIRECT("Table!" &amp; $AC$23 &amp; $Z26),0)),"",INDIRECT(CONCATENATE("Table!",ADDRESS($V26,MATCH(M$1,INDIRECT("Table!A" &amp; $Z26):INDIRECT("Table!" &amp; $AC$23 &amp; $Z26),0)))))</f>
        <v>0.44094929169422742</v>
      </c>
      <c r="N26" s="277">
        <f ca="1">IF(ISERROR(MATCH(N$1,INDIRECT("Table!A"&amp;$Z26):INDIRECT("Table!" &amp; $AC$23 &amp; $Z26),0)),"",INDIRECT(CONCATENATE("Table!",ADDRESS($V26,MATCH(N$1,INDIRECT("Table!A" &amp; $Z26):INDIRECT("Table!" &amp; $AC$23 &amp; $Z26),0)))))</f>
        <v>0.54108064787135401</v>
      </c>
      <c r="O26" s="277">
        <f ca="1">IF(ISERROR(MATCH(O$1,INDIRECT("Table!A"&amp;$Z26):INDIRECT("Table!" &amp; $AC$23 &amp; $Z26),0)),"",INDIRECT(CONCATENATE("Table!",ADDRESS($V26,MATCH(O$1,INDIRECT("Table!A" &amp; $Z26):INDIRECT("Table!" &amp; $AC$23 &amp; $Z26),0)))))</f>
        <v>0.74945759556035796</v>
      </c>
      <c r="P26" s="277">
        <f ca="1">IF(ISERROR(MATCH(P$1,INDIRECT("Table!A"&amp;$Z26):INDIRECT("Table!" &amp; $AC$23 &amp; $Z26),0)),"",INDIRECT(CONCATENATE("Table!",ADDRESS($V26,MATCH(P$1,INDIRECT("Table!A" &amp; $Z26):INDIRECT("Table!" &amp; $AC$23 &amp; $Z26),0)))))</f>
        <v>4.9898240585748863E-2</v>
      </c>
      <c r="Q26" s="277" t="str">
        <f ca="1">IF(ISERROR(MATCH(Q$1,INDIRECT("Table!A"&amp;$Z26):INDIRECT("Table!" &amp; $AC$23 &amp; $Z26),0)),"",INDIRECT(CONCATENATE("Table!",ADDRESS($V26,MATCH(Q$1,INDIRECT("Table!A" &amp; $Z26):INDIRECT("Table!" &amp; $AC$23 &amp; $Z26),0)))))</f>
        <v/>
      </c>
      <c r="R26" s="277" t="str">
        <f ca="1">IF(ISERROR(MATCH(R$1,INDIRECT("Table!A"&amp;$Z26):INDIRECT("Table!" &amp; $AC$23 &amp; $Z26),0)),"",INDIRECT(CONCATENATE("Table!",ADDRESS($V26,MATCH(R$1,INDIRECT("Table!A" &amp; $Z26):INDIRECT("Table!" &amp; $AC$23 &amp; $Z26),0)))))</f>
        <v/>
      </c>
      <c r="S26" s="277">
        <f ca="1">IF(ISERROR(MATCH(S$1,INDIRECT("Table!A"&amp;$Z26):INDIRECT("Table!" &amp; $AC$23 &amp; $Z26),0)),"",INDIRECT(CONCATENATE("Table!",ADDRESS($V26,MATCH(S$1,INDIRECT("Table!A" &amp; $Z26):INDIRECT("Table!" &amp; $AC$23 &amp; $Z26),0)))))</f>
        <v>7.8506282750992723E-2</v>
      </c>
      <c r="T26" s="277">
        <f ca="1">IF(ISERROR(MATCH(T$1,INDIRECT("Table!A"&amp;$Z26):INDIRECT("Table!" &amp; $AC$23 &amp; $Z26),0)),"",INDIRECT(CONCATENATE("Table!",ADDRESS($V26,MATCH(T$1,INDIRECT("Table!A" &amp; $Z26):INDIRECT("Table!" &amp; $AC$23 &amp; $Z26),0)))))</f>
        <v>7.1126154032124023E-2</v>
      </c>
      <c r="V26" s="276">
        <f>MATCH($A26,Table!$A:$A,0)+$X$2-1</f>
        <v>258</v>
      </c>
      <c r="W26" s="355"/>
      <c r="X26" s="355"/>
      <c r="Y26" s="355"/>
      <c r="Z26" s="276">
        <f>MATCH($A26,Table!$A:$A,0)+$AB$2-1</f>
        <v>255</v>
      </c>
      <c r="AA26" s="355"/>
      <c r="AC26" s="271" t="s">
        <v>218</v>
      </c>
    </row>
    <row r="27" spans="1:29" s="271" customFormat="1" ht="15.75" customHeight="1">
      <c r="A27" s="272">
        <v>41347</v>
      </c>
      <c r="B27" s="277">
        <f ca="1">IF(ISERROR(MATCH(B$1,INDIRECT("Table!A"&amp;$Z27):INDIRECT("Table!" &amp; $AC$45 &amp; $Z27),0)),"",INDIRECT(CONCATENATE("Table!",ADDRESS($V27,MATCH(B$1,INDIRECT("Table!A" &amp; $Z27):INDIRECT("Table!" &amp; $AC$44 &amp; $Z27),0)))))</f>
        <v>0.2823214930798188</v>
      </c>
      <c r="C27" s="277">
        <f ca="1">IF(ISERROR(MATCH(C$1,INDIRECT("Table!A"&amp;$Z27):INDIRECT("Table!" &amp; $AC$44 &amp; $Z27),0)),"",INDIRECT(CONCATENATE("Table!",ADDRESS($V27,MATCH(C$1,INDIRECT("Table!A" &amp; $Z27):INDIRECT("Table!" &amp; $AC$44 &amp; $Z27),0)))))</f>
        <v>0.51316805278914235</v>
      </c>
      <c r="D27" s="277">
        <f ca="1">IF(ISERROR(MATCH(D$1,INDIRECT("Table!A"&amp;$Z27):INDIRECT("Table!" &amp; $AC$44 &amp; $Z27),0)),"",INDIRECT(CONCATENATE("Table!",ADDRESS($V27,MATCH(D$1,INDIRECT("Table!A" &amp; $Z27):INDIRECT("Table!" &amp; $AC$44 &amp; $Z27),0)))))</f>
        <v>0.52229599816099048</v>
      </c>
      <c r="E27" s="277">
        <f ca="1">IF(ISERROR(MATCH(E$1,INDIRECT("Table!A"&amp;$Z27):INDIRECT("Table!" &amp; $AC$44 &amp; $Z27),0)),"",INDIRECT(CONCATENATE("Table!",ADDRESS($V27,MATCH(E$1,INDIRECT("Table!A" &amp; $Z27):INDIRECT("Table!" &amp; $AC$44 &amp; $Z27),0)))))</f>
        <v>0.8597735796806335</v>
      </c>
      <c r="F27" s="277">
        <f ca="1">IF(ISERROR(MATCH(F$1,INDIRECT("Table!A"&amp;$Z27):INDIRECT("Table!" &amp; $AC$44 &amp; $Z27),0)),"",INDIRECT(CONCATENATE("Table!",ADDRESS($V27,MATCH(F$1,INDIRECT("Table!A" &amp; $Z27):INDIRECT("Table!" &amp; $AC$44 &amp; $Z27),0)))))</f>
        <v>0.51726447167616085</v>
      </c>
      <c r="G27" s="277">
        <f ca="1">IF(ISERROR(MATCH(G$1,INDIRECT("Table!A"&amp;$Z27):INDIRECT("Table!" &amp; $AC$44 &amp; $Z27),0)),"",INDIRECT(CONCATENATE("Table!",ADDRESS($V27,MATCH(G$1,INDIRECT("Table!A" &amp; $Z27):INDIRECT("Table!" &amp; $AC$44 &amp; $Z27),0)))))</f>
        <v>0.34593285502376414</v>
      </c>
      <c r="H27" s="277">
        <f ca="1">IF(ISERROR(MATCH(H$1,INDIRECT("Table!A"&amp;$Z27):INDIRECT("Table!" &amp; $AC$44 &amp; $Z27),0)),"",INDIRECT(CONCATENATE("Table!",ADDRESS($V27,MATCH(H$1,INDIRECT("Table!A" &amp; $Z27):INDIRECT("Table!" &amp; $AC$44 &amp; $Z27),0)))))</f>
        <v>0.55905788919310517</v>
      </c>
      <c r="I27" s="277">
        <f ca="1">IF(ISERROR(MATCH(I$1,INDIRECT("Table!A"&amp;$Z27):INDIRECT("Table!" &amp; $AC$23 &amp; $Z27),0)),"",INDIRECT(CONCATENATE("Table!",ADDRESS($V27,MATCH(I$1,INDIRECT("Table!A" &amp; $Z27):INDIRECT("Table!" &amp; $AC$23 &amp; $Z27),0)))))</f>
        <v>4.5898942604645172E-2</v>
      </c>
      <c r="J27" s="277" t="str">
        <f ca="1">IF(ISERROR(MATCH(J$1,INDIRECT("Table!A"&amp;$Z27):INDIRECT("Table!" &amp; $AC$23 &amp; $Z27),0)),"",INDIRECT(CONCATENATE("Table!",ADDRESS($V27,MATCH(J$1,INDIRECT("Table!A" &amp; $Z27):INDIRECT("Table!" &amp; $AC$23 &amp; $Z27),0)))))</f>
        <v/>
      </c>
      <c r="K27" s="277" t="str">
        <f ca="1">IF(ISERROR(MATCH(K$1,INDIRECT("Table!A"&amp;$Z27):INDIRECT("Table!" &amp; $AC$23 &amp; $Z27),0)),"",INDIRECT(CONCATENATE("Table!",ADDRESS($V27,MATCH(K$1,INDIRECT("Table!A" &amp; $Z27):INDIRECT("Table!" &amp; $AC$23 &amp; $Z27),0)))))</f>
        <v/>
      </c>
      <c r="L27" s="277">
        <f ca="1">IF(ISERROR(MATCH(L$1,INDIRECT("Table!A"&amp;$Z27):INDIRECT("Table!" &amp; $AC$23 &amp; $Z27),0)),"",INDIRECT(CONCATENATE("Table!",ADDRESS($V27,MATCH(L$1,INDIRECT("Table!A" &amp; $Z27):INDIRECT("Table!" &amp; $AC$23 &amp; $Z27),0)))))</f>
        <v>0.80487600180285657</v>
      </c>
      <c r="M27" s="277">
        <f ca="1">IF(ISERROR(MATCH(M$1,INDIRECT("Table!A"&amp;$Z27):INDIRECT("Table!" &amp; $AC$23 &amp; $Z27),0)),"",INDIRECT(CONCATENATE("Table!",ADDRESS($V27,MATCH(M$1,INDIRECT("Table!A" &amp; $Z27):INDIRECT("Table!" &amp; $AC$23 &amp; $Z27),0)))))</f>
        <v>0.4174387469519163</v>
      </c>
      <c r="N27" s="277">
        <f ca="1">IF(ISERROR(MATCH(N$1,INDIRECT("Table!A"&amp;$Z27):INDIRECT("Table!" &amp; $AC$23 &amp; $Z27),0)),"",INDIRECT(CONCATENATE("Table!",ADDRESS($V27,MATCH(N$1,INDIRECT("Table!A" &amp; $Z27):INDIRECT("Table!" &amp; $AC$23 &amp; $Z27),0)))))</f>
        <v>0.54108064787135401</v>
      </c>
      <c r="O27" s="277">
        <f ca="1">IF(ISERROR(MATCH(O$1,INDIRECT("Table!A"&amp;$Z27):INDIRECT("Table!" &amp; $AC$23 &amp; $Z27),0)),"",INDIRECT(CONCATENATE("Table!",ADDRESS($V27,MATCH(O$1,INDIRECT("Table!A" &amp; $Z27):INDIRECT("Table!" &amp; $AC$23 &amp; $Z27),0)))))</f>
        <v>0.7472341481629643</v>
      </c>
      <c r="P27" s="277">
        <f ca="1">IF(ISERROR(MATCH(P$1,INDIRECT("Table!A"&amp;$Z27):INDIRECT("Table!" &amp; $AC$23 &amp; $Z27),0)),"",INDIRECT(CONCATENATE("Table!",ADDRESS($V27,MATCH(P$1,INDIRECT("Table!A" &amp; $Z27):INDIRECT("Table!" &amp; $AC$23 &amp; $Z27),0)))))</f>
        <v>4.7003215356639649E-2</v>
      </c>
      <c r="Q27" s="277" t="str">
        <f ca="1">IF(ISERROR(MATCH(Q$1,INDIRECT("Table!A"&amp;$Z27):INDIRECT("Table!" &amp; $AC$23 &amp; $Z27),0)),"",INDIRECT(CONCATENATE("Table!",ADDRESS($V27,MATCH(Q$1,INDIRECT("Table!A" &amp; $Z27):INDIRECT("Table!" &amp; $AC$23 &amp; $Z27),0)))))</f>
        <v/>
      </c>
      <c r="R27" s="277" t="str">
        <f ca="1">IF(ISERROR(MATCH(R$1,INDIRECT("Table!A"&amp;$Z27):INDIRECT("Table!" &amp; $AC$23 &amp; $Z27),0)),"",INDIRECT(CONCATENATE("Table!",ADDRESS($V27,MATCH(R$1,INDIRECT("Table!A" &amp; $Z27):INDIRECT("Table!" &amp; $AC$23 &amp; $Z27),0)))))</f>
        <v/>
      </c>
      <c r="S27" s="277">
        <f ca="1">IF(ISERROR(MATCH(S$1,INDIRECT("Table!A"&amp;$Z27):INDIRECT("Table!" &amp; $AC$23 &amp; $Z27),0)),"",INDIRECT(CONCATENATE("Table!",ADDRESS($V27,MATCH(S$1,INDIRECT("Table!A" &amp; $Z27):INDIRECT("Table!" &amp; $AC$23 &amp; $Z27),0)))))</f>
        <v>7.8343094413519249E-2</v>
      </c>
      <c r="T27" s="277">
        <f ca="1">IF(ISERROR(MATCH(T$1,INDIRECT("Table!A"&amp;$Z27):INDIRECT("Table!" &amp; $AC$23 &amp; $Z27),0)),"",INDIRECT(CONCATENATE("Table!",ADDRESS($V27,MATCH(T$1,INDIRECT("Table!A" &amp; $Z27):INDIRECT("Table!" &amp; $AC$23 &amp; $Z27),0)))))</f>
        <v>6.9763225094815737E-2</v>
      </c>
      <c r="V27" s="276">
        <f>MATCH($A27,Table!$A:$A,0)+$X$2-1</f>
        <v>270</v>
      </c>
      <c r="W27" s="345"/>
      <c r="X27" s="345"/>
      <c r="Y27" s="345"/>
      <c r="Z27" s="276">
        <f>MATCH($A27,Table!$A:$A,0)+$AB$2-1</f>
        <v>267</v>
      </c>
      <c r="AA27" s="345"/>
      <c r="AC27" s="271" t="s">
        <v>218</v>
      </c>
    </row>
    <row r="28" spans="1:29" s="271" customFormat="1" ht="15.75" customHeight="1">
      <c r="A28" s="272">
        <v>41345</v>
      </c>
      <c r="B28" s="277">
        <f ca="1">IF(ISERROR(MATCH(B$1,INDIRECT("Table!A"&amp;$Z28):INDIRECT("Table!" &amp; $AC$45 &amp; $Z28),0)),"",INDIRECT(CONCATENATE("Table!",ADDRESS($V28,MATCH(B$1,INDIRECT("Table!A" &amp; $Z28):INDIRECT("Table!" &amp; $AC$44 &amp; $Z28),0)))))</f>
        <v>0.29319098249416636</v>
      </c>
      <c r="C28" s="277">
        <f ca="1">IF(ISERROR(MATCH(C$1,INDIRECT("Table!A"&amp;$Z28):INDIRECT("Table!" &amp; $AC$44 &amp; $Z28),0)),"",INDIRECT(CONCATENATE("Table!",ADDRESS($V28,MATCH(C$1,INDIRECT("Table!A" &amp; $Z28):INDIRECT("Table!" &amp; $AC$44 &amp; $Z28),0)))))</f>
        <v>0.51296142996283456</v>
      </c>
      <c r="D28" s="277">
        <f ca="1">IF(ISERROR(MATCH(D$1,INDIRECT("Table!A"&amp;$Z28):INDIRECT("Table!" &amp; $AC$44 &amp; $Z28),0)),"",INDIRECT(CONCATENATE("Table!",ADDRESS($V28,MATCH(D$1,INDIRECT("Table!A" &amp; $Z28):INDIRECT("Table!" &amp; $AC$44 &amp; $Z28),0)))))</f>
        <v>0.52229599816099048</v>
      </c>
      <c r="E28" s="277">
        <f ca="1">IF(ISERROR(MATCH(E$1,INDIRECT("Table!A"&amp;$Z28):INDIRECT("Table!" &amp; $AC$44 &amp; $Z28),0)),"",INDIRECT(CONCATENATE("Table!",ADDRESS($V28,MATCH(E$1,INDIRECT("Table!A" &amp; $Z28):INDIRECT("Table!" &amp; $AC$44 &amp; $Z28),0)))))</f>
        <v>0.85957797292055182</v>
      </c>
      <c r="F28" s="277">
        <f ca="1">IF(ISERROR(MATCH(F$1,INDIRECT("Table!A"&amp;$Z28):INDIRECT("Table!" &amp; $AC$44 &amp; $Z28),0)),"",INDIRECT(CONCATENATE("Table!",ADDRESS($V28,MATCH(F$1,INDIRECT("Table!A" &amp; $Z28):INDIRECT("Table!" &amp; $AC$44 &amp; $Z28),0)))))</f>
        <v>0.51726447167616085</v>
      </c>
      <c r="G28" s="277">
        <f ca="1">IF(ISERROR(MATCH(G$1,INDIRECT("Table!A"&amp;$Z28):INDIRECT("Table!" &amp; $AC$44 &amp; $Z28),0)),"",INDIRECT(CONCATENATE("Table!",ADDRESS($V28,MATCH(G$1,INDIRECT("Table!A" &amp; $Z28):INDIRECT("Table!" &amp; $AC$44 &amp; $Z28),0)))))</f>
        <v>0.35446825901371354</v>
      </c>
      <c r="H28" s="277">
        <f ca="1">IF(ISERROR(MATCH(H$1,INDIRECT("Table!A"&amp;$Z28):INDIRECT("Table!" &amp; $AC$44 &amp; $Z28),0)),"",INDIRECT(CONCATENATE("Table!",ADDRESS($V28,MATCH(H$1,INDIRECT("Table!A" &amp; $Z28):INDIRECT("Table!" &amp; $AC$44 &amp; $Z28),0)))))</f>
        <v>0.5582600769130599</v>
      </c>
      <c r="I28" s="277">
        <f ca="1">IF(ISERROR(MATCH(I$1,INDIRECT("Table!A"&amp;$Z28):INDIRECT("Table!" &amp; $AC$23 &amp; $Z28),0)),"",INDIRECT(CONCATENATE("Table!",ADDRESS($V28,MATCH(I$1,INDIRECT("Table!A" &amp; $Z28):INDIRECT("Table!" &amp; $AC$23 &amp; $Z28),0)))))</f>
        <v>4.5894125588052358E-2</v>
      </c>
      <c r="J28" s="277" t="str">
        <f ca="1">IF(ISERROR(MATCH(J$1,INDIRECT("Table!A"&amp;$Z28):INDIRECT("Table!" &amp; $AC$23 &amp; $Z28),0)),"",INDIRECT(CONCATENATE("Table!",ADDRESS($V28,MATCH(J$1,INDIRECT("Table!A" &amp; $Z28):INDIRECT("Table!" &amp; $AC$23 &amp; $Z28),0)))))</f>
        <v/>
      </c>
      <c r="K28" s="277" t="str">
        <f ca="1">IF(ISERROR(MATCH(K$1,INDIRECT("Table!A"&amp;$Z28):INDIRECT("Table!" &amp; $AC$23 &amp; $Z28),0)),"",INDIRECT(CONCATENATE("Table!",ADDRESS($V28,MATCH(K$1,INDIRECT("Table!A" &amp; $Z28):INDIRECT("Table!" &amp; $AC$23 &amp; $Z28),0)))))</f>
        <v/>
      </c>
      <c r="L28" s="277">
        <f ca="1">IF(ISERROR(MATCH(L$1,INDIRECT("Table!A"&amp;$Z28):INDIRECT("Table!" &amp; $AC$23 &amp; $Z28),0)),"",INDIRECT(CONCATENATE("Table!",ADDRESS($V28,MATCH(L$1,INDIRECT("Table!A" &amp; $Z28):INDIRECT("Table!" &amp; $AC$23 &amp; $Z28),0)))))</f>
        <v>0.80452475560413828</v>
      </c>
      <c r="M28" s="277">
        <f ca="1">IF(ISERROR(MATCH(M$1,INDIRECT("Table!A"&amp;$Z28):INDIRECT("Table!" &amp; $AC$23 &amp; $Z28),0)),"",INDIRECT(CONCATENATE("Table!",ADDRESS($V28,MATCH(M$1,INDIRECT("Table!A" &amp; $Z28):INDIRECT("Table!" &amp; $AC$23 &amp; $Z28),0)))))</f>
        <v>0.41286302657489993</v>
      </c>
      <c r="N28" s="277">
        <f ca="1">IF(ISERROR(MATCH(N$1,INDIRECT("Table!A"&amp;$Z28):INDIRECT("Table!" &amp; $AC$23 &amp; $Z28),0)),"",INDIRECT(CONCATENATE("Table!",ADDRESS($V28,MATCH(N$1,INDIRECT("Table!A" &amp; $Z28):INDIRECT("Table!" &amp; $AC$23 &amp; $Z28),0)))))</f>
        <v>0.53708917236719156</v>
      </c>
      <c r="O28" s="277">
        <f ca="1">IF(ISERROR(MATCH(O$1,INDIRECT("Table!A"&amp;$Z28):INDIRECT("Table!" &amp; $AC$23 &amp; $Z28),0)),"",INDIRECT(CONCATENATE("Table!",ADDRESS($V28,MATCH(O$1,INDIRECT("Table!A" &amp; $Z28):INDIRECT("Table!" &amp; $AC$23 &amp; $Z28),0)))))</f>
        <v>0.748365137206083</v>
      </c>
      <c r="P28" s="277">
        <f ca="1">IF(ISERROR(MATCH(P$1,INDIRECT("Table!A"&amp;$Z28):INDIRECT("Table!" &amp; $AC$23 &amp; $Z28),0)),"",INDIRECT(CONCATENATE("Table!",ADDRESS($V28,MATCH(P$1,INDIRECT("Table!A" &amp; $Z28):INDIRECT("Table!" &amp; $AC$23 &amp; $Z28),0)))))</f>
        <v>4.6998398342947285E-2</v>
      </c>
      <c r="Q28" s="277" t="str">
        <f ca="1">IF(ISERROR(MATCH(Q$1,INDIRECT("Table!A"&amp;$Z28):INDIRECT("Table!" &amp; $AC$23 &amp; $Z28),0)),"",INDIRECT(CONCATENATE("Table!",ADDRESS($V28,MATCH(Q$1,INDIRECT("Table!A" &amp; $Z28):INDIRECT("Table!" &amp; $AC$23 &amp; $Z28),0)))))</f>
        <v/>
      </c>
      <c r="R28" s="277" t="str">
        <f ca="1">IF(ISERROR(MATCH(R$1,INDIRECT("Table!A"&amp;$Z28):INDIRECT("Table!" &amp; $AC$23 &amp; $Z28),0)),"",INDIRECT(CONCATENATE("Table!",ADDRESS($V28,MATCH(R$1,INDIRECT("Table!A" &amp; $Z28):INDIRECT("Table!" &amp; $AC$23 &amp; $Z28),0)))))</f>
        <v/>
      </c>
      <c r="S28" s="277">
        <f ca="1">IF(ISERROR(MATCH(S$1,INDIRECT("Table!A"&amp;$Z28):INDIRECT("Table!" &amp; $AC$23 &amp; $Z28),0)),"",INDIRECT(CONCATENATE("Table!",ADDRESS($V28,MATCH(S$1,INDIRECT("Table!A" &amp; $Z28):INDIRECT("Table!" &amp; $AC$23 &amp; $Z28),0)))))</f>
        <v>7.8321335968522782E-2</v>
      </c>
      <c r="T28" s="277">
        <f ca="1">IF(ISERROR(MATCH(T$1,INDIRECT("Table!A"&amp;$Z28):INDIRECT("Table!" &amp; $AC$23 &amp; $Z28),0)),"",INDIRECT(CONCATENATE("Table!",ADDRESS($V28,MATCH(T$1,INDIRECT("Table!A" &amp; $Z28):INDIRECT("Table!" &amp; $AC$23 &amp; $Z28),0)))))</f>
        <v>6.6529668636013353E-2</v>
      </c>
      <c r="V28" s="276">
        <f>MATCH($A28,Table!$A:$A,0)+$X$2-1</f>
        <v>282</v>
      </c>
      <c r="W28" s="344"/>
      <c r="X28" s="344"/>
      <c r="Y28" s="344"/>
      <c r="Z28" s="276">
        <f>MATCH($A28,Table!$A:$A,0)+$AB$2-1</f>
        <v>279</v>
      </c>
      <c r="AA28" s="344"/>
      <c r="AC28" s="271" t="s">
        <v>218</v>
      </c>
    </row>
    <row r="29" spans="1:29" s="271" customFormat="1" ht="15.75" customHeight="1">
      <c r="A29" s="272">
        <v>41344</v>
      </c>
      <c r="B29" s="277">
        <f ca="1">IF(ISERROR(MATCH(B$1,INDIRECT("Table!A"&amp;$Z29):INDIRECT("Table!" &amp; $AC$45 &amp; $Z29),0)),"",INDIRECT(CONCATENATE("Table!",ADDRESS($V29,MATCH(B$1,INDIRECT("Table!A" &amp; $Z29):INDIRECT("Table!" &amp; $AC$44 &amp; $Z29),0)))))</f>
        <v>0.29779513808979846</v>
      </c>
      <c r="C29" s="277">
        <f ca="1">IF(ISERROR(MATCH(C$1,INDIRECT("Table!A"&amp;$Z29):INDIRECT("Table!" &amp; $AC$44 &amp; $Z29),0)),"",INDIRECT(CONCATENATE("Table!",ADDRESS($V29,MATCH(C$1,INDIRECT("Table!A" &amp; $Z29):INDIRECT("Table!" &amp; $AC$44 &amp; $Z29),0)))))</f>
        <v>0.51289831366540928</v>
      </c>
      <c r="D29" s="277">
        <f ca="1">IF(ISERROR(MATCH(D$1,INDIRECT("Table!A"&amp;$Z29):INDIRECT("Table!" &amp; $AC$44 &amp; $Z29),0)),"",INDIRECT(CONCATENATE("Table!",ADDRESS($V29,MATCH(D$1,INDIRECT("Table!A" &amp; $Z29):INDIRECT("Table!" &amp; $AC$44 &amp; $Z29),0)))))</f>
        <v>0.52229599816099048</v>
      </c>
      <c r="E29" s="277">
        <f ca="1">IF(ISERROR(MATCH(E$1,INDIRECT("Table!A"&amp;$Z29):INDIRECT("Table!" &amp; $AC$44 &amp; $Z29),0)),"",INDIRECT(CONCATENATE("Table!",ADDRESS($V29,MATCH(E$1,INDIRECT("Table!A" &amp; $Z29):INDIRECT("Table!" &amp; $AC$44 &amp; $Z29),0)))))</f>
        <v>0.85947302659702496</v>
      </c>
      <c r="F29" s="277">
        <f ca="1">IF(ISERROR(MATCH(F$1,INDIRECT("Table!A"&amp;$Z29):INDIRECT("Table!" &amp; $AC$44 &amp; $Z29),0)),"",INDIRECT(CONCATENATE("Table!",ADDRESS($V29,MATCH(F$1,INDIRECT("Table!A" &amp; $Z29):INDIRECT("Table!" &amp; $AC$44 &amp; $Z29),0)))))</f>
        <v>0.51726447167616085</v>
      </c>
      <c r="G29" s="277">
        <f ca="1">IF(ISERROR(MATCH(G$1,INDIRECT("Table!A"&amp;$Z29):INDIRECT("Table!" &amp; $AC$44 &amp; $Z29),0)),"",INDIRECT(CONCATENATE("Table!",ADDRESS($V29,MATCH(G$1,INDIRECT("Table!A" &amp; $Z29):INDIRECT("Table!" &amp; $AC$44 &amp; $Z29),0)))))</f>
        <v>0.35642312233221324</v>
      </c>
      <c r="H29" s="277">
        <f ca="1">IF(ISERROR(MATCH(H$1,INDIRECT("Table!A"&amp;$Z29):INDIRECT("Table!" &amp; $AC$44 &amp; $Z29),0)),"",INDIRECT(CONCATENATE("Table!",ADDRESS($V29,MATCH(H$1,INDIRECT("Table!A" &amp; $Z29):INDIRECT("Table!" &amp; $AC$44 &amp; $Z29),0)))))</f>
        <v>0.55788095124279036</v>
      </c>
      <c r="I29" s="277">
        <f ca="1">IF(ISERROR(MATCH(I$1,INDIRECT("Table!A"&amp;$Z29):INDIRECT("Table!" &amp; $AC$23 &amp; $Z29),0)),"",INDIRECT(CONCATENATE("Table!",ADDRESS($V29,MATCH(I$1,INDIRECT("Table!A" &amp; $Z29):INDIRECT("Table!" &amp; $AC$23 &amp; $Z29),0)))))</f>
        <v>4.5894125588052358E-2</v>
      </c>
      <c r="J29" s="277" t="str">
        <f ca="1">IF(ISERROR(MATCH(J$1,INDIRECT("Table!A"&amp;$Z29):INDIRECT("Table!" &amp; $AC$23 &amp; $Z29),0)),"",INDIRECT(CONCATENATE("Table!",ADDRESS($V29,MATCH(J$1,INDIRECT("Table!A" &amp; $Z29):INDIRECT("Table!" &amp; $AC$23 &amp; $Z29),0)))))</f>
        <v/>
      </c>
      <c r="K29" s="277" t="str">
        <f ca="1">IF(ISERROR(MATCH(K$1,INDIRECT("Table!A"&amp;$Z29):INDIRECT("Table!" &amp; $AC$23 &amp; $Z29),0)),"",INDIRECT(CONCATENATE("Table!",ADDRESS($V29,MATCH(K$1,INDIRECT("Table!A" &amp; $Z29):INDIRECT("Table!" &amp; $AC$23 &amp; $Z29),0)))))</f>
        <v/>
      </c>
      <c r="L29" s="277">
        <f ca="1">IF(ISERROR(MATCH(L$1,INDIRECT("Table!A"&amp;$Z29):INDIRECT("Table!" &amp; $AC$23 &amp; $Z29),0)),"",INDIRECT(CONCATENATE("Table!",ADDRESS($V29,MATCH(L$1,INDIRECT("Table!A" &amp; $Z29):INDIRECT("Table!" &amp; $AC$23 &amp; $Z29),0)))))</f>
        <v>0.80434291575789907</v>
      </c>
      <c r="M29" s="277">
        <f ca="1">IF(ISERROR(MATCH(M$1,INDIRECT("Table!A"&amp;$Z29):INDIRECT("Table!" &amp; $AC$23 &amp; $Z29),0)),"",INDIRECT(CONCATENATE("Table!",ADDRESS($V29,MATCH(M$1,INDIRECT("Table!A" &amp; $Z29):INDIRECT("Table!" &amp; $AC$23 &amp; $Z29),0)))))</f>
        <v>0.41683934725978977</v>
      </c>
      <c r="N29" s="277">
        <f ca="1">IF(ISERROR(MATCH(N$1,INDIRECT("Table!A"&amp;$Z29):INDIRECT("Table!" &amp; $AC$23 &amp; $Z29),0)),"",INDIRECT(CONCATENATE("Table!",ADDRESS($V29,MATCH(N$1,INDIRECT("Table!A" &amp; $Z29):INDIRECT("Table!" &amp; $AC$23 &amp; $Z29),0)))))</f>
        <v>0.53649564890488277</v>
      </c>
      <c r="O29" s="277">
        <f ca="1">IF(ISERROR(MATCH(O$1,INDIRECT("Table!A"&amp;$Z29):INDIRECT("Table!" &amp; $AC$23 &amp; $Z29),0)),"",INDIRECT(CONCATENATE("Table!",ADDRESS($V29,MATCH(O$1,INDIRECT("Table!A" &amp; $Z29):INDIRECT("Table!" &amp; $AC$23 &amp; $Z29),0)))))</f>
        <v>0.74821894723958782</v>
      </c>
      <c r="P29" s="277">
        <f ca="1">IF(ISERROR(MATCH(P$1,INDIRECT("Table!A"&amp;$Z29):INDIRECT("Table!" &amp; $AC$23 &amp; $Z29),0)),"",INDIRECT(CONCATENATE("Table!",ADDRESS($V29,MATCH(P$1,INDIRECT("Table!A" &amp; $Z29):INDIRECT("Table!" &amp; $AC$23 &amp; $Z29),0)))))</f>
        <v>4.6993581329254928E-2</v>
      </c>
      <c r="Q29" s="277" t="str">
        <f ca="1">IF(ISERROR(MATCH(Q$1,INDIRECT("Table!A"&amp;$Z29):INDIRECT("Table!" &amp; $AC$23 &amp; $Z29),0)),"",INDIRECT(CONCATENATE("Table!",ADDRESS($V29,MATCH(Q$1,INDIRECT("Table!A" &amp; $Z29):INDIRECT("Table!" &amp; $AC$23 &amp; $Z29),0)))))</f>
        <v/>
      </c>
      <c r="R29" s="277" t="str">
        <f ca="1">IF(ISERROR(MATCH(R$1,INDIRECT("Table!A"&amp;$Z29):INDIRECT("Table!" &amp; $AC$23 &amp; $Z29),0)),"",INDIRECT(CONCATENATE("Table!",ADDRESS($V29,MATCH(R$1,INDIRECT("Table!A" &amp; $Z29):INDIRECT("Table!" &amp; $AC$23 &amp; $Z29),0)))))</f>
        <v/>
      </c>
      <c r="S29" s="277">
        <f ca="1">IF(ISERROR(MATCH(S$1,INDIRECT("Table!A"&amp;$Z29):INDIRECT("Table!" &amp; $AC$23 &amp; $Z29),0)),"",INDIRECT(CONCATENATE("Table!",ADDRESS($V29,MATCH(S$1,INDIRECT("Table!A" &amp; $Z29):INDIRECT("Table!" &amp; $AC$23 &amp; $Z29),0)))))</f>
        <v>7.7512647096154186E-2</v>
      </c>
      <c r="T29" s="277">
        <f ca="1">IF(ISERROR(MATCH(T$1,INDIRECT("Table!A"&amp;$Z29):INDIRECT("Table!" &amp; $AC$23 &amp; $Z29),0)),"",INDIRECT(CONCATENATE("Table!",ADDRESS($V29,MATCH(T$1,INDIRECT("Table!A" &amp; $Z29):INDIRECT("Table!" &amp; $AC$23 &amp; $Z29),0)))))</f>
        <v>6.5426633021562083E-2</v>
      </c>
      <c r="V29" s="276">
        <f>MATCH($A29,Table!$A:$A,0)+$X$2-1</f>
        <v>294</v>
      </c>
      <c r="W29" s="343"/>
      <c r="X29" s="343"/>
      <c r="Y29" s="343"/>
      <c r="Z29" s="276">
        <f>MATCH($A29,Table!$A:$A,0)+$AB$2-1</f>
        <v>291</v>
      </c>
      <c r="AA29" s="343"/>
      <c r="AC29" s="271" t="s">
        <v>218</v>
      </c>
    </row>
    <row r="30" spans="1:29" s="271" customFormat="1" ht="15.75" customHeight="1">
      <c r="A30" s="272">
        <v>41341</v>
      </c>
      <c r="B30" s="277">
        <f ca="1">IF(ISERROR(MATCH(B$1,INDIRECT("Table!A"&amp;$Z30):INDIRECT("Table!" &amp; $AC$45 &amp; $Z30),0)),"",INDIRECT(CONCATENATE("Table!",ADDRESS($V30,MATCH(B$1,INDIRECT("Table!A" &amp; $Z30):INDIRECT("Table!" &amp; $AC$44 &amp; $Z30),0)))))</f>
        <v>0.28879743807543229</v>
      </c>
      <c r="C30" s="277">
        <f ca="1">IF(ISERROR(MATCH(C$1,INDIRECT("Table!A"&amp;$Z30):INDIRECT("Table!" &amp; $AC$44 &amp; $Z30),0)),"",INDIRECT(CONCATENATE("Table!",ADDRESS($V30,MATCH(C$1,INDIRECT("Table!A" &amp; $Z30):INDIRECT("Table!" &amp; $AC$44 &amp; $Z30),0)))))</f>
        <v>0.51277274545263685</v>
      </c>
      <c r="D30" s="277">
        <f ca="1">IF(ISERROR(MATCH(D$1,INDIRECT("Table!A"&amp;$Z30):INDIRECT("Table!" &amp; $AC$44 &amp; $Z30),0)),"",INDIRECT(CONCATENATE("Table!",ADDRESS($V30,MATCH(D$1,INDIRECT("Table!A" &amp; $Z30):INDIRECT("Table!" &amp; $AC$44 &amp; $Z30),0)))))</f>
        <v>0.52217042994821805</v>
      </c>
      <c r="E30" s="277">
        <f ca="1">IF(ISERROR(MATCH(E$1,INDIRECT("Table!A"&amp;$Z30):INDIRECT("Table!" &amp; $AC$44 &amp; $Z30),0)),"",INDIRECT(CONCATENATE("Table!",ADDRESS($V30,MATCH(E$1,INDIRECT("Table!A" &amp; $Z30):INDIRECT("Table!" &amp; $AC$44 &amp; $Z30),0)))))</f>
        <v>0.8568235440208618</v>
      </c>
      <c r="F30" s="277">
        <f ca="1">IF(ISERROR(MATCH(F$1,INDIRECT("Table!A"&amp;$Z30):INDIRECT("Table!" &amp; $AC$44 &amp; $Z30),0)),"",INDIRECT(CONCATENATE("Table!",ADDRESS($V30,MATCH(F$1,INDIRECT("Table!A" &amp; $Z30):INDIRECT("Table!" &amp; $AC$44 &amp; $Z30),0)))))</f>
        <v>0.51204242909596409</v>
      </c>
      <c r="G30" s="277">
        <f ca="1">IF(ISERROR(MATCH(G$1,INDIRECT("Table!A"&amp;$Z30):INDIRECT("Table!" &amp; $AC$44 &amp; $Z30),0)),"",INDIRECT(CONCATENATE("Table!",ADDRESS($V30,MATCH(G$1,INDIRECT("Table!A" &amp; $Z30):INDIRECT("Table!" &amp; $AC$44 &amp; $Z30),0)))))</f>
        <v>0.33045515090969635</v>
      </c>
      <c r="H30" s="277">
        <f ca="1">IF(ISERROR(MATCH(H$1,INDIRECT("Table!A"&amp;$Z30):INDIRECT("Table!" &amp; $AC$44 &amp; $Z30),0)),"",INDIRECT(CONCATENATE("Table!",ADDRESS($V30,MATCH(H$1,INDIRECT("Table!A" &amp; $Z30):INDIRECT("Table!" &amp; $AC$44 &amp; $Z30),0)))))</f>
        <v>0.54617997919753924</v>
      </c>
      <c r="I30" s="277">
        <f ca="1">IF(ISERROR(MATCH(I$1,INDIRECT("Table!A"&amp;$Z30):INDIRECT("Table!" &amp; $AC$23 &amp; $Z30),0)),"",INDIRECT(CONCATENATE("Table!",ADDRESS($V30,MATCH(I$1,INDIRECT("Table!A" &amp; $Z30):INDIRECT("Table!" &amp; $AC$23 &amp; $Z30),0)))))</f>
        <v>4.5880878792422114E-2</v>
      </c>
      <c r="J30" s="277" t="str">
        <f ca="1">IF(ISERROR(MATCH(J$1,INDIRECT("Table!A"&amp;$Z30):INDIRECT("Table!" &amp; $AC$23 &amp; $Z30),0)),"",INDIRECT(CONCATENATE("Table!",ADDRESS($V30,MATCH(J$1,INDIRECT("Table!A" &amp; $Z30):INDIRECT("Table!" &amp; $AC$23 &amp; $Z30),0)))))</f>
        <v/>
      </c>
      <c r="K30" s="277" t="str">
        <f ca="1">IF(ISERROR(MATCH(K$1,INDIRECT("Table!A"&amp;$Z30):INDIRECT("Table!" &amp; $AC$23 &amp; $Z30),0)),"",INDIRECT(CONCATENATE("Table!",ADDRESS($V30,MATCH(K$1,INDIRECT("Table!A" &amp; $Z30):INDIRECT("Table!" &amp; $AC$23 &amp; $Z30),0)))))</f>
        <v/>
      </c>
      <c r="L30" s="277">
        <f ca="1">IF(ISERROR(MATCH(L$1,INDIRECT("Table!A"&amp;$Z30):INDIRECT("Table!" &amp; $AC$23 &amp; $Z30),0)),"",INDIRECT(CONCATENATE("Table!",ADDRESS($V30,MATCH(L$1,INDIRECT("Table!A" &amp; $Z30):INDIRECT("Table!" &amp; $AC$23 &amp; $Z30),0)))))</f>
        <v>0.80302392929486544</v>
      </c>
      <c r="M30" s="277">
        <f ca="1">IF(ISERROR(MATCH(M$1,INDIRECT("Table!A"&amp;$Z30):INDIRECT("Table!" &amp; $AC$23 &amp; $Z30),0)),"",INDIRECT(CONCATENATE("Table!",ADDRESS($V30,MATCH(M$1,INDIRECT("Table!A" &amp; $Z30):INDIRECT("Table!" &amp; $AC$23 &amp; $Z30),0)))))</f>
        <v>0.39675567348458585</v>
      </c>
      <c r="N30" s="277">
        <f ca="1">IF(ISERROR(MATCH(N$1,INDIRECT("Table!A"&amp;$Z30):INDIRECT("Table!" &amp; $AC$23 &amp; $Z30),0)),"",INDIRECT(CONCATENATE("Table!",ADDRESS($V30,MATCH(N$1,INDIRECT("Table!A" &amp; $Z30):INDIRECT("Table!" &amp; $AC$23 &amp; $Z30),0)))))</f>
        <v>0.53084690116685984</v>
      </c>
      <c r="O30" s="277">
        <f ca="1">IF(ISERROR(MATCH(O$1,INDIRECT("Table!A"&amp;$Z30):INDIRECT("Table!" &amp; $AC$23 &amp; $Z30),0)),"",INDIRECT(CONCATENATE("Table!",ADDRESS($V30,MATCH(O$1,INDIRECT("Table!A" &amp; $Z30):INDIRECT("Table!" &amp; $AC$23 &amp; $Z30),0)))))</f>
        <v>0.733386331918086</v>
      </c>
      <c r="P30" s="277">
        <f ca="1">IF(ISERROR(MATCH(P$1,INDIRECT("Table!A"&amp;$Z30):INDIRECT("Table!" &amp; $AC$23 &amp; $Z30),0)),"",INDIRECT(CONCATENATE("Table!",ADDRESS($V30,MATCH(P$1,INDIRECT("Table!A" &amp; $Z30):INDIRECT("Table!" &amp; $AC$23 &amp; $Z30),0)))))</f>
        <v>4.6980334541600929E-2</v>
      </c>
      <c r="Q30" s="277" t="str">
        <f ca="1">IF(ISERROR(MATCH(Q$1,INDIRECT("Table!A"&amp;$Z30):INDIRECT("Table!" &amp; $AC$23 &amp; $Z30),0)),"",INDIRECT(CONCATENATE("Table!",ADDRESS($V30,MATCH(Q$1,INDIRECT("Table!A" &amp; $Z30):INDIRECT("Table!" &amp; $AC$23 &amp; $Z30),0)))))</f>
        <v/>
      </c>
      <c r="R30" s="277" t="str">
        <f ca="1">IF(ISERROR(MATCH(R$1,INDIRECT("Table!A"&amp;$Z30):INDIRECT("Table!" &amp; $AC$23 &amp; $Z30),0)),"",INDIRECT(CONCATENATE("Table!",ADDRESS($V30,MATCH(R$1,INDIRECT("Table!A" &amp; $Z30):INDIRECT("Table!" &amp; $AC$23 &amp; $Z30),0)))))</f>
        <v/>
      </c>
      <c r="S30" s="277">
        <f ca="1">IF(ISERROR(MATCH(S$1,INDIRECT("Table!A"&amp;$Z30):INDIRECT("Table!" &amp; $AC$23 &amp; $Z30),0)),"",INDIRECT(CONCATENATE("Table!",ADDRESS($V30,MATCH(S$1,INDIRECT("Table!A" &amp; $Z30):INDIRECT("Table!" &amp; $AC$23 &amp; $Z30),0)))))</f>
        <v>7.6622364055048867E-2</v>
      </c>
      <c r="T30" s="277">
        <f ca="1">IF(ISERROR(MATCH(T$1,INDIRECT("Table!A"&amp;$Z30):INDIRECT("Table!" &amp; $AC$23 &amp; $Z30),0)),"",INDIRECT(CONCATENATE("Table!",ADDRESS($V30,MATCH(T$1,INDIRECT("Table!A" &amp; $Z30):INDIRECT("Table!" &amp; $AC$23 &amp; $Z30),0)))))</f>
        <v>6.1912029132228277E-2</v>
      </c>
      <c r="V30" s="276">
        <f>MATCH($A30,Table!$A:$A,0)+$X$2-1</f>
        <v>306</v>
      </c>
      <c r="W30" s="341"/>
      <c r="X30" s="341"/>
      <c r="Y30" s="341"/>
      <c r="Z30" s="276">
        <f>MATCH($A30,Table!$A:$A,0)+$AB$2-1</f>
        <v>303</v>
      </c>
      <c r="AA30" s="341"/>
      <c r="AC30" s="271" t="s">
        <v>218</v>
      </c>
    </row>
    <row r="31" spans="1:29" s="271" customFormat="1" ht="15.75" customHeight="1">
      <c r="A31" s="272">
        <v>41340</v>
      </c>
      <c r="B31" s="277">
        <f ca="1">IF(ISERROR(MATCH(B$1,INDIRECT("Table!A"&amp;$Z31):INDIRECT("Table!" &amp; $AC$45 &amp; $Z31),0)),"",INDIRECT(CONCATENATE("Table!",ADDRESS($V31,MATCH(B$1,INDIRECT("Table!A" &amp; $Z31):INDIRECT("Table!" &amp; $AC$44 &amp; $Z31),0)))))</f>
        <v>0.2901622263972517</v>
      </c>
      <c r="C31" s="277">
        <f ca="1">IF(ISERROR(MATCH(C$1,INDIRECT("Table!A"&amp;$Z31):INDIRECT("Table!" &amp; $AC$44 &amp; $Z31),0)),"",INDIRECT(CONCATENATE("Table!",ADDRESS($V31,MATCH(C$1,INDIRECT("Table!A" &amp; $Z31):INDIRECT("Table!" &amp; $AC$44 &amp; $Z31),0)))))</f>
        <v>0.51253157475826461</v>
      </c>
      <c r="D31" s="277">
        <f ca="1">IF(ISERROR(MATCH(D$1,INDIRECT("Table!A"&amp;$Z31):INDIRECT("Table!" &amp; $AC$44 &amp; $Z31),0)),"",INDIRECT(CONCATENATE("Table!",ADDRESS($V31,MATCH(D$1,INDIRECT("Table!A" &amp; $Z31):INDIRECT("Table!" &amp; $AC$44 &amp; $Z31),0)))))</f>
        <v>0.52211661499988715</v>
      </c>
      <c r="E31" s="277">
        <f ca="1">IF(ISERROR(MATCH(E$1,INDIRECT("Table!A"&amp;$Z31):INDIRECT("Table!" &amp; $AC$44 &amp; $Z31),0)),"",INDIRECT(CONCATENATE("Table!",ADDRESS($V31,MATCH(E$1,INDIRECT("Table!A" &amp; $Z31):INDIRECT("Table!" &amp; $AC$44 &amp; $Z31),0)))))</f>
        <v>0.85565924423262263</v>
      </c>
      <c r="F31" s="277">
        <f ca="1">IF(ISERROR(MATCH(F$1,INDIRECT("Table!A"&amp;$Z31):INDIRECT("Table!" &amp; $AC$44 &amp; $Z31),0)),"",INDIRECT(CONCATENATE("Table!",ADDRESS($V31,MATCH(F$1,INDIRECT("Table!A" &amp; $Z31):INDIRECT("Table!" &amp; $AC$44 &amp; $Z31),0)))))</f>
        <v>0.51146220214260885</v>
      </c>
      <c r="G31" s="277">
        <f ca="1">IF(ISERROR(MATCH(G$1,INDIRECT("Table!A"&amp;$Z31):INDIRECT("Table!" &amp; $AC$44 &amp; $Z31),0)),"",INDIRECT(CONCATENATE("Table!",ADDRESS($V31,MATCH(G$1,INDIRECT("Table!A" &amp; $Z31):INDIRECT("Table!" &amp; $AC$44 &amp; $Z31),0)))))</f>
        <v>0.33626222262585898</v>
      </c>
      <c r="H31" s="277">
        <f ca="1">IF(ISERROR(MATCH(H$1,INDIRECT("Table!A"&amp;$Z31):INDIRECT("Table!" &amp; $AC$44 &amp; $Z31),0)),"",INDIRECT(CONCATENATE("Table!",ADDRESS($V31,MATCH(H$1,INDIRECT("Table!A" &amp; $Z31):INDIRECT("Table!" &amp; $AC$44 &amp; $Z31),0)))))</f>
        <v>0.54585854656404997</v>
      </c>
      <c r="I31" s="277">
        <f ca="1">IF(ISERROR(MATCH(I$1,INDIRECT("Table!A"&amp;$Z31):INDIRECT("Table!" &amp; $AC$23 &amp; $Z31),0)),"",INDIRECT(CONCATENATE("Table!",ADDRESS($V31,MATCH(I$1,INDIRECT("Table!A" &amp; $Z31):INDIRECT("Table!" &amp; $AC$23 &amp; $Z31),0)))))</f>
        <v>4.5880878792422114E-2</v>
      </c>
      <c r="J31" s="277" t="str">
        <f ca="1">IF(ISERROR(MATCH(J$1,INDIRECT("Table!A"&amp;$Z31):INDIRECT("Table!" &amp; $AC$23 &amp; $Z31),0)),"",INDIRECT(CONCATENATE("Table!",ADDRESS($V31,MATCH(J$1,INDIRECT("Table!A" &amp; $Z31):INDIRECT("Table!" &amp; $AC$23 &amp; $Z31),0)))))</f>
        <v/>
      </c>
      <c r="K31" s="277" t="str">
        <f ca="1">IF(ISERROR(MATCH(K$1,INDIRECT("Table!A"&amp;$Z31):INDIRECT("Table!" &amp; $AC$23 &amp; $Z31),0)),"",INDIRECT(CONCATENATE("Table!",ADDRESS($V31,MATCH(K$1,INDIRECT("Table!A" &amp; $Z31):INDIRECT("Table!" &amp; $AC$23 &amp; $Z31),0)))))</f>
        <v/>
      </c>
      <c r="L31" s="277">
        <f ca="1">IF(ISERROR(MATCH(L$1,INDIRECT("Table!A"&amp;$Z31):INDIRECT("Table!" &amp; $AC$23 &amp; $Z31),0)),"",INDIRECT(CONCATENATE("Table!",ADDRESS($V31,MATCH(L$1,INDIRECT("Table!A" &amp; $Z31):INDIRECT("Table!" &amp; $AC$23 &amp; $Z31),0)))))</f>
        <v>0.80260688919166745</v>
      </c>
      <c r="M31" s="277">
        <f ca="1">IF(ISERROR(MATCH(M$1,INDIRECT("Table!A"&amp;$Z31):INDIRECT("Table!" &amp; $AC$23 &amp; $Z31),0)),"",INDIRECT(CONCATENATE("Table!",ADDRESS($V31,MATCH(M$1,INDIRECT("Table!A" &amp; $Z31):INDIRECT("Table!" &amp; $AC$23 &amp; $Z31),0)))))</f>
        <v>0.40246283646227032</v>
      </c>
      <c r="N31" s="277">
        <f ca="1">IF(ISERROR(MATCH(N$1,INDIRECT("Table!A"&amp;$Z31):INDIRECT("Table!" &amp; $AC$23 &amp; $Z31),0)),"",INDIRECT(CONCATENATE("Table!",ADDRESS($V31,MATCH(N$1,INDIRECT("Table!A" &amp; $Z31):INDIRECT("Table!" &amp; $AC$23 &amp; $Z31),0)))))</f>
        <v>0.530264256953351</v>
      </c>
      <c r="O31" s="277">
        <f ca="1">IF(ISERROR(MATCH(O$1,INDIRECT("Table!A"&amp;$Z31):INDIRECT("Table!" &amp; $AC$23 &amp; $Z31),0)),"",INDIRECT(CONCATENATE("Table!",ADDRESS($V31,MATCH(O$1,INDIRECT("Table!A" &amp; $Z31):INDIRECT("Table!" &amp; $AC$23 &amp; $Z31),0)))))</f>
        <v>0.73305145490181178</v>
      </c>
      <c r="P31" s="277">
        <f ca="1">IF(ISERROR(MATCH(P$1,INDIRECT("Table!A"&amp;$Z31):INDIRECT("Table!" &amp; $AC$23 &amp; $Z31),0)),"",INDIRECT(CONCATENATE("Table!",ADDRESS($V31,MATCH(P$1,INDIRECT("Table!A" &amp; $Z31):INDIRECT("Table!" &amp; $AC$23 &amp; $Z31),0)))))</f>
        <v>4.6980334541600929E-2</v>
      </c>
      <c r="Q31" s="277" t="str">
        <f ca="1">IF(ISERROR(MATCH(Q$1,INDIRECT("Table!A"&amp;$Z31):INDIRECT("Table!" &amp; $AC$23 &amp; $Z31),0)),"",INDIRECT(CONCATENATE("Table!",ADDRESS($V31,MATCH(Q$1,INDIRECT("Table!A" &amp; $Z31):INDIRECT("Table!" &amp; $AC$23 &amp; $Z31),0)))))</f>
        <v/>
      </c>
      <c r="R31" s="277" t="str">
        <f ca="1">IF(ISERROR(MATCH(R$1,INDIRECT("Table!A"&amp;$Z31):INDIRECT("Table!" &amp; $AC$23 &amp; $Z31),0)),"",INDIRECT(CONCATENATE("Table!",ADDRESS($V31,MATCH(R$1,INDIRECT("Table!A" &amp; $Z31):INDIRECT("Table!" &amp; $AC$23 &amp; $Z31),0)))))</f>
        <v/>
      </c>
      <c r="S31" s="277">
        <f ca="1">IF(ISERROR(MATCH(S$1,INDIRECT("Table!A"&amp;$Z31):INDIRECT("Table!" &amp; $AC$23 &amp; $Z31),0)),"",INDIRECT(CONCATENATE("Table!",ADDRESS($V31,MATCH(S$1,INDIRECT("Table!A" &amp; $Z31):INDIRECT("Table!" &amp; $AC$23 &amp; $Z31),0)))))</f>
        <v>5.4229297746187739E-2</v>
      </c>
      <c r="T31" s="277">
        <f ca="1">IF(ISERROR(MATCH(T$1,INDIRECT("Table!A"&amp;$Z31):INDIRECT("Table!" &amp; $AC$23 &amp; $Z31),0)),"",INDIRECT(CONCATENATE("Table!",ADDRESS($V31,MATCH(T$1,INDIRECT("Table!A" &amp; $Z31):INDIRECT("Table!" &amp; $AC$23 &amp; $Z31),0)))))</f>
        <v>5.9258699626781104E-2</v>
      </c>
      <c r="V31" s="276">
        <f>MATCH($A31,Table!$A:$A,0)+$X$2-1</f>
        <v>318</v>
      </c>
      <c r="W31" s="294"/>
      <c r="X31" s="294"/>
      <c r="Y31" s="294"/>
      <c r="Z31" s="276">
        <f>MATCH($A31,Table!$A:$A,0)+$AB$2-1</f>
        <v>315</v>
      </c>
      <c r="AA31" s="294"/>
      <c r="AC31" s="271" t="s">
        <v>218</v>
      </c>
    </row>
    <row r="32" spans="1:29" s="271" customFormat="1" ht="15.75" customHeight="1">
      <c r="A32" s="272">
        <v>41337</v>
      </c>
      <c r="B32" s="277">
        <f ca="1">IF(ISERROR(MATCH(B$1,INDIRECT("Table!A"&amp;$Z32):INDIRECT("Table!" &amp; $AC$45 &amp; $Z32),0)),"",INDIRECT(CONCATENATE("Table!",ADDRESS($V32,MATCH(B$1,INDIRECT("Table!A" &amp; $Z32):INDIRECT("Table!" &amp; $AC$44 &amp; $Z32),0)))))</f>
        <v>0.27938130525928184</v>
      </c>
      <c r="C32" s="277">
        <f ca="1">IF(ISERROR(MATCH(C$1,INDIRECT("Table!A"&amp;$Z32):INDIRECT("Table!" &amp; $AC$44 &amp; $Z32),0)),"",INDIRECT(CONCATENATE("Table!",ADDRESS($V32,MATCH(C$1,INDIRECT("Table!A" &amp; $Z32):INDIRECT("Table!" &amp; $AC$44 &amp; $Z32),0)))))</f>
        <v>0.51253157475826461</v>
      </c>
      <c r="D32" s="277">
        <f ca="1">IF(ISERROR(MATCH(D$1,INDIRECT("Table!A"&amp;$Z32):INDIRECT("Table!" &amp; $AC$44 &amp; $Z32),0)),"",INDIRECT(CONCATENATE("Table!",ADDRESS($V32,MATCH(D$1,INDIRECT("Table!A" &amp; $Z32):INDIRECT("Table!" &amp; $AC$44 &amp; $Z32),0)))))</f>
        <v>0.52192793048968944</v>
      </c>
      <c r="E32" s="277">
        <f ca="1">IF(ISERROR(MATCH(E$1,INDIRECT("Table!A"&amp;$Z32):INDIRECT("Table!" &amp; $AC$44 &amp; $Z32),0)),"",INDIRECT(CONCATENATE("Table!",ADDRESS($V32,MATCH(E$1,INDIRECT("Table!A" &amp; $Z32):INDIRECT("Table!" &amp; $AC$44 &amp; $Z32),0)))))</f>
        <v>0.85540649392465196</v>
      </c>
      <c r="F32" s="277">
        <f ca="1">IF(ISERROR(MATCH(F$1,INDIRECT("Table!A"&amp;$Z32):INDIRECT("Table!" &amp; $AC$44 &amp; $Z32),0)),"",INDIRECT(CONCATENATE("Table!",ADDRESS($V32,MATCH(F$1,INDIRECT("Table!A" &amp; $Z32):INDIRECT("Table!" &amp; $AC$44 &amp; $Z32),0)))))</f>
        <v>0.50872848702799889</v>
      </c>
      <c r="G32" s="277">
        <f ca="1">IF(ISERROR(MATCH(G$1,INDIRECT("Table!A"&amp;$Z32):INDIRECT("Table!" &amp; $AC$44 &amp; $Z32),0)),"",INDIRECT(CONCATENATE("Table!",ADDRESS($V32,MATCH(G$1,INDIRECT("Table!A" &amp; $Z32):INDIRECT("Table!" &amp; $AC$44 &amp; $Z32),0)))))</f>
        <v>0.3424302969757515</v>
      </c>
      <c r="H32" s="277">
        <f ca="1">IF(ISERROR(MATCH(H$1,INDIRECT("Table!A"&amp;$Z32):INDIRECT("Table!" &amp; $AC$44 &amp; $Z32),0)),"",INDIRECT(CONCATENATE("Table!",ADDRESS($V32,MATCH(H$1,INDIRECT("Table!A" &amp; $Z32):INDIRECT("Table!" &amp; $AC$44 &amp; $Z32),0)))))</f>
        <v>0.54519672501355787</v>
      </c>
      <c r="I32" s="277">
        <f ca="1">IF(ISERROR(MATCH(I$1,INDIRECT("Table!A"&amp;$Z32):INDIRECT("Table!" &amp; $AC$23 &amp; $Z32),0)),"",INDIRECT(CONCATENATE("Table!",ADDRESS($V32,MATCH(I$1,INDIRECT("Table!A" &amp; $Z32):INDIRECT("Table!" &amp; $AC$23 &amp; $Z32),0)))))</f>
        <v>4.3814980801178245E-2</v>
      </c>
      <c r="J32" s="277" t="str">
        <f ca="1">IF(ISERROR(MATCH(J$1,INDIRECT("Table!A"&amp;$Z32):INDIRECT("Table!" &amp; $AC$23 &amp; $Z32),0)),"",INDIRECT(CONCATENATE("Table!",ADDRESS($V32,MATCH(J$1,INDIRECT("Table!A" &amp; $Z32):INDIRECT("Table!" &amp; $AC$23 &amp; $Z32),0)))))</f>
        <v/>
      </c>
      <c r="K32" s="277" t="str">
        <f ca="1">IF(ISERROR(MATCH(K$1,INDIRECT("Table!A"&amp;$Z32):INDIRECT("Table!" &amp; $AC$23 &amp; $Z32),0)),"",INDIRECT(CONCATENATE("Table!",ADDRESS($V32,MATCH(K$1,INDIRECT("Table!A" &amp; $Z32):INDIRECT("Table!" &amp; $AC$23 &amp; $Z32),0)))))</f>
        <v/>
      </c>
      <c r="L32" s="277">
        <f ca="1">IF(ISERROR(MATCH(L$1,INDIRECT("Table!A"&amp;$Z32):INDIRECT("Table!" &amp; $AC$23 &amp; $Z32),0)),"",INDIRECT(CONCATENATE("Table!",ADDRESS($V32,MATCH(L$1,INDIRECT("Table!A" &amp; $Z32):INDIRECT("Table!" &amp; $AC$23 &amp; $Z32),0)))))</f>
        <v>0.80177591735871145</v>
      </c>
      <c r="M32" s="277">
        <f ca="1">IF(ISERROR(MATCH(M$1,INDIRECT("Table!A"&amp;$Z32):INDIRECT("Table!" &amp; $AC$23 &amp; $Z32),0)),"",INDIRECT(CONCATENATE("Table!",ADDRESS($V32,MATCH(M$1,INDIRECT("Table!A" &amp; $Z32):INDIRECT("Table!" &amp; $AC$23 &amp; $Z32),0)))))</f>
        <v>0.39338632066975343</v>
      </c>
      <c r="N32" s="277">
        <f ca="1">IF(ISERROR(MATCH(N$1,INDIRECT("Table!A"&amp;$Z32):INDIRECT("Table!" &amp; $AC$23 &amp; $Z32),0)),"",INDIRECT(CONCATENATE("Table!",ADDRESS($V32,MATCH(N$1,INDIRECT("Table!A" &amp; $Z32):INDIRECT("Table!" &amp; $AC$23 &amp; $Z32),0)))))</f>
        <v>0.52603102036474492</v>
      </c>
      <c r="O32" s="277">
        <f ca="1">IF(ISERROR(MATCH(O$1,INDIRECT("Table!A"&amp;$Z32):INDIRECT("Table!" &amp; $AC$23 &amp; $Z32),0)),"",INDIRECT(CONCATENATE("Table!",ADDRESS($V32,MATCH(O$1,INDIRECT("Table!A" &amp; $Z32):INDIRECT("Table!" &amp; $AC$23 &amp; $Z32),0)))))</f>
        <v>0.73271091160776658</v>
      </c>
      <c r="P32" s="277">
        <f ca="1">IF(ISERROR(MATCH(P$1,INDIRECT("Table!A"&amp;$Z32):INDIRECT("Table!" &amp; $AC$23 &amp; $Z32),0)),"",INDIRECT(CONCATENATE("Table!",ADDRESS($V32,MATCH(P$1,INDIRECT("Table!A" &amp; $Z32):INDIRECT("Table!" &amp; $AC$23 &amp; $Z32),0)))))</f>
        <v>4.4913835667577881E-2</v>
      </c>
      <c r="Q32" s="277" t="str">
        <f ca="1">IF(ISERROR(MATCH(Q$1,INDIRECT("Table!A"&amp;$Z32):INDIRECT("Table!" &amp; $AC$23 &amp; $Z32),0)),"",INDIRECT(CONCATENATE("Table!",ADDRESS($V32,MATCH(Q$1,INDIRECT("Table!A" &amp; $Z32):INDIRECT("Table!" &amp; $AC$23 &amp; $Z32),0)))))</f>
        <v/>
      </c>
      <c r="R32" s="277" t="str">
        <f ca="1">IF(ISERROR(MATCH(S$1,INDIRECT("Table!A"&amp;$Z32):INDIRECT("Table!" &amp; $AC$23 &amp; $Z32),0)),"",INDIRECT(CONCATENATE("Table!",ADDRESS($V32,MATCH(S$1,INDIRECT("Table!A" &amp; $Z32):INDIRECT("Table!" &amp; $AC$23 &amp; $Z32),0)))))</f>
        <v/>
      </c>
      <c r="S32" s="277" t="str">
        <f ca="1">IF(ISERROR(MATCH(T$1,INDIRECT("Table!A"&amp;$Z32):INDIRECT("Table!" &amp; $AC$23 &amp; $Z32),0)),"",INDIRECT(CONCATENATE("Table!",ADDRESS($V32,MATCH(T$1,INDIRECT("Table!A" &amp; $Z32):INDIRECT("Table!" &amp; $AC$23 &amp; $Z32),0)))))</f>
        <v/>
      </c>
      <c r="V32" s="276">
        <f>MATCH($A32,Table!$A:$A,0)+$X$2-1</f>
        <v>330</v>
      </c>
      <c r="W32" s="273"/>
      <c r="X32" s="273"/>
      <c r="Y32" s="273"/>
      <c r="Z32" s="276">
        <f>MATCH($A32,Table!$A:$A,0)+$AB$2-1</f>
        <v>327</v>
      </c>
      <c r="AA32" s="273"/>
      <c r="AC32" s="271" t="s">
        <v>218</v>
      </c>
    </row>
    <row r="33" spans="1:29" s="271" customFormat="1" ht="15.75" customHeight="1">
      <c r="A33" s="272">
        <v>41334</v>
      </c>
      <c r="B33" s="277">
        <f ca="1">IF(ISERROR(MATCH(B$1,INDIRECT("Table!A"&amp;$Z33):INDIRECT("Table!" &amp; $AC$45 &amp; $Z33),0)),"",INDIRECT(CONCATENATE("Table!",ADDRESS($V33,MATCH(B$1,INDIRECT("Table!A" &amp; $Z33):INDIRECT("Table!" &amp; $AC$44 &amp; $Z33),0)))))</f>
        <v>0.29363452126405759</v>
      </c>
      <c r="C33" s="277">
        <f ca="1">IF(ISERROR(MATCH(C$1,INDIRECT("Table!A"&amp;$Z33):INDIRECT("Table!" &amp; $AC$44 &amp; $Z33),0)),"",INDIRECT(CONCATENATE("Table!",ADDRESS($V33,MATCH(C$1,INDIRECT("Table!A" &amp; $Z33):INDIRECT("Table!" &amp; $AC$44 &amp; $Z33),0)))))</f>
        <v>0.5121223153981177</v>
      </c>
      <c r="D33" s="277">
        <f ca="1">IF(ISERROR(MATCH(D$1,INDIRECT("Table!A"&amp;$Z33):INDIRECT("Table!" &amp; $AC$44 &amp; $Z33),0)),"",INDIRECT(CONCATENATE("Table!",ADDRESS($V33,MATCH(D$1,INDIRECT("Table!A" &amp; $Z33):INDIRECT("Table!" &amp; $AC$44 &amp; $Z33),0)))))</f>
        <v>0.52151933551162066</v>
      </c>
      <c r="E33" s="277">
        <f ca="1">IF(ISERROR(MATCH(E$1,INDIRECT("Table!A"&amp;$Z33):INDIRECT("Table!" &amp; $AC$44 &amp; $Z33),0)),"",INDIRECT(CONCATENATE("Table!",ADDRESS($V33,MATCH(E$1,INDIRECT("Table!A" &amp; $Z33):INDIRECT("Table!" &amp; $AC$44 &amp; $Z33),0)))))</f>
        <v>0.85001961562172745</v>
      </c>
      <c r="F33" s="277">
        <f ca="1">IF(ISERROR(MATCH(F$1,INDIRECT("Table!A"&amp;$Z33):INDIRECT("Table!" &amp; $AC$44 &amp; $Z33),0)),"",INDIRECT(CONCATENATE("Table!",ADDRESS($V33,MATCH(F$1,INDIRECT("Table!A" &amp; $Z33):INDIRECT("Table!" &amp; $AC$44 &amp; $Z33),0)))))</f>
        <v>0.50462761215454588</v>
      </c>
      <c r="G33" s="277">
        <f ca="1">IF(ISERROR(MATCH(G$1,INDIRECT("Table!A"&amp;$Z33):INDIRECT("Table!" &amp; $AC$44 &amp; $Z33),0)),"",INDIRECT(CONCATENATE("Table!",ADDRESS($V33,MATCH(G$1,INDIRECT("Table!A" &amp; $Z33):INDIRECT("Table!" &amp; $AC$44 &amp; $Z33),0)))))</f>
        <v>0.29948006538915634</v>
      </c>
      <c r="H33" s="277">
        <f ca="1">IF(ISERROR(MATCH(H$1,INDIRECT("Table!A"&amp;$Z33):INDIRECT("Table!" &amp; $AC$44 &amp; $Z33),0)),"",INDIRECT(CONCATENATE("Table!",ADDRESS($V33,MATCH(H$1,INDIRECT("Table!A" &amp; $Z33):INDIRECT("Table!" &amp; $AC$44 &amp; $Z33),0)))))</f>
        <v>0.54461072859711968</v>
      </c>
      <c r="I33" s="277" t="str">
        <f ca="1">IF(ISERROR(MATCH(I$1,INDIRECT("Table!A"&amp;$Z33):INDIRECT("Table!" &amp; $AC$23 &amp; $Z33),0)),"",INDIRECT(CONCATENATE("Table!",ADDRESS($V33,MATCH(I$1,INDIRECT("Table!A" &amp; $Z33):INDIRECT("Table!" &amp; $AC$23 &amp; $Z33),0)))))</f>
        <v/>
      </c>
      <c r="J33" s="277" t="str">
        <f ca="1">IF(ISERROR(MATCH(J$1,INDIRECT("Table!A"&amp;$Z33):INDIRECT("Table!" &amp; $AC$23 &amp; $Z33),0)),"",INDIRECT(CONCATENATE("Table!",ADDRESS($V33,MATCH(J$1,INDIRECT("Table!A" &amp; $Z33):INDIRECT("Table!" &amp; $AC$23 &amp; $Z33),0)))))</f>
        <v/>
      </c>
      <c r="K33" s="277" t="str">
        <f ca="1">IF(ISERROR(MATCH(K$1,INDIRECT("Table!A"&amp;$Z33):INDIRECT("Table!" &amp; $AC$23 &amp; $Z33),0)),"",INDIRECT(CONCATENATE("Table!",ADDRESS($V33,MATCH(K$1,INDIRECT("Table!A" &amp; $Z33):INDIRECT("Table!" &amp; $AC$23 &amp; $Z33),0)))))</f>
        <v/>
      </c>
      <c r="L33" s="277">
        <f ca="1">IF(ISERROR(MATCH(L$1,INDIRECT("Table!A"&amp;$Z33):INDIRECT("Table!" &amp; $AC$44 &amp; $Z33),0)),"",INDIRECT(CONCATENATE("Table!",ADDRESS($V33,MATCH(L$1,INDIRECT("Table!A" &amp; $Z33):INDIRECT("Table!" &amp; $AC$44 &amp; $Z33),0)))))</f>
        <v>0.79838053743776782</v>
      </c>
      <c r="M33" s="277">
        <f ca="1">IF(ISERROR(MATCH(M$1,INDIRECT("Table!A"&amp;$Z33):INDIRECT("Table!" &amp; $AC$23 &amp; $Z33),0)),"",INDIRECT(CONCATENATE("Table!",ADDRESS($V33,MATCH(M$1,INDIRECT("Table!A" &amp; $Z33):INDIRECT("Table!" &amp; $AC$23 &amp; $Z33),0)))))</f>
        <v>0.39457376778711017</v>
      </c>
      <c r="N33" s="277">
        <f ca="1">IF(ISERROR(MATCH(N$1,INDIRECT("Table!A"&amp;$Z33):INDIRECT("Table!" &amp; $AC$23 &amp; $Z33),0)),"",INDIRECT(CONCATENATE("Table!",ADDRESS($V33,MATCH(N$1,INDIRECT("Table!A" &amp; $Z33):INDIRECT("Table!" &amp; $AC$23 &amp; $Z33),0)))))</f>
        <v>0.52161041893569515</v>
      </c>
      <c r="O33" s="277">
        <f ca="1">IF(ISERROR(MATCH(O$1,INDIRECT("Table!A"&amp;$Z33):INDIRECT("Table!" &amp; $AC$23 &amp; $Z33),0)),"",INDIRECT(CONCATENATE("Table!",ADDRESS($V33,MATCH(O$1,INDIRECT("Table!A" &amp; $Z33):INDIRECT("Table!" &amp; $AC$23 &amp; $Z33),0)))))</f>
        <v>0.7297106175279503</v>
      </c>
      <c r="P33" s="277" t="str">
        <f ca="1">IF(ISERROR(MATCH(P$1,INDIRECT("Table!A"&amp;$Z33):INDIRECT("Table!" &amp; $AC$23 &amp; $Z33),0)),"",INDIRECT(CONCATENATE("Table!",ADDRESS($V33,MATCH(P$1,INDIRECT("Table!A" &amp; $Z33):INDIRECT("Table!" &amp; $AC$23 &amp; $Z33),0)))))</f>
        <v/>
      </c>
      <c r="Q33" s="277" t="str">
        <f ca="1">IF(ISERROR(MATCH(Q$1,INDIRECT("Table!A"&amp;$Z33):INDIRECT("Table!" &amp; $AC$23 &amp; $Z33),0)),"",INDIRECT(CONCATENATE("Table!",ADDRESS($V33,MATCH(Q$1,INDIRECT("Table!A" &amp; $Z33):INDIRECT("Table!" &amp; $AC$23 &amp; $Z33),0)))))</f>
        <v/>
      </c>
      <c r="R33" s="277" t="str">
        <f ca="1">IF(ISERROR(MATCH(S$1,INDIRECT("Table!A"&amp;$Z33):INDIRECT("Table!" &amp; $AC$23 &amp; $Z33),0)),"",INDIRECT(CONCATENATE("Table!",ADDRESS($V33,MATCH(S$1,INDIRECT("Table!A" &amp; $Z33):INDIRECT("Table!" &amp; $AC$23 &amp; $Z33),0)))))</f>
        <v/>
      </c>
      <c r="V33" s="276">
        <f>MATCH($A33,Table!$A:$A,0)+$X$2-1</f>
        <v>342</v>
      </c>
      <c r="W33" s="273"/>
      <c r="X33" s="273"/>
      <c r="Y33" s="273"/>
      <c r="Z33" s="276">
        <f>MATCH($A33,Table!$A:$A,0)+$AB$2-1</f>
        <v>339</v>
      </c>
      <c r="AA33" s="273"/>
      <c r="AC33" s="271" t="s">
        <v>218</v>
      </c>
    </row>
    <row r="34" spans="1:29" ht="15.75" customHeight="1">
      <c r="A34" s="4">
        <v>41330</v>
      </c>
      <c r="B34" s="26">
        <f ca="1">IF(ISERROR(MATCH(B$1,INDIRECT("Table!A"&amp;$Z34):INDIRECT("Table!" &amp; $AC$45 &amp; $Z34),0)),"",INDIRECT(CONCATENATE("Table!",ADDRESS($V34,MATCH(B$1,INDIRECT("Table!A" &amp; $Z34):INDIRECT("Table!" &amp; $AC$44 &amp; $Z34),0)))))</f>
        <v>0.30759483430758433</v>
      </c>
      <c r="C34" s="26">
        <f ca="1">IF(ISERROR(MATCH(C$1,INDIRECT("Table!A"&amp;$Z34):INDIRECT("Table!" &amp; $AC$44 &amp; $Z34),0)),"",INDIRECT(CONCATENATE("Table!",ADDRESS($V34,MATCH(C$1,INDIRECT("Table!A" &amp; $Z34):INDIRECT("Table!" &amp; $AC$44 &amp; $Z34),0)))))</f>
        <v>0.51185058312815013</v>
      </c>
      <c r="D34" s="26">
        <f ca="1">IF(ISERROR(MATCH(D$1,INDIRECT("Table!A"&amp;$Z34):INDIRECT("Table!" &amp; $AC$44 &amp; $Z34),0)),"",INDIRECT(CONCATENATE("Table!",ADDRESS($V34,MATCH(D$1,INDIRECT("Table!A" &amp; $Z34):INDIRECT("Table!" &amp; $AC$44 &amp; $Z34),0)))))</f>
        <v>0.52124627447749683</v>
      </c>
      <c r="E34" s="26">
        <f ca="1">IF(ISERROR(MATCH(E$1,INDIRECT("Table!A"&amp;$Z34):INDIRECT("Table!" &amp; $AC$44 &amp; $Z34),0)),"",INDIRECT(CONCATENATE("Table!",ADDRESS($V34,MATCH(E$1,INDIRECT("Table!A" &amp; $Z34):INDIRECT("Table!" &amp; $AC$44 &amp; $Z34),0)))))</f>
        <v>0.84873443525141512</v>
      </c>
      <c r="F34" s="26">
        <f ca="1">IF(ISERROR(MATCH(F$1,INDIRECT("Table!A"&amp;$Z34):INDIRECT("Table!" &amp; $AC$44 &amp; $Z34),0)),"",INDIRECT(CONCATENATE("Table!",ADDRESS($V34,MATCH(F$1,INDIRECT("Table!A" &amp; $Z34):INDIRECT("Table!" &amp; $AC$44 &amp; $Z34),0)))))</f>
        <v>0.50068569529018903</v>
      </c>
      <c r="G34" s="26">
        <f ca="1">IF(ISERROR(MATCH(G$1,INDIRECT("Table!A"&amp;$Z34):INDIRECT("Table!" &amp; $AC$44 &amp; $Z34),0)),"",INDIRECT(CONCATENATE("Table!",ADDRESS($V34,MATCH(G$1,INDIRECT("Table!A" &amp; $Z34):INDIRECT("Table!" &amp; $AC$44 &amp; $Z34),0)))))</f>
        <v>0.31367798867798868</v>
      </c>
      <c r="H34" s="26">
        <f ca="1">IF(ISERROR(MATCH(H$1,INDIRECT("Table!A"&amp;$Z34):INDIRECT("Table!" &amp; $AC$44 &amp; $Z34),0)),"",INDIRECT(CONCATENATE("Table!",ADDRESS($V34,MATCH(H$1,INDIRECT("Table!A" &amp; $Z34):INDIRECT("Table!" &amp; $AC$44 &amp; $Z34),0)))))</f>
        <v>0.53643644947161417</v>
      </c>
      <c r="I34" s="277" t="str">
        <f ca="1">IF(ISERROR(MATCH(I$1,INDIRECT("Table!A"&amp;$Z34):INDIRECT("Table!" &amp; $AC$23 &amp; $Z34),0)),"",INDIRECT(CONCATENATE("Table!",ADDRESS($V34,MATCH(I$1,INDIRECT("Table!A" &amp; $Z34):INDIRECT("Table!" &amp; $AC$23 &amp; $Z34),0)))))</f>
        <v/>
      </c>
      <c r="J34" s="277" t="str">
        <f ca="1">IF(ISERROR(MATCH(J$1,INDIRECT("Table!A"&amp;$Z34):INDIRECT("Table!" &amp; $AC$23 &amp; $Z34),0)),"",INDIRECT(CONCATENATE("Table!",ADDRESS($V34,MATCH(J$1,INDIRECT("Table!A" &amp; $Z34):INDIRECT("Table!" &amp; $AC$23 &amp; $Z34),0)))))</f>
        <v/>
      </c>
      <c r="K34" s="277" t="str">
        <f ca="1">IF(ISERROR(MATCH(K$1,INDIRECT("Table!A"&amp;$Z34):INDIRECT("Table!" &amp; $AC$23 &amp; $Z34),0)),"",INDIRECT(CONCATENATE("Table!",ADDRESS($V34,MATCH(K$1,INDIRECT("Table!A" &amp; $Z34):INDIRECT("Table!" &amp; $AC$23 &amp; $Z34),0)))))</f>
        <v/>
      </c>
      <c r="L34" s="26">
        <f ca="1">IF(ISERROR(MATCH(L$1,INDIRECT("Table!A"&amp;$Z34):INDIRECT("Table!" &amp; $AC$44 &amp; $Z34),0)),"",INDIRECT(CONCATENATE("Table!",ADDRESS($V34,MATCH(L$1,INDIRECT("Table!A" &amp; $Z34):INDIRECT("Table!" &amp; $AC$44 &amp; $Z34),0)))))</f>
        <v>0.79613162925393854</v>
      </c>
      <c r="M34" s="277">
        <f ca="1">IF(ISERROR(MATCH(M$1,INDIRECT("Table!A"&amp;$Z34):INDIRECT("Table!" &amp; $AC$23 &amp; $Z34),0)),"",INDIRECT(CONCATENATE("Table!",ADDRESS($V34,MATCH(M$1,INDIRECT("Table!A" &amp; $Z34):INDIRECT("Table!" &amp; $AC$23 &amp; $Z34),0)))))</f>
        <v>0.38749827823952071</v>
      </c>
      <c r="N34" s="277">
        <f ca="1">IF(ISERROR(MATCH(N$1,INDIRECT("Table!A"&amp;$Z34):INDIRECT("Table!" &amp; $AC$23 &amp; $Z34),0)),"",INDIRECT(CONCATENATE("Table!",ADDRESS($V34,MATCH(N$1,INDIRECT("Table!A" &amp; $Z34):INDIRECT("Table!" &amp; $AC$23 &amp; $Z34),0)))))</f>
        <v>0.5176685044538436</v>
      </c>
      <c r="O34" s="277">
        <f ca="1">IF(ISERROR(MATCH(O$1,INDIRECT("Table!A"&amp;$Z34):INDIRECT("Table!" &amp; $AC$23 &amp; $Z34),0)),"",INDIRECT(CONCATENATE("Table!",ADDRESS($V34,MATCH(O$1,INDIRECT("Table!A" &amp; $Z34):INDIRECT("Table!" &amp; $AC$23 &amp; $Z34),0)))))</f>
        <v>0.72805493116322451</v>
      </c>
      <c r="P34" s="277" t="str">
        <f ca="1">IF(ISERROR(MATCH(P$1,INDIRECT("Table!A"&amp;$Z34):INDIRECT("Table!" &amp; $AC$23 &amp; $Z34),0)),"",INDIRECT(CONCATENATE("Table!",ADDRESS($V34,MATCH(P$1,INDIRECT("Table!A" &amp; $Z34):INDIRECT("Table!" &amp; $AC$23 &amp; $Z34),0)))))</f>
        <v/>
      </c>
      <c r="Q34" s="277" t="str">
        <f ca="1">IF(ISERROR(MATCH(Q$1,INDIRECT("Table!A"&amp;$Z34):INDIRECT("Table!" &amp; $AC$23 &amp; $Z34),0)),"",INDIRECT(CONCATENATE("Table!",ADDRESS($V34,MATCH(Q$1,INDIRECT("Table!A" &amp; $Z34):INDIRECT("Table!" &amp; $AC$23 &amp; $Z34),0)))))</f>
        <v/>
      </c>
      <c r="T34"/>
      <c r="V34" s="24">
        <f>MATCH($A34,Table!$A:$A,0)+$X$2-1</f>
        <v>354</v>
      </c>
      <c r="W34" s="262"/>
      <c r="X34" s="262"/>
      <c r="Y34" s="262"/>
      <c r="Z34" s="24">
        <f>MATCH($A34,Table!$A:$A,0)+$AB$2-1</f>
        <v>351</v>
      </c>
      <c r="AA34" s="262"/>
      <c r="AC34" s="271" t="s">
        <v>218</v>
      </c>
    </row>
    <row r="35" spans="1:29" ht="15.75" customHeight="1">
      <c r="A35" s="4">
        <v>41327</v>
      </c>
      <c r="B35" s="26">
        <f ca="1">IF(ISERROR(MATCH(B$1,INDIRECT("Table!A"&amp;$Z35):INDIRECT("Table!" &amp; $AC$45 &amp; $Z35),0)),"",INDIRECT(CONCATENATE("Table!",ADDRESS($V35,MATCH(B$1,INDIRECT("Table!A" &amp; $Z35):INDIRECT("Table!" &amp; $AC$44 &amp; $Z35),0)))))</f>
        <v>0.30706272726131545</v>
      </c>
      <c r="C35" s="26">
        <f ca="1">IF(ISERROR(MATCH(C$1,INDIRECT("Table!A"&amp;$Z35):INDIRECT("Table!" &amp; $AC$44 &amp; $Z35),0)),"",INDIRECT(CONCATENATE("Table!",ADDRESS($V35,MATCH(C$1,INDIRECT("Table!A" &amp; $Z35):INDIRECT("Table!" &amp; $AC$44 &amp; $Z35),0)))))</f>
        <v>0.51174561075980074</v>
      </c>
      <c r="D35" s="26">
        <f ca="1">IF(ISERROR(MATCH(D$1,INDIRECT("Table!A"&amp;$Z35):INDIRECT("Table!" &amp; $AC$44 &amp; $Z35),0)),"",INDIRECT(CONCATENATE("Table!",ADDRESS($V35,MATCH(D$1,INDIRECT("Table!A" &amp; $Z35):INDIRECT("Table!" &amp; $AC$44 &amp; $Z35),0)))))</f>
        <v>0.52114196649122557</v>
      </c>
      <c r="E35" s="26">
        <f ca="1">IF(ISERROR(MATCH(E$1,INDIRECT("Table!A"&amp;$Z35):INDIRECT("Table!" &amp; $AC$44 &amp; $Z35),0)),"",INDIRECT(CONCATENATE("Table!",ADDRESS($V35,MATCH(E$1,INDIRECT("Table!A" &amp; $Z35):INDIRECT("Table!" &amp; $AC$44 &amp; $Z35),0)))))</f>
        <v>0.84820805526220655</v>
      </c>
      <c r="F35" s="26">
        <f ca="1">IF(ISERROR(MATCH(F$1,INDIRECT("Table!A"&amp;$Z35):INDIRECT("Table!" &amp; $AC$44 &amp; $Z35),0)),"",INDIRECT(CONCATENATE("Table!",ADDRESS($V35,MATCH(F$1,INDIRECT("Table!A" &amp; $Z35):INDIRECT("Table!" &amp; $AC$44 &amp; $Z35),0)))))</f>
        <v>0.49411946026805276</v>
      </c>
      <c r="G35" s="26">
        <f ca="1">IF(ISERROR(MATCH(G$1,INDIRECT("Table!A"&amp;$Z35):INDIRECT("Table!" &amp; $AC$44 &amp; $Z35),0)),"",INDIRECT(CONCATENATE("Table!",ADDRESS($V35,MATCH(G$1,INDIRECT("Table!A" &amp; $Z35):INDIRECT("Table!" &amp; $AC$44 &amp; $Z35),0)))))</f>
        <v>0.30419504737686559</v>
      </c>
      <c r="H35" s="26">
        <f ca="1">IF(ISERROR(MATCH(H$1,INDIRECT("Table!A"&amp;$Z35):INDIRECT("Table!" &amp; $AC$44 &amp; $Z35),0)),"",INDIRECT(CONCATENATE("Table!",ADDRESS($V35,MATCH(H$1,INDIRECT("Table!A" &amp; $Z35):INDIRECT("Table!" &amp; $AC$44 &amp; $Z35),0)))))</f>
        <v>0.53437598387232366</v>
      </c>
      <c r="I35" s="277" t="str">
        <f ca="1">IF(ISERROR(MATCH(I$1,INDIRECT("Table!A"&amp;$Z35):INDIRECT("Table!" &amp; $AC$23 &amp; $Z35),0)),"",INDIRECT(CONCATENATE("Table!",ADDRESS($V35,MATCH(I$1,INDIRECT("Table!A" &amp; $Z35):INDIRECT("Table!" &amp; $AC$23 &amp; $Z35),0)))))</f>
        <v/>
      </c>
      <c r="J35" s="277" t="str">
        <f ca="1">IF(ISERROR(MATCH(J$1,INDIRECT("Table!A"&amp;$Z35):INDIRECT("Table!" &amp; $AC$23 &amp; $Z35),0)),"",INDIRECT(CONCATENATE("Table!",ADDRESS($V35,MATCH(J$1,INDIRECT("Table!A" &amp; $Z35):INDIRECT("Table!" &amp; $AC$23 &amp; $Z35),0)))))</f>
        <v/>
      </c>
      <c r="K35" s="277" t="str">
        <f ca="1">IF(ISERROR(MATCH(K$1,INDIRECT("Table!A"&amp;$Z35):INDIRECT("Table!" &amp; $AC$23 &amp; $Z35),0)),"",INDIRECT(CONCATENATE("Table!",ADDRESS($V35,MATCH(K$1,INDIRECT("Table!A" &amp; $Z35):INDIRECT("Table!" &amp; $AC$23 &amp; $Z35),0)))))</f>
        <v/>
      </c>
      <c r="L35" s="26">
        <f ca="1">IF(ISERROR(MATCH(L$1,INDIRECT("Table!A"&amp;$Z35):INDIRECT("Table!" &amp; $AC$44 &amp; $Z35),0)),"",INDIRECT(CONCATENATE("Table!",ADDRESS($V35,MATCH(L$1,INDIRECT("Table!A" &amp; $Z35):INDIRECT("Table!" &amp; $AC$44 &amp; $Z35),0)))))</f>
        <v>0.79433084490770711</v>
      </c>
      <c r="M35" s="277">
        <f ca="1">IF(ISERROR(MATCH(M$1,INDIRECT("Table!A"&amp;$Z35):INDIRECT("Table!" &amp; $AC$23 &amp; $Z35),0)),"",INDIRECT(CONCATENATE("Table!",ADDRESS($V35,MATCH(M$1,INDIRECT("Table!A" &amp; $Z35):INDIRECT("Table!" &amp; $AC$23 &amp; $Z35),0)))))</f>
        <v>0.38236402633120459</v>
      </c>
      <c r="N35" s="277">
        <f ca="1">IF(ISERROR(MATCH(N$1,INDIRECT("Table!A"&amp;$Z35):INDIRECT("Table!" &amp; $AC$23 &amp; $Z35),0)),"",INDIRECT(CONCATENATE("Table!",ADDRESS($V35,MATCH(N$1,INDIRECT("Table!A" &amp; $Z35):INDIRECT("Table!" &amp; $AC$23 &amp; $Z35),0)))))</f>
        <v>0.51636662101411523</v>
      </c>
      <c r="O35" s="277">
        <f ca="1">IF(ISERROR(MATCH(O$1,INDIRECT("Table!A"&amp;$Z35):INDIRECT("Table!" &amp; $AC$23 &amp; $Z35),0)),"",INDIRECT(CONCATENATE("Table!",ADDRESS($V35,MATCH(O$1,INDIRECT("Table!A" &amp; $Z35):INDIRECT("Table!" &amp; $AC$23 &amp; $Z35),0)))))</f>
        <v>0.72522915843875913</v>
      </c>
      <c r="P35" s="277" t="str">
        <f ca="1">IF(ISERROR(MATCH(P$1,INDIRECT("Table!A"&amp;$Z35):INDIRECT("Table!" &amp; $AC$23 &amp; $Z35),0)),"",INDIRECT(CONCATENATE("Table!",ADDRESS($V35,MATCH(P$1,INDIRECT("Table!A" &amp; $Z35):INDIRECT("Table!" &amp; $AC$23 &amp; $Z35),0)))))</f>
        <v/>
      </c>
      <c r="Q35" s="277" t="str">
        <f ca="1">IF(ISERROR(MATCH(Q$1,INDIRECT("Table!A"&amp;$Z35):INDIRECT("Table!" &amp; $AC$23 &amp; $Z35),0)),"",INDIRECT(CONCATENATE("Table!",ADDRESS($V35,MATCH(Q$1,INDIRECT("Table!A" &amp; $Z35):INDIRECT("Table!" &amp; $AC$23 &amp; $Z35),0)))))</f>
        <v/>
      </c>
      <c r="T35"/>
      <c r="V35" s="24">
        <f>MATCH($A35,Table!$A:$A,0)+$X$2-1</f>
        <v>366</v>
      </c>
      <c r="W35" s="261"/>
      <c r="X35" s="261"/>
      <c r="Y35" s="261"/>
      <c r="Z35" s="24">
        <f>MATCH($A35,Table!$A:$A,0)+$AB$2-1</f>
        <v>363</v>
      </c>
      <c r="AA35" s="261"/>
      <c r="AC35" s="271" t="s">
        <v>218</v>
      </c>
    </row>
    <row r="36" spans="1:29" ht="15.75" customHeight="1">
      <c r="A36" s="4">
        <v>41326</v>
      </c>
      <c r="B36" s="26">
        <f ca="1">IF(ISERROR(MATCH(B$1,INDIRECT("Table!A"&amp;$Z36):INDIRECT("Table!" &amp; $AC$45 &amp; $Z36),0)),"",INDIRECT(CONCATENATE("Table!",ADDRESS($V36,MATCH(B$1,INDIRECT("Table!A" &amp; $Z36):INDIRECT("Table!" &amp; $AC$44 &amp; $Z36),0)))))</f>
        <v>0.30666870303963534</v>
      </c>
      <c r="C36" s="26">
        <f ca="1">IF(ISERROR(MATCH(C$1,INDIRECT("Table!A"&amp;$Z36):INDIRECT("Table!" &amp; $AC$44 &amp; $Z36),0)),"",INDIRECT(CONCATENATE("Table!",ADDRESS($V36,MATCH(C$1,INDIRECT("Table!A" &amp; $Z36):INDIRECT("Table!" &amp; $AC$44 &amp; $Z36),0)))))</f>
        <v>0.51170441907095476</v>
      </c>
      <c r="D36" s="26">
        <f ca="1">IF(ISERROR(MATCH(D$1,INDIRECT("Table!A"&amp;$Z36):INDIRECT("Table!" &amp; $AC$44 &amp; $Z36),0)),"",INDIRECT(CONCATENATE("Table!",ADDRESS($V36,MATCH(D$1,INDIRECT("Table!A" &amp; $Z36):INDIRECT("Table!" &amp; $AC$44 &amp; $Z36),0)))))</f>
        <v>0.51864455425941991</v>
      </c>
      <c r="E36" s="26">
        <f ca="1">IF(ISERROR(MATCH(E$1,INDIRECT("Table!A"&amp;$Z36):INDIRECT("Table!" &amp; $AC$44 &amp; $Z36),0)),"",INDIRECT(CONCATENATE("Table!",ADDRESS($V36,MATCH(E$1,INDIRECT("Table!A" &amp; $Z36):INDIRECT("Table!" &amp; $AC$44 &amp; $Z36),0)))))</f>
        <v>0.8468465003423119</v>
      </c>
      <c r="F36" s="26">
        <f ca="1">IF(ISERROR(MATCH(F$1,INDIRECT("Table!A"&amp;$Z36):INDIRECT("Table!" &amp; $AC$44 &amp; $Z36),0)),"",INDIRECT(CONCATENATE("Table!",ADDRESS($V36,MATCH(F$1,INDIRECT("Table!A" &amp; $Z36):INDIRECT("Table!" &amp; $AC$44 &amp; $Z36),0)))))</f>
        <v>0.49411946026805276</v>
      </c>
      <c r="G36" s="26">
        <f ca="1">IF(ISERROR(MATCH(G$1,INDIRECT("Table!A"&amp;$Z36):INDIRECT("Table!" &amp; $AC$44 &amp; $Z36),0)),"",INDIRECT(CONCATENATE("Table!",ADDRESS($V36,MATCH(G$1,INDIRECT("Table!A" &amp; $Z36):INDIRECT("Table!" &amp; $AC$44 &amp; $Z36),0)))))</f>
        <v>0.3045053431417068</v>
      </c>
      <c r="H36" s="26">
        <f ca="1">IF(ISERROR(MATCH(H$1,INDIRECT("Table!A"&amp;$Z36):INDIRECT("Table!" &amp; $AC$44 &amp; $Z36),0)),"",INDIRECT(CONCATENATE("Table!",ADDRESS($V36,MATCH(H$1,INDIRECT("Table!A" &amp; $Z36):INDIRECT("Table!" &amp; $AC$44 &amp; $Z36),0)))))</f>
        <v>0.53365646928505139</v>
      </c>
      <c r="I36" s="277" t="str">
        <f ca="1">IF(ISERROR(MATCH(I$1,INDIRECT("Table!A"&amp;$Z36):INDIRECT("Table!" &amp; $AC$23 &amp; $Z36),0)),"",INDIRECT(CONCATENATE("Table!",ADDRESS($V36,MATCH(I$1,INDIRECT("Table!A" &amp; $Z36):INDIRECT("Table!" &amp; $AC$23 &amp; $Z36),0)))))</f>
        <v/>
      </c>
      <c r="J36" s="277" t="str">
        <f ca="1">IF(ISERROR(MATCH(J$1,INDIRECT("Table!A"&amp;$Z36):INDIRECT("Table!" &amp; $AC$23 &amp; $Z36),0)),"",INDIRECT(CONCATENATE("Table!",ADDRESS($V36,MATCH(J$1,INDIRECT("Table!A" &amp; $Z36):INDIRECT("Table!" &amp; $AC$23 &amp; $Z36),0)))))</f>
        <v/>
      </c>
      <c r="K36" s="277" t="str">
        <f ca="1">IF(ISERROR(MATCH(K$1,INDIRECT("Table!A"&amp;$Z36):INDIRECT("Table!" &amp; $AC$23 &amp; $Z36),0)),"",INDIRECT(CONCATENATE("Table!",ADDRESS($V36,MATCH(K$1,INDIRECT("Table!A" &amp; $Z36):INDIRECT("Table!" &amp; $AC$23 &amp; $Z36),0)))))</f>
        <v/>
      </c>
      <c r="L36" s="26">
        <f ca="1">IF(ISERROR(MATCH(L$1,INDIRECT("Table!A"&amp;$Z36):INDIRECT("Table!" &amp; $AC$44 &amp; $Z36),0)),"",INDIRECT(CONCATENATE("Table!",ADDRESS($V36,MATCH(L$1,INDIRECT("Table!A" &amp; $Z36):INDIRECT("Table!" &amp; $AC$44 &amp; $Z36),0)))))</f>
        <v>0.79363819569283056</v>
      </c>
      <c r="M36" s="277">
        <f ca="1">IF(ISERROR(MATCH(M$1,INDIRECT("Table!A"&amp;$Z36):INDIRECT("Table!" &amp; $AC$23 &amp; $Z36),0)),"",INDIRECT(CONCATENATE("Table!",ADDRESS($V36,MATCH(M$1,INDIRECT("Table!A" &amp; $Z36):INDIRECT("Table!" &amp; $AC$23 &amp; $Z36),0)))))</f>
        <v>0.38091244980405986</v>
      </c>
      <c r="N36" s="277">
        <f ca="1">IF(ISERROR(MATCH(N$1,INDIRECT("Table!A"&amp;$Z36):INDIRECT("Table!" &amp; $AC$23 &amp; $Z36),0)),"",INDIRECT(CONCATENATE("Table!",ADDRESS($V36,MATCH(N$1,INDIRECT("Table!A" &amp; $Z36):INDIRECT("Table!" &amp; $AC$23 &amp; $Z36),0)))))</f>
        <v>0.51056193737662625</v>
      </c>
      <c r="O36" s="277">
        <f ca="1">IF(ISERROR(MATCH(O$1,INDIRECT("Table!A"&amp;$Z36):INDIRECT("Table!" &amp; $AC$23 &amp; $Z36),0)),"",INDIRECT(CONCATENATE("Table!",ADDRESS($V36,MATCH(O$1,INDIRECT("Table!A" &amp; $Z36):INDIRECT("Table!" &amp; $AC$23 &amp; $Z36),0)))))</f>
        <v>0.72431688771760627</v>
      </c>
      <c r="P36" s="277" t="str">
        <f ca="1">IF(ISERROR(MATCH(P$1,INDIRECT("Table!A"&amp;$Z36):INDIRECT("Table!" &amp; $AC$23 &amp; $Z36),0)),"",INDIRECT(CONCATENATE("Table!",ADDRESS($V36,MATCH(P$1,INDIRECT("Table!A" &amp; $Z36):INDIRECT("Table!" &amp; $AC$23 &amp; $Z36),0)))))</f>
        <v/>
      </c>
      <c r="Q36" s="277" t="str">
        <f ca="1">IF(ISERROR(MATCH(Q$1,INDIRECT("Table!A"&amp;$Z36):INDIRECT("Table!" &amp; $AC$23 &amp; $Z36),0)),"",INDIRECT(CONCATENATE("Table!",ADDRESS($V36,MATCH(Q$1,INDIRECT("Table!A" &amp; $Z36):INDIRECT("Table!" &amp; $AC$23 &amp; $Z36),0)))))</f>
        <v/>
      </c>
      <c r="T36"/>
      <c r="V36" s="24">
        <f>MATCH($A36,Table!$A:$A,0)+$X$2-1</f>
        <v>378</v>
      </c>
      <c r="W36" s="260"/>
      <c r="X36" s="260"/>
      <c r="Y36" s="260"/>
      <c r="Z36" s="24">
        <f>MATCH($A36,Table!$A:$A,0)+$AB$2-1</f>
        <v>375</v>
      </c>
      <c r="AA36" s="260"/>
      <c r="AC36" s="271" t="s">
        <v>218</v>
      </c>
    </row>
    <row r="37" spans="1:29" ht="15.75" customHeight="1">
      <c r="A37" s="4">
        <v>41323</v>
      </c>
      <c r="B37" s="26">
        <f ca="1">IF(ISERROR(MATCH(B$1,INDIRECT("Table!A"&amp;$Z37):INDIRECT("Table!" &amp; $AC$45 &amp; $Z37),0)),"",INDIRECT(CONCATENATE("Table!",ADDRESS($V37,MATCH(B$1,INDIRECT("Table!A" &amp; $Z37):INDIRECT("Table!" &amp; $AC$44 &amp; $Z37),0)))))</f>
        <v>0.3010303210355933</v>
      </c>
      <c r="C37" s="26">
        <f ca="1">IF(ISERROR(MATCH(C$1,INDIRECT("Table!A"&amp;$Z37):INDIRECT("Table!" &amp; $AC$44 &amp; $Z37),0)),"",INDIRECT(CONCATENATE("Table!",ADDRESS($V37,MATCH(C$1,INDIRECT("Table!A" &amp; $Z37):INDIRECT("Table!" &amp; $AC$44 &amp; $Z37),0)))))</f>
        <v>0.50924819852799508</v>
      </c>
      <c r="D37" s="26">
        <f ca="1">IF(ISERROR(MATCH(D$1,INDIRECT("Table!A"&amp;$Z37):INDIRECT("Table!" &amp; $AC$44 &amp; $Z37),0)),"",INDIRECT(CONCATENATE("Table!",ADDRESS($V37,MATCH(D$1,INDIRECT("Table!A" &amp; $Z37):INDIRECT("Table!" &amp; $AC$44 &amp; $Z37),0)))))</f>
        <v>0.51864455425941991</v>
      </c>
      <c r="E37" s="26">
        <f ca="1">IF(ISERROR(MATCH(E$1,INDIRECT("Table!A"&amp;$Z37):INDIRECT("Table!" &amp; $AC$44 &amp; $Z37),0)),"",INDIRECT(CONCATENATE("Table!",ADDRESS($V37,MATCH(E$1,INDIRECT("Table!A" &amp; $Z37):INDIRECT("Table!" &amp; $AC$44 &amp; $Z37),0)))))</f>
        <v>0.8468465003423119</v>
      </c>
      <c r="F37" s="26">
        <f ca="1">IF(ISERROR(MATCH(F$1,INDIRECT("Table!A"&amp;$Z37):INDIRECT("Table!" &amp; $AC$44 &amp; $Z37),0)),"",INDIRECT(CONCATENATE("Table!",ADDRESS($V37,MATCH(F$1,INDIRECT("Table!A" &amp; $Z37):INDIRECT("Table!" &amp; $AC$44 &amp; $Z37),0)))))</f>
        <v>0.49411946026805276</v>
      </c>
      <c r="G37" s="26">
        <f ca="1">IF(ISERROR(MATCH(G$1,INDIRECT("Table!A"&amp;$Z37):INDIRECT("Table!" &amp; $AC$44 &amp; $Z37),0)),"",INDIRECT(CONCATENATE("Table!",ADDRESS($V37,MATCH(G$1,INDIRECT("Table!A" &amp; $Z37):INDIRECT("Table!" &amp; $AC$44 &amp; $Z37),0)))))</f>
        <v>0.3045053431417068</v>
      </c>
      <c r="H37" s="26">
        <f ca="1">IF(ISERROR(MATCH(H$1,INDIRECT("Table!A"&amp;$Z37):INDIRECT("Table!" &amp; $AC$44 &amp; $Z37),0)),"",INDIRECT(CONCATENATE("Table!",ADDRESS($V37,MATCH(H$1,INDIRECT("Table!A" &amp; $Z37):INDIRECT("Table!" &amp; $AC$44 &amp; $Z37),0)))))</f>
        <v>0.53365646928505139</v>
      </c>
      <c r="I37" s="277" t="str">
        <f ca="1">IF(ISERROR(MATCH(I$1,INDIRECT("Table!A"&amp;$Z37):INDIRECT("Table!" &amp; $AC$23 &amp; $Z37),0)),"",INDIRECT(CONCATENATE("Table!",ADDRESS($V37,MATCH(I$1,INDIRECT("Table!A" &amp; $Z37):INDIRECT("Table!" &amp; $AC$23 &amp; $Z37),0)))))</f>
        <v/>
      </c>
      <c r="J37" s="277" t="str">
        <f ca="1">IF(ISERROR(MATCH(J$1,INDIRECT("Table!A"&amp;$Z37):INDIRECT("Table!" &amp; $AC$23 &amp; $Z37),0)),"",INDIRECT(CONCATENATE("Table!",ADDRESS($V37,MATCH(J$1,INDIRECT("Table!A" &amp; $Z37):INDIRECT("Table!" &amp; $AC$23 &amp; $Z37),0)))))</f>
        <v/>
      </c>
      <c r="K37" s="277" t="str">
        <f ca="1">IF(ISERROR(MATCH(K$1,INDIRECT("Table!A"&amp;$Z37):INDIRECT("Table!" &amp; $AC$23 &amp; $Z37),0)),"",INDIRECT(CONCATENATE("Table!",ADDRESS($V37,MATCH(K$1,INDIRECT("Table!A" &amp; $Z37):INDIRECT("Table!" &amp; $AC$23 &amp; $Z37),0)))))</f>
        <v/>
      </c>
      <c r="L37" s="26">
        <f ca="1">IF(ISERROR(MATCH(L$1,INDIRECT("Table!A"&amp;$Z37):INDIRECT("Table!" &amp; $AC$44 &amp; $Z37),0)),"",INDIRECT(CONCATENATE("Table!",ADDRESS($V37,MATCH(L$1,INDIRECT("Table!A" &amp; $Z37):INDIRECT("Table!" &amp; $AC$44 &amp; $Z37),0)))))</f>
        <v>0.79363819569283056</v>
      </c>
      <c r="M37" s="277">
        <f ca="1">IF(ISERROR(MATCH(M$1,INDIRECT("Table!A"&amp;$Z37):INDIRECT("Table!" &amp; $AC$23 &amp; $Z37),0)),"",INDIRECT(CONCATENATE("Table!",ADDRESS($V37,MATCH(M$1,INDIRECT("Table!A" &amp; $Z37):INDIRECT("Table!" &amp; $AC$23 &amp; $Z37),0)))))</f>
        <v>0.38091244980405986</v>
      </c>
      <c r="N37" s="277">
        <f ca="1">IF(ISERROR(MATCH(N$1,INDIRECT("Table!A"&amp;$Z37):INDIRECT("Table!" &amp; $AC$23 &amp; $Z37),0)),"",INDIRECT(CONCATENATE("Table!",ADDRESS($V37,MATCH(N$1,INDIRECT("Table!A" &amp; $Z37):INDIRECT("Table!" &amp; $AC$23 &amp; $Z37),0)))))</f>
        <v>0.51056193737662625</v>
      </c>
      <c r="O37" s="277">
        <f ca="1">IF(ISERROR(MATCH(O$1,INDIRECT("Table!A"&amp;$Z37):INDIRECT("Table!" &amp; $AC$23 &amp; $Z37),0)),"",INDIRECT(CONCATENATE("Table!",ADDRESS($V37,MATCH(O$1,INDIRECT("Table!A" &amp; $Z37):INDIRECT("Table!" &amp; $AC$23 &amp; $Z37),0)))))</f>
        <v>0.72431688771760627</v>
      </c>
      <c r="P37" s="277" t="str">
        <f ca="1">IF(ISERROR(MATCH(P$1,INDIRECT("Table!A"&amp;$Z37):INDIRECT("Table!" &amp; $AC$23 &amp; $Z37),0)),"",INDIRECT(CONCATENATE("Table!",ADDRESS($V37,MATCH(P$1,INDIRECT("Table!A" &amp; $Z37):INDIRECT("Table!" &amp; $AC$23 &amp; $Z37),0)))))</f>
        <v/>
      </c>
      <c r="Q37" s="277" t="str">
        <f ca="1">IF(ISERROR(MATCH(Q$1,INDIRECT("Table!A"&amp;$Z37):INDIRECT("Table!" &amp; $AC$23 &amp; $Z37),0)),"",INDIRECT(CONCATENATE("Table!",ADDRESS($V37,MATCH(Q$1,INDIRECT("Table!A" &amp; $Z37):INDIRECT("Table!" &amp; $AC$23 &amp; $Z37),0)))))</f>
        <v/>
      </c>
      <c r="T37"/>
      <c r="V37" s="24">
        <f>MATCH($A37,Table!$A:$A,0)+$X$2-1</f>
        <v>390</v>
      </c>
      <c r="W37" s="259"/>
      <c r="X37" s="259"/>
      <c r="Y37" s="259"/>
      <c r="Z37" s="24">
        <f>MATCH($A37,Table!$A:$A,0)+$AB$2-1</f>
        <v>387</v>
      </c>
      <c r="AA37" s="259"/>
      <c r="AC37" s="271" t="s">
        <v>218</v>
      </c>
    </row>
    <row r="38" spans="1:29" ht="15.75" customHeight="1">
      <c r="A38" s="4">
        <v>41310</v>
      </c>
      <c r="B38" s="26">
        <f ca="1">IF(ISERROR(MATCH(B$1,INDIRECT("Table!A"&amp;$Z38):INDIRECT("Table!" &amp; $AC$45 &amp; $Z38),0)),"",INDIRECT(CONCATENATE("Table!",ADDRESS($V38,MATCH(B$1,INDIRECT("Table!A" &amp; $Z38):INDIRECT("Table!" &amp; $AC$44 &amp; $Z38),0)))))</f>
        <v>0.30073602329833837</v>
      </c>
      <c r="C38" s="26">
        <f ca="1">IF(ISERROR(MATCH(C$1,INDIRECT("Table!A"&amp;$Z38):INDIRECT("Table!" &amp; $AC$44 &amp; $Z38),0)),"",INDIRECT(CONCATENATE("Table!",ADDRESS($V38,MATCH(C$1,INDIRECT("Table!A" &amp; $Z38):INDIRECT("Table!" &amp; $AC$44 &amp; $Z38),0)))))</f>
        <v>0.50768092120561437</v>
      </c>
      <c r="D38" s="26">
        <f ca="1">IF(ISERROR(MATCH(D$1,INDIRECT("Table!A"&amp;$Z38):INDIRECT("Table!" &amp; $AC$44 &amp; $Z38),0)),"",INDIRECT(CONCATENATE("Table!",ADDRESS($V38,MATCH(D$1,INDIRECT("Table!A" &amp; $Z38):INDIRECT("Table!" &amp; $AC$44 &amp; $Z38),0)))))</f>
        <v>0.5170752837908047</v>
      </c>
      <c r="E38" s="26">
        <f ca="1">IF(ISERROR(MATCH(E$1,INDIRECT("Table!A"&amp;$Z38):INDIRECT("Table!" &amp; $AC$44 &amp; $Z38),0)),"",INDIRECT(CONCATENATE("Table!",ADDRESS($V38,MATCH(E$1,INDIRECT("Table!A" &amp; $Z38):INDIRECT("Table!" &amp; $AC$44 &amp; $Z38),0)))))</f>
        <v>0.84355854850992706</v>
      </c>
      <c r="F38" s="26">
        <f ca="1">IF(ISERROR(MATCH(F$1,INDIRECT("Table!A"&amp;$Z38):INDIRECT("Table!" &amp; $AC$44 &amp; $Z38),0)),"",INDIRECT(CONCATENATE("Table!",ADDRESS($V38,MATCH(F$1,INDIRECT("Table!A" &amp; $Z38):INDIRECT("Table!" &amp; $AC$44 &amp; $Z38),0)))))</f>
        <v>0.47887520587479793</v>
      </c>
      <c r="G38" s="26">
        <f ca="1">IF(ISERROR(MATCH(G$1,INDIRECT("Table!A"&amp;$Z38):INDIRECT("Table!" &amp; $AC$44 &amp; $Z38),0)),"",INDIRECT(CONCATENATE("Table!",ADDRESS($V38,MATCH(G$1,INDIRECT("Table!A" &amp; $Z38):INDIRECT("Table!" &amp; $AC$44 &amp; $Z38),0)))))</f>
        <v>0.29005388550843098</v>
      </c>
      <c r="H38" s="26">
        <f ca="1">IF(ISERROR(MATCH(H$1,INDIRECT("Table!A"&amp;$Z38):INDIRECT("Table!" &amp; $AC$44 &amp; $Z38),0)),"",INDIRECT(CONCATENATE("Table!",ADDRESS($V38,MATCH(H$1,INDIRECT("Table!A" &amp; $Z38):INDIRECT("Table!" &amp; $AC$44 &amp; $Z38),0)))))</f>
        <v>0.50626134286312408</v>
      </c>
      <c r="I38" s="277" t="str">
        <f ca="1">IF(ISERROR(MATCH(I$1,INDIRECT("Table!A"&amp;$Z38):INDIRECT("Table!" &amp; $AC$23 &amp; $Z38),0)),"",INDIRECT(CONCATENATE("Table!",ADDRESS($V38,MATCH(I$1,INDIRECT("Table!A" &amp; $Z38):INDIRECT("Table!" &amp; $AC$23 &amp; $Z38),0)))))</f>
        <v/>
      </c>
      <c r="J38" s="277" t="str">
        <f ca="1">IF(ISERROR(MATCH(J$1,INDIRECT("Table!A"&amp;$Z38):INDIRECT("Table!" &amp; $AC$23 &amp; $Z38),0)),"",INDIRECT(CONCATENATE("Table!",ADDRESS($V38,MATCH(J$1,INDIRECT("Table!A" &amp; $Z38):INDIRECT("Table!" &amp; $AC$23 &amp; $Z38),0)))))</f>
        <v/>
      </c>
      <c r="K38" s="277" t="str">
        <f ca="1">IF(ISERROR(MATCH(K$1,INDIRECT("Table!A"&amp;$Z38):INDIRECT("Table!" &amp; $AC$23 &amp; $Z38),0)),"",INDIRECT(CONCATENATE("Table!",ADDRESS($V38,MATCH(K$1,INDIRECT("Table!A" &amp; $Z38):INDIRECT("Table!" &amp; $AC$23 &amp; $Z38),0)))))</f>
        <v/>
      </c>
      <c r="L38" s="26">
        <f ca="1">IF(ISERROR(MATCH(L$1,INDIRECT("Table!A"&amp;$Z38):INDIRECT("Table!" &amp; $AC$44 &amp; $Z38),0)),"",INDIRECT(CONCATENATE("Table!",ADDRESS($V38,MATCH(L$1,INDIRECT("Table!A" &amp; $Z38):INDIRECT("Table!" &amp; $AC$44 &amp; $Z38),0)))))</f>
        <v>0.78853113813093501</v>
      </c>
      <c r="M38" s="277">
        <f ca="1">IF(ISERROR(MATCH(M$1,INDIRECT("Table!A"&amp;$Z38):INDIRECT("Table!" &amp; $AC$23 &amp; $Z38),0)),"",INDIRECT(CONCATENATE("Table!",ADDRESS($V38,MATCH(M$1,INDIRECT("Table!A" &amp; $Z38):INDIRECT("Table!" &amp; $AC$23 &amp; $Z38),0)))))</f>
        <v>0.3787676281784455</v>
      </c>
      <c r="N38" s="277">
        <f ca="1">IF(ISERROR(MATCH(N$1,INDIRECT("Table!A"&amp;$Z38):INDIRECT("Table!" &amp; $AC$23 &amp; $Z38),0)),"",INDIRECT(CONCATENATE("Table!",ADDRESS($V38,MATCH(N$1,INDIRECT("Table!A" &amp; $Z38):INDIRECT("Table!" &amp; $AC$23 &amp; $Z38),0)))))</f>
        <v>0.49477735617330881</v>
      </c>
      <c r="O38" s="277">
        <f ca="1">IF(ISERROR(MATCH(O$1,INDIRECT("Table!A"&amp;$Z38):INDIRECT("Table!" &amp; $AC$23 &amp; $Z38),0)),"",INDIRECT(CONCATENATE("Table!",ADDRESS($V38,MATCH(O$1,INDIRECT("Table!A" &amp; $Z38):INDIRECT("Table!" &amp; $AC$23 &amp; $Z38),0)))))</f>
        <v>0.69905435490277512</v>
      </c>
      <c r="P38" s="277" t="str">
        <f ca="1">IF(ISERROR(MATCH(P$1,INDIRECT("Table!A"&amp;$Z38):INDIRECT("Table!" &amp; $AC$23 &amp; $Z38),0)),"",INDIRECT(CONCATENATE("Table!",ADDRESS($V38,MATCH(P$1,INDIRECT("Table!A" &amp; $Z38):INDIRECT("Table!" &amp; $AC$23 &amp; $Z38),0)))))</f>
        <v/>
      </c>
      <c r="Q38" s="277" t="str">
        <f ca="1">IF(ISERROR(MATCH(Q$1,INDIRECT("Table!A"&amp;$Z38):INDIRECT("Table!" &amp; $AC$23 &amp; $Z38),0)),"",INDIRECT(CONCATENATE("Table!",ADDRESS($V38,MATCH(Q$1,INDIRECT("Table!A" &amp; $Z38):INDIRECT("Table!" &amp; $AC$23 &amp; $Z38),0)))))</f>
        <v/>
      </c>
      <c r="T38"/>
      <c r="V38" s="24">
        <f>MATCH($A38,Table!$A:$A,0)+$X$2-1</f>
        <v>402</v>
      </c>
      <c r="W38" s="258"/>
      <c r="X38" s="258"/>
      <c r="Y38" s="258"/>
      <c r="Z38" s="24">
        <f>MATCH($A38,Table!$A:$A,0)+$AB$2-1</f>
        <v>399</v>
      </c>
      <c r="AA38" s="258"/>
      <c r="AC38" s="271" t="s">
        <v>218</v>
      </c>
    </row>
    <row r="39" spans="1:29" ht="15.75" customHeight="1">
      <c r="A39" s="4">
        <v>41304</v>
      </c>
      <c r="B39" s="26">
        <f ca="1">IF(ISERROR(MATCH(B$1,INDIRECT("Table!A"&amp;$Z39):INDIRECT("Table!" &amp; $AC$45 &amp; $Z39),0)),"",INDIRECT(CONCATENATE("Table!",ADDRESS($V39,MATCH(B$1,INDIRECT("Table!A" &amp; $Z39):INDIRECT("Table!" &amp; $AC$44 &amp; $Z39),0)))))</f>
        <v>0.29584175429346921</v>
      </c>
      <c r="C39" s="26">
        <f ca="1">IF(ISERROR(MATCH(C$1,INDIRECT("Table!A"&amp;$Z39):INDIRECT("Table!" &amp; $AC$44 &amp; $Z39),0)),"",INDIRECT(CONCATENATE("Table!",ADDRESS($V39,MATCH(C$1,INDIRECT("Table!A" &amp; $Z39):INDIRECT("Table!" &amp; $AC$44 &amp; $Z39),0)))))</f>
        <v>0.50745636006319605</v>
      </c>
      <c r="D39" s="26">
        <f ca="1">IF(ISERROR(MATCH(D$1,INDIRECT("Table!A"&amp;$Z39):INDIRECT("Table!" &amp; $AC$44 &amp; $Z39),0)),"",INDIRECT(CONCATENATE("Table!",ADDRESS($V39,MATCH(D$1,INDIRECT("Table!A" &amp; $Z39):INDIRECT("Table!" &amp; $AC$44 &amp; $Z39),0)))))</f>
        <v>0.51685138703046463</v>
      </c>
      <c r="E39" s="26">
        <f ca="1">IF(ISERROR(MATCH(E$1,INDIRECT("Table!A"&amp;$Z39):INDIRECT("Table!" &amp; $AC$44 &amp; $Z39),0)),"",INDIRECT(CONCATENATE("Table!",ADDRESS($V39,MATCH(E$1,INDIRECT("Table!A" &amp; $Z39):INDIRECT("Table!" &amp; $AC$44 &amp; $Z39),0)))))</f>
        <v>0.84262666911358286</v>
      </c>
      <c r="F39" s="26">
        <f ca="1">IF(ISERROR(MATCH(F$1,INDIRECT("Table!A"&amp;$Z39):INDIRECT("Table!" &amp; $AC$44 &amp; $Z39),0)),"",INDIRECT(CONCATENATE("Table!",ADDRESS($V39,MATCH(F$1,INDIRECT("Table!A" &amp; $Z39):INDIRECT("Table!" &amp; $AC$44 &amp; $Z39),0)))))</f>
        <v>0.46741149272449795</v>
      </c>
      <c r="G39" s="26">
        <f ca="1">IF(ISERROR(MATCH(G$1,INDIRECT("Table!A"&amp;$Z39):INDIRECT("Table!" &amp; $AC$44 &amp; $Z39),0)),"",INDIRECT(CONCATENATE("Table!",ADDRESS($V39,MATCH(G$1,INDIRECT("Table!A" &amp; $Z39):INDIRECT("Table!" &amp; $AC$44 &amp; $Z39),0)))))</f>
        <v>0.28605258377985648</v>
      </c>
      <c r="H39" s="26">
        <f ca="1">IF(ISERROR(MATCH(H$1,INDIRECT("Table!A"&amp;$Z39):INDIRECT("Table!" &amp; $AC$44 &amp; $Z39),0)),"",INDIRECT(CONCATENATE("Table!",ADDRESS($V39,MATCH(H$1,INDIRECT("Table!A" &amp; $Z39):INDIRECT("Table!" &amp; $AC$44 &amp; $Z39),0)))))</f>
        <v>0.46492593038263674</v>
      </c>
      <c r="I39" s="277" t="str">
        <f ca="1">IF(ISERROR(MATCH(I$1,INDIRECT("Table!A"&amp;$Z39):INDIRECT("Table!" &amp; $AC$23 &amp; $Z39),0)),"",INDIRECT(CONCATENATE("Table!",ADDRESS($V39,MATCH(I$1,INDIRECT("Table!A" &amp; $Z39):INDIRECT("Table!" &amp; $AC$23 &amp; $Z39),0)))))</f>
        <v/>
      </c>
      <c r="J39" s="277" t="str">
        <f ca="1">IF(ISERROR(MATCH(J$1,INDIRECT("Table!A"&amp;$Z39):INDIRECT("Table!" &amp; $AC$23 &amp; $Z39),0)),"",INDIRECT(CONCATENATE("Table!",ADDRESS($V39,MATCH(J$1,INDIRECT("Table!A" &amp; $Z39):INDIRECT("Table!" &amp; $AC$23 &amp; $Z39),0)))))</f>
        <v/>
      </c>
      <c r="K39" s="277" t="str">
        <f ca="1">IF(ISERROR(MATCH(K$1,INDIRECT("Table!A"&amp;$Z39):INDIRECT("Table!" &amp; $AC$23 &amp; $Z39),0)),"",INDIRECT(CONCATENATE("Table!",ADDRESS($V39,MATCH(K$1,INDIRECT("Table!A" &amp; $Z39):INDIRECT("Table!" &amp; $AC$23 &amp; $Z39),0)))))</f>
        <v/>
      </c>
      <c r="L39" s="26">
        <f ca="1">IF(ISERROR(MATCH(L$1,INDIRECT("Table!A"&amp;$Z39):INDIRECT("Table!" &amp; $AC$44 &amp; $Z39),0)),"",INDIRECT(CONCATENATE("Table!",ADDRESS($V39,MATCH(L$1,INDIRECT("Table!A" &amp; $Z39):INDIRECT("Table!" &amp; $AC$44 &amp; $Z39),0)))))</f>
        <v>0.78763540851797931</v>
      </c>
      <c r="M39" s="277">
        <f ca="1">IF(ISERROR(MATCH(M$1,INDIRECT("Table!A"&amp;$Z39):INDIRECT("Table!" &amp; $AC$23 &amp; $Z39),0)),"",INDIRECT(CONCATENATE("Table!",ADDRESS($V39,MATCH(M$1,INDIRECT("Table!A" &amp; $Z39):INDIRECT("Table!" &amp; $AC$23 &amp; $Z39),0)))))</f>
        <v>0.3610512804600241</v>
      </c>
      <c r="N39" s="277">
        <f ca="1">IF(ISERROR(MATCH(N$1,INDIRECT("Table!A"&amp;$Z39):INDIRECT("Table!" &amp; $AC$23 &amp; $Z39),0)),"",INDIRECT(CONCATENATE("Table!",ADDRESS($V39,MATCH(N$1,INDIRECT("Table!A" &amp; $Z39):INDIRECT("Table!" &amp; $AC$23 &amp; $Z39),0)))))</f>
        <v>0.48229885779975656</v>
      </c>
      <c r="O39" s="277">
        <f ca="1">IF(ISERROR(MATCH(O$1,INDIRECT("Table!A"&amp;$Z39):INDIRECT("Table!" &amp; $AC$23 &amp; $Z39),0)),"",INDIRECT(CONCATENATE("Table!",ADDRESS($V39,MATCH(O$1,INDIRECT("Table!A" &amp; $Z39):INDIRECT("Table!" &amp; $AC$23 &amp; $Z39),0)))))</f>
        <v>0.6309604284159297</v>
      </c>
      <c r="P39" s="277" t="str">
        <f ca="1">IF(ISERROR(MATCH(P$1,INDIRECT("Table!A"&amp;$Z39):INDIRECT("Table!" &amp; $AC$23 &amp; $Z39),0)),"",INDIRECT(CONCATENATE("Table!",ADDRESS($V39,MATCH(P$1,INDIRECT("Table!A" &amp; $Z39):INDIRECT("Table!" &amp; $AC$23 &amp; $Z39),0)))))</f>
        <v/>
      </c>
      <c r="Q39" s="277" t="str">
        <f ca="1">IF(ISERROR(MATCH(Q$1,INDIRECT("Table!A"&amp;$Z39):INDIRECT("Table!" &amp; $AC$23 &amp; $Z39),0)),"",INDIRECT(CONCATENATE("Table!",ADDRESS($V39,MATCH(Q$1,INDIRECT("Table!A" &amp; $Z39):INDIRECT("Table!" &amp; $AC$23 &amp; $Z39),0)))))</f>
        <v/>
      </c>
      <c r="T39"/>
      <c r="V39" s="24">
        <f>MATCH($A39,Table!$A:$A,0)+$X$2-1</f>
        <v>414</v>
      </c>
      <c r="W39" s="257"/>
      <c r="X39" s="257"/>
      <c r="Y39" s="257"/>
      <c r="Z39" s="24">
        <f>MATCH($A39,Table!$A:$A,0)+$AB$2-1</f>
        <v>411</v>
      </c>
      <c r="AA39" s="257"/>
      <c r="AC39" s="271" t="s">
        <v>218</v>
      </c>
    </row>
    <row r="40" spans="1:29" ht="15.75" customHeight="1">
      <c r="A40" s="4">
        <v>41297</v>
      </c>
      <c r="B40" s="26">
        <f ca="1">IF(ISERROR(MATCH(B$1,INDIRECT("Table!A"&amp;$Z40):INDIRECT("Table!" &amp; $AC$45 &amp; $Z40),0)),"",INDIRECT(CONCATENATE("Table!",ADDRESS($V40,MATCH(B$1,INDIRECT("Table!A" &amp; $Z40):INDIRECT("Table!" &amp; $AC$44 &amp; $Z40),0)))))</f>
        <v>0.29333952613879971</v>
      </c>
      <c r="C40" s="26">
        <f ca="1">IF(ISERROR(MATCH(C$1,INDIRECT("Table!A"&amp;$Z40):INDIRECT("Table!" &amp; $AC$44 &amp; $Z40),0)),"",INDIRECT(CONCATENATE("Table!",ADDRESS($V40,MATCH(C$1,INDIRECT("Table!A" &amp; $Z40):INDIRECT("Table!" &amp; $AC$44 &amp; $Z40),0)))))</f>
        <v>0.50730554533145367</v>
      </c>
      <c r="D40" s="26">
        <f ca="1">IF(ISERROR(MATCH(D$1,INDIRECT("Table!A"&amp;$Z40):INDIRECT("Table!" &amp; $AC$44 &amp; $Z40),0)),"",INDIRECT(CONCATENATE("Table!",ADDRESS($V40,MATCH(D$1,INDIRECT("Table!A" &amp; $Z40):INDIRECT("Table!" &amp; $AC$44 &amp; $Z40),0)))))</f>
        <v>0.516699907916644</v>
      </c>
      <c r="E40" s="26">
        <f ca="1">IF(ISERROR(MATCH(E$1,INDIRECT("Table!A"&amp;$Z40):INDIRECT("Table!" &amp; $AC$44 &amp; $Z40),0)),"",INDIRECT(CONCATENATE("Table!",ADDRESS($V40,MATCH(E$1,INDIRECT("Table!A" &amp; $Z40):INDIRECT("Table!" &amp; $AC$44 &amp; $Z40),0)))))</f>
        <v>0.89517785379823278</v>
      </c>
      <c r="F40" s="26">
        <f ca="1">IF(ISERROR(MATCH(F$1,INDIRECT("Table!A"&amp;$Z40):INDIRECT("Table!" &amp; $AC$44 &amp; $Z40),0)),"",INDIRECT(CONCATENATE("Table!",ADDRESS($V40,MATCH(F$1,INDIRECT("Table!A" &amp; $Z40):INDIRECT("Table!" &amp; $AC$44 &amp; $Z40),0)))))</f>
        <v>0.46646862392529576</v>
      </c>
      <c r="G40" s="26">
        <f ca="1">IF(ISERROR(MATCH(G$1,INDIRECT("Table!A"&amp;$Z40):INDIRECT("Table!" &amp; $AC$44 &amp; $Z40),0)),"",INDIRECT(CONCATENATE("Table!",ADDRESS($V40,MATCH(G$1,INDIRECT("Table!A" &amp; $Z40):INDIRECT("Table!" &amp; $AC$44 &amp; $Z40),0)))))</f>
        <v>0.29125495716404809</v>
      </c>
      <c r="H40" s="26">
        <f ca="1">IF(ISERROR(MATCH(H$1,INDIRECT("Table!A"&amp;$Z40):INDIRECT("Table!" &amp; $AC$44 &amp; $Z40),0)),"",INDIRECT(CONCATENATE("Table!",ADDRESS($V40,MATCH(H$1,INDIRECT("Table!A" &amp; $Z40):INDIRECT("Table!" &amp; $AC$44 &amp; $Z40),0)))))</f>
        <v>0.4607126903252074</v>
      </c>
      <c r="I40" s="277" t="str">
        <f ca="1">IF(ISERROR(MATCH(I$1,INDIRECT("Table!A"&amp;$Z40):INDIRECT("Table!" &amp; $AC$23 &amp; $Z40),0)),"",INDIRECT(CONCATENATE("Table!",ADDRESS($V40,MATCH(I$1,INDIRECT("Table!A" &amp; $Z40):INDIRECT("Table!" &amp; $AC$23 &amp; $Z40),0)))))</f>
        <v/>
      </c>
      <c r="J40" s="277" t="str">
        <f ca="1">IF(ISERROR(MATCH(J$1,INDIRECT("Table!A"&amp;$Z40):INDIRECT("Table!" &amp; $AC$23 &amp; $Z40),0)),"",INDIRECT(CONCATENATE("Table!",ADDRESS($V40,MATCH(J$1,INDIRECT("Table!A" &amp; $Z40):INDIRECT("Table!" &amp; $AC$23 &amp; $Z40),0)))))</f>
        <v/>
      </c>
      <c r="K40" s="277" t="str">
        <f ca="1">IF(ISERROR(MATCH(K$1,INDIRECT("Table!A"&amp;$Z40):INDIRECT("Table!" &amp; $AC$23 &amp; $Z40),0)),"",INDIRECT(CONCATENATE("Table!",ADDRESS($V40,MATCH(K$1,INDIRECT("Table!A" &amp; $Z40):INDIRECT("Table!" &amp; $AC$23 &amp; $Z40),0)))))</f>
        <v/>
      </c>
      <c r="L40" s="26">
        <f ca="1">IF(ISERROR(MATCH(L$1,INDIRECT("Table!A"&amp;$Z40):INDIRECT("Table!" &amp; $AC$44 &amp; $Z40),0)),"",INDIRECT(CONCATENATE("Table!",ADDRESS($V40,MATCH(L$1,INDIRECT("Table!A" &amp; $Z40):INDIRECT("Table!" &amp; $AC$44 &amp; $Z40),0)))))</f>
        <v>0.78682723142358324</v>
      </c>
      <c r="M40" s="277">
        <f ca="1">IF(ISERROR(MATCH(M$1,INDIRECT("Table!A"&amp;$Z40):INDIRECT("Table!" &amp; $AC$23 &amp; $Z40),0)),"",INDIRECT(CONCATENATE("Table!",ADDRESS($V40,MATCH(M$1,INDIRECT("Table!A" &amp; $Z40):INDIRECT("Table!" &amp; $AC$23 &amp; $Z40),0)))))</f>
        <v>0.35675936675541614</v>
      </c>
      <c r="N40" s="277">
        <f ca="1">IF(ISERROR(MATCH(N$1,INDIRECT("Table!A"&amp;$Z40):INDIRECT("Table!" &amp; $AC$23 &amp; $Z40),0)),"",INDIRECT(CONCATENATE("Table!",ADDRESS($V40,MATCH(N$1,INDIRECT("Table!A" &amp; $Z40):INDIRECT("Table!" &amp; $AC$23 &amp; $Z40),0)))))</f>
        <v>0.48149258458313737</v>
      </c>
      <c r="O40" s="277">
        <f ca="1">IF(ISERROR(MATCH(O$1,INDIRECT("Table!A"&amp;$Z40):INDIRECT("Table!" &amp; $AC$23 &amp; $Z40),0)),"",INDIRECT(CONCATENATE("Table!",ADDRESS($V40,MATCH(O$1,INDIRECT("Table!A" &amp; $Z40):INDIRECT("Table!" &amp; $AC$23 &amp; $Z40),0)))))</f>
        <v>0.62517742532270859</v>
      </c>
      <c r="P40" s="277" t="str">
        <f ca="1">IF(ISERROR(MATCH(P$1,INDIRECT("Table!A"&amp;$Z40):INDIRECT("Table!" &amp; $AC$23 &amp; $Z40),0)),"",INDIRECT(CONCATENATE("Table!",ADDRESS($V40,MATCH(P$1,INDIRECT("Table!A" &amp; $Z40):INDIRECT("Table!" &amp; $AC$23 &amp; $Z40),0)))))</f>
        <v/>
      </c>
      <c r="Q40" s="277" t="str">
        <f ca="1">IF(ISERROR(MATCH(Q$1,INDIRECT("Table!A"&amp;$Z40):INDIRECT("Table!" &amp; $AC$23 &amp; $Z40),0)),"",INDIRECT(CONCATENATE("Table!",ADDRESS($V40,MATCH(Q$1,INDIRECT("Table!A" &amp; $Z40):INDIRECT("Table!" &amp; $AC$23 &amp; $Z40),0)))))</f>
        <v/>
      </c>
      <c r="T40"/>
      <c r="V40" s="24">
        <f>MATCH($A40,Table!$A:$A,0)+$X$2-1</f>
        <v>426</v>
      </c>
      <c r="W40" s="256"/>
      <c r="X40" s="256"/>
      <c r="Y40" s="256"/>
      <c r="Z40" s="24">
        <f>MATCH($A40,Table!$A:$A,0)+$AB$2-1</f>
        <v>423</v>
      </c>
      <c r="AA40" s="256"/>
      <c r="AC40" s="271" t="s">
        <v>218</v>
      </c>
    </row>
    <row r="41" spans="1:29" ht="15.75" customHeight="1">
      <c r="A41" s="4">
        <v>41296</v>
      </c>
      <c r="B41" s="26">
        <f ca="1">IF(ISERROR(MATCH(B$1,INDIRECT("Table!A"&amp;$Z41):INDIRECT("Table!" &amp; $AC$45 &amp; $Z41),0)),"",INDIRECT(CONCATENATE("Table!",ADDRESS($V41,MATCH(B$1,INDIRECT("Table!A" &amp; $Z41):INDIRECT("Table!" &amp; $AC$44 &amp; $Z41),0)))))</f>
        <v>0.2974973534125287</v>
      </c>
      <c r="C41" s="26">
        <f ca="1">IF(ISERROR(MATCH(C$1,INDIRECT("Table!A"&amp;$Z41):INDIRECT("Table!" &amp; $AC$44 &amp; $Z41),0)),"",INDIRECT(CONCATENATE("Table!",ADDRESS($V41,MATCH(C$1,INDIRECT("Table!A" &amp; $Z41):INDIRECT("Table!" &amp; $AC$44 &amp; $Z41),0)))))</f>
        <v>0.5071354635194445</v>
      </c>
      <c r="D41" s="26">
        <f ca="1">IF(ISERROR(MATCH(D$1,INDIRECT("Table!A"&amp;$Z41):INDIRECT("Table!" &amp; $AC$44 &amp; $Z41),0)),"",INDIRECT(CONCATENATE("Table!",ADDRESS($V41,MATCH(D$1,INDIRECT("Table!A" &amp; $Z41):INDIRECT("Table!" &amp; $AC$44 &amp; $Z41),0)))))</f>
        <v>0.51653115486879131</v>
      </c>
      <c r="E41" s="26">
        <f ca="1">IF(ISERROR(MATCH(E$1,INDIRECT("Table!A"&amp;$Z41):INDIRECT("Table!" &amp; $AC$44 &amp; $Z41),0)),"",INDIRECT(CONCATENATE("Table!",ADDRESS($V41,MATCH(E$1,INDIRECT("Table!A" &amp; $Z41):INDIRECT("Table!" &amp; $AC$44 &amp; $Z41),0)))))</f>
        <v>0.89402674098258328</v>
      </c>
      <c r="F41" s="26">
        <f ca="1">IF(ISERROR(MATCH(F$1,INDIRECT("Table!A"&amp;$Z41):INDIRECT("Table!" &amp; $AC$44 &amp; $Z41),0)),"",INDIRECT(CONCATENATE("Table!",ADDRESS($V41,MATCH(F$1,INDIRECT("Table!A" &amp; $Z41):INDIRECT("Table!" &amp; $AC$44 &amp; $Z41),0)))))</f>
        <v>0.46235505658723802</v>
      </c>
      <c r="G41" s="26">
        <f ca="1">IF(ISERROR(MATCH(G$1,INDIRECT("Table!A"&amp;$Z41):INDIRECT("Table!" &amp; $AC$44 &amp; $Z41),0)),"",INDIRECT(CONCATENATE("Table!",ADDRESS($V41,MATCH(G$1,INDIRECT("Table!A" &amp; $Z41):INDIRECT("Table!" &amp; $AC$44 &amp; $Z41),0)))))</f>
        <v>0.26442723942723945</v>
      </c>
      <c r="H41" s="26">
        <f ca="1">IF(ISERROR(MATCH(H$1,INDIRECT("Table!A"&amp;$Z41):INDIRECT("Table!" &amp; $AC$44 &amp; $Z41),0)),"",INDIRECT(CONCATENATE("Table!",ADDRESS($V41,MATCH(H$1,INDIRECT("Table!A" &amp; $Z41):INDIRECT("Table!" &amp; $AC$44 &amp; $Z41),0)))))</f>
        <v>0.44627212321913956</v>
      </c>
      <c r="I41" s="277" t="str">
        <f ca="1">IF(ISERROR(MATCH(I$1,INDIRECT("Table!A"&amp;$Z41):INDIRECT("Table!" &amp; $AC$23 &amp; $Z41),0)),"",INDIRECT(CONCATENATE("Table!",ADDRESS($V41,MATCH(I$1,INDIRECT("Table!A" &amp; $Z41):INDIRECT("Table!" &amp; $AC$23 &amp; $Z41),0)))))</f>
        <v/>
      </c>
      <c r="J41" s="277" t="str">
        <f ca="1">IF(ISERROR(MATCH(J$1,INDIRECT("Table!A"&amp;$Z41):INDIRECT("Table!" &amp; $AC$23 &amp; $Z41),0)),"",INDIRECT(CONCATENATE("Table!",ADDRESS($V41,MATCH(J$1,INDIRECT("Table!A" &amp; $Z41):INDIRECT("Table!" &amp; $AC$23 &amp; $Z41),0)))))</f>
        <v/>
      </c>
      <c r="K41" s="277" t="str">
        <f ca="1">IF(ISERROR(MATCH(K$1,INDIRECT("Table!A"&amp;$Z41):INDIRECT("Table!" &amp; $AC$23 &amp; $Z41),0)),"",INDIRECT(CONCATENATE("Table!",ADDRESS($V41,MATCH(K$1,INDIRECT("Table!A" &amp; $Z41):INDIRECT("Table!" &amp; $AC$23 &amp; $Z41),0)))))</f>
        <v/>
      </c>
      <c r="L41" s="26">
        <f ca="1">IF(ISERROR(MATCH(L$1,INDIRECT("Table!A"&amp;$Z41):INDIRECT("Table!" &amp; $AC$44 &amp; $Z41),0)),"",INDIRECT(CONCATENATE("Table!",ADDRESS($V41,MATCH(L$1,INDIRECT("Table!A" &amp; $Z41):INDIRECT("Table!" &amp; $AC$44 &amp; $Z41),0)))))</f>
        <v>0.78391209519911731</v>
      </c>
      <c r="M41" s="277">
        <f ca="1">IF(ISERROR(MATCH(M$1,INDIRECT("Table!A"&amp;$Z41):INDIRECT("Table!" &amp; $AC$23 &amp; $Z41),0)),"",INDIRECT(CONCATENATE("Table!",ADDRESS($V41,MATCH(M$1,INDIRECT("Table!A" &amp; $Z41):INDIRECT("Table!" &amp; $AC$23 &amp; $Z41),0)))))</f>
        <v>0.35414229082691423</v>
      </c>
      <c r="N41" s="277">
        <f ca="1">IF(ISERROR(MATCH(N$1,INDIRECT("Table!A"&amp;$Z41):INDIRECT("Table!" &amp; $AC$23 &amp; $Z41),0)),"",INDIRECT(CONCATENATE("Table!",ADDRESS($V41,MATCH(N$1,INDIRECT("Table!A" &amp; $Z41):INDIRECT("Table!" &amp; $AC$23 &amp; $Z41),0)))))</f>
        <v>0.47711066492759857</v>
      </c>
      <c r="O41" s="277">
        <f ca="1">IF(ISERROR(MATCH(O$1,INDIRECT("Table!A"&amp;$Z41):INDIRECT("Table!" &amp; $AC$23 &amp; $Z41),0)),"",INDIRECT(CONCATENATE("Table!",ADDRESS($V41,MATCH(O$1,INDIRECT("Table!A" &amp; $Z41):INDIRECT("Table!" &amp; $AC$23 &amp; $Z41),0)))))</f>
        <v>0.61680946631029554</v>
      </c>
      <c r="P41" s="277" t="str">
        <f ca="1">IF(ISERROR(MATCH(P$1,INDIRECT("Table!A"&amp;$Z41):INDIRECT("Table!" &amp; $AC$23 &amp; $Z41),0)),"",INDIRECT(CONCATENATE("Table!",ADDRESS($V41,MATCH(P$1,INDIRECT("Table!A" &amp; $Z41):INDIRECT("Table!" &amp; $AC$23 &amp; $Z41),0)))))</f>
        <v/>
      </c>
      <c r="Q41" s="277" t="str">
        <f ca="1">IF(ISERROR(MATCH(Q$1,INDIRECT("Table!A"&amp;$Z41):INDIRECT("Table!" &amp; $AC$23 &amp; $Z41),0)),"",INDIRECT(CONCATENATE("Table!",ADDRESS($V41,MATCH(Q$1,INDIRECT("Table!A" &amp; $Z41):INDIRECT("Table!" &amp; $AC$23 &amp; $Z41),0)))))</f>
        <v/>
      </c>
      <c r="T41"/>
      <c r="V41" s="24">
        <f>MATCH($A41,Table!$A:$A,0)+$X$2-1</f>
        <v>438</v>
      </c>
      <c r="W41" s="251"/>
      <c r="X41" s="251"/>
      <c r="Y41" s="251"/>
      <c r="Z41" s="24">
        <f>MATCH($A41,Table!$A:$A,0)+$AB$2-1</f>
        <v>435</v>
      </c>
      <c r="AA41" s="251"/>
      <c r="AC41" s="271" t="s">
        <v>218</v>
      </c>
    </row>
    <row r="42" spans="1:29" ht="15.75" customHeight="1">
      <c r="A42" s="4">
        <v>41292</v>
      </c>
      <c r="B42" s="26">
        <f ca="1">IF(ISERROR(MATCH(B$1,INDIRECT("Table!A"&amp;$Z42):INDIRECT("Table!" &amp; $AC$44 &amp; $Z42),0)),"",INDIRECT(CONCATENATE("Table!",ADDRESS($V42,MATCH(B$1,INDIRECT("Table!A" &amp; $Z42):INDIRECT("Table!" &amp; $AC$44 &amp; $Z42),0)))))</f>
        <v>0.29686551988183452</v>
      </c>
      <c r="C42" s="26">
        <f ca="1">IF(ISERROR(MATCH(C$1,INDIRECT("Table!A"&amp;$Z42):INDIRECT("Table!" &amp; $AC$44 &amp; $Z42),0)),"",INDIRECT(CONCATENATE("Table!",ADDRESS($V42,MATCH(C$1,INDIRECT("Table!A" &amp; $Z42):INDIRECT("Table!" &amp; $AC$44 &amp; $Z42),0)))))</f>
        <v>0.50628571884147711</v>
      </c>
      <c r="D42" s="26">
        <f ca="1">IF(ISERROR(MATCH(D$1,INDIRECT("Table!A"&amp;$Z42):INDIRECT("Table!" &amp; $AC$44 &amp; $Z42),0)),"",INDIRECT(CONCATENATE("Table!",ADDRESS($V42,MATCH(D$1,INDIRECT("Table!A" &amp; $Z42):INDIRECT("Table!" &amp; $AC$44 &amp; $Z42),0)))))</f>
        <v>0.51568207457290205</v>
      </c>
      <c r="E42" s="26">
        <f ca="1">IF(ISERROR(MATCH(E$1,INDIRECT("Table!A"&amp;$Z42):INDIRECT("Table!" &amp; $AC$44 &amp; $Z42),0)),"",INDIRECT(CONCATENATE("Table!",ADDRESS($V42,MATCH(E$1,INDIRECT("Table!A" &amp; $Z42):INDIRECT("Table!" &amp; $AC$44 &amp; $Z42),0)))))</f>
        <v>0.89261463600109459</v>
      </c>
      <c r="F42" s="26">
        <f ca="1">IF(ISERROR(MATCH(F$1,INDIRECT("Table!A"&amp;$Z42):INDIRECT("Table!" &amp; $AC$44 &amp; $Z42),0)),"",INDIRECT(CONCATENATE("Table!",ADDRESS($V42,MATCH(F$1,INDIRECT("Table!A" &amp; $Z42):INDIRECT("Table!" &amp; $AC$44 &amp; $Z42),0)))))</f>
        <v>0.4612103171605143</v>
      </c>
      <c r="G42" s="26">
        <f ca="1">IF(ISERROR(MATCH(G$1,INDIRECT("Table!A"&amp;$Z42):INDIRECT("Table!" &amp; $AC$44 &amp; $Z42),0)),"",INDIRECT(CONCATENATE("Table!",ADDRESS($V42,MATCH(G$1,INDIRECT("Table!A" &amp; $Z42):INDIRECT("Table!" &amp; $AC$44 &amp; $Z42),0)))))</f>
        <v>0.25068794841522113</v>
      </c>
      <c r="H42" s="26">
        <f ca="1">IF(ISERROR(MATCH(H$1,INDIRECT("Table!A"&amp;$Z42):INDIRECT("Table!" &amp; $AC$44 &amp; $Z42),0)),"",INDIRECT(CONCATENATE("Table!",ADDRESS($V42,MATCH(H$1,INDIRECT("Table!A" &amp; $Z42):INDIRECT("Table!" &amp; $AC$44 &amp; $Z42),0)))))</f>
        <v>0.44360258398869873</v>
      </c>
      <c r="I42" s="277" t="str">
        <f ca="1">IF(ISERROR(MATCH(I$1,INDIRECT("Table!A"&amp;$Z42):INDIRECT("Table!" &amp; $AC$23 &amp; $Z42),0)),"",INDIRECT(CONCATENATE("Table!",ADDRESS($V42,MATCH(I$1,INDIRECT("Table!A" &amp; $Z42):INDIRECT("Table!" &amp; $AC$23 &amp; $Z42),0)))))</f>
        <v/>
      </c>
      <c r="J42" s="277" t="str">
        <f ca="1">IF(ISERROR(MATCH(J$1,INDIRECT("Table!A"&amp;$Z42):INDIRECT("Table!" &amp; $AC$23 &amp; $Z42),0)),"",INDIRECT(CONCATENATE("Table!",ADDRESS($V42,MATCH(J$1,INDIRECT("Table!A" &amp; $Z42):INDIRECT("Table!" &amp; $AC$23 &amp; $Z42),0)))))</f>
        <v/>
      </c>
      <c r="K42" s="277" t="str">
        <f ca="1">IF(ISERROR(MATCH(K$1,INDIRECT("Table!A"&amp;$Z42):INDIRECT("Table!" &amp; $AC$23 &amp; $Z42),0)),"",INDIRECT(CONCATENATE("Table!",ADDRESS($V42,MATCH(K$1,INDIRECT("Table!A" &amp; $Z42):INDIRECT("Table!" &amp; $AC$23 &amp; $Z42),0)))))</f>
        <v/>
      </c>
      <c r="L42" s="26">
        <f ca="1">IF(ISERROR(MATCH(L$1,INDIRECT("Table!A"&amp;$Z42):INDIRECT("Table!" &amp; $AC$44 &amp; $Z42),0)),"",INDIRECT(CONCATENATE("Table!",ADDRESS($V42,MATCH(L$1,INDIRECT("Table!A" &amp; $Z42):INDIRECT("Table!" &amp; $AC$44 &amp; $Z42),0)))))</f>
        <v>0.78353753619959898</v>
      </c>
      <c r="M42" s="277">
        <f ca="1">IF(ISERROR(MATCH(M$1,INDIRECT("Table!A"&amp;$Z42):INDIRECT("Table!" &amp; $AC$23 &amp; $Z42),0)),"",INDIRECT(CONCATENATE("Table!",ADDRESS($V42,MATCH(M$1,INDIRECT("Table!A" &amp; $Z42):INDIRECT("Table!" &amp; $AC$23 &amp; $Z42),0)))))</f>
        <v>0.31954058132688318</v>
      </c>
      <c r="N42" s="277">
        <f ca="1">IF(ISERROR(MATCH(N$1,INDIRECT("Table!A"&amp;$Z42):INDIRECT("Table!" &amp; $AC$23 &amp; $Z42),0)),"",INDIRECT(CONCATENATE("Table!",ADDRESS($V42,MATCH(N$1,INDIRECT("Table!A" &amp; $Z42):INDIRECT("Table!" &amp; $AC$23 &amp; $Z42),0)))))</f>
        <v>0.47590306831080315</v>
      </c>
      <c r="O42" s="277">
        <f ca="1">IF(ISERROR(MATCH(O$1,INDIRECT("Table!A"&amp;$Z42):INDIRECT("Table!" &amp; $AC$23 &amp; $Z42),0)),"",INDIRECT(CONCATENATE("Table!",ADDRESS($V42,MATCH(O$1,INDIRECT("Table!A" &amp; $Z42):INDIRECT("Table!" &amp; $AC$23 &amp; $Z42),0)))))</f>
        <v>0.61339383406985493</v>
      </c>
      <c r="P42" s="277" t="str">
        <f ca="1">IF(ISERROR(MATCH(P$1,INDIRECT("Table!A"&amp;$Z42):INDIRECT("Table!" &amp; $AC$23 &amp; $Z42),0)),"",INDIRECT(CONCATENATE("Table!",ADDRESS($V42,MATCH(P$1,INDIRECT("Table!A" &amp; $Z42):INDIRECT("Table!" &amp; $AC$23 &amp; $Z42),0)))))</f>
        <v/>
      </c>
      <c r="Q42" s="277" t="str">
        <f ca="1">IF(ISERROR(MATCH(Q$1,INDIRECT("Table!A"&amp;$Z42):INDIRECT("Table!" &amp; $AC$23 &amp; $Z42),0)),"",INDIRECT(CONCATENATE("Table!",ADDRESS($V42,MATCH(Q$1,INDIRECT("Table!A" &amp; $Z42):INDIRECT("Table!" &amp; $AC$23 &amp; $Z42),0)))))</f>
        <v/>
      </c>
      <c r="T42"/>
      <c r="V42" s="24">
        <f>MATCH($A42,Table!$A:$A,0)+$X$2-1</f>
        <v>450</v>
      </c>
      <c r="W42" s="250"/>
      <c r="X42" s="250"/>
      <c r="Y42" s="250"/>
      <c r="Z42" s="24">
        <f>MATCH($A42,Table!$A:$A,0)+$AB$2-1</f>
        <v>447</v>
      </c>
      <c r="AA42" s="250"/>
      <c r="AC42" s="271" t="s">
        <v>218</v>
      </c>
    </row>
    <row r="43" spans="1:29" ht="15.75" customHeight="1">
      <c r="A43" s="4">
        <v>41289</v>
      </c>
      <c r="B43" s="26">
        <f ca="1">IF(ISERROR(MATCH(B$1,INDIRECT("Table!A"&amp;$Z43):INDIRECT("Table!" &amp; $AC$44 &amp; $Z43),0)),"",INDIRECT(CONCATENATE("Table!",ADDRESS($V43,MATCH(B$1,INDIRECT("Table!A" &amp; $Z43):INDIRECT("Table!" &amp; $AC$44 &amp; $Z43),0)))))</f>
        <v>0.30244741345763576</v>
      </c>
      <c r="C43" s="26">
        <f ca="1">IF(ISERROR(MATCH(C$1,INDIRECT("Table!A"&amp;$Z43):INDIRECT("Table!" &amp; $AC$44 &amp; $Z43),0)),"",INDIRECT(CONCATENATE("Table!",ADDRESS($V43,MATCH(C$1,INDIRECT("Table!A" &amp; $Z43):INDIRECT("Table!" &amp; $AC$44 &amp; $Z43),0)))))</f>
        <v>0.50613025343518758</v>
      </c>
      <c r="D43" s="26">
        <f ca="1">IF(ISERROR(MATCH(D$1,INDIRECT("Table!A"&amp;$Z43):INDIRECT("Table!" &amp; $AC$44 &amp; $Z43),0)),"",INDIRECT(CONCATENATE("Table!",ADDRESS($V43,MATCH(D$1,INDIRECT("Table!A" &amp; $Z43):INDIRECT("Table!" &amp; $AC$44 &amp; $Z43),0)))))</f>
        <v>0.51552660916661242</v>
      </c>
      <c r="E43" s="26">
        <f ca="1">IF(ISERROR(MATCH(E$1,INDIRECT("Table!A"&amp;$Z43):INDIRECT("Table!" &amp; $AC$44 &amp; $Z43),0)),"",INDIRECT(CONCATENATE("Table!",ADDRESS($V43,MATCH(E$1,INDIRECT("Table!A" &amp; $Z43):INDIRECT("Table!" &amp; $AC$44 &amp; $Z43),0)))))</f>
        <v>0.89201957386298081</v>
      </c>
      <c r="F43" s="26">
        <f ca="1">IF(ISERROR(MATCH(F$1,INDIRECT("Table!A"&amp;$Z43):INDIRECT("Table!" &amp; $AC$44 &amp; $Z43),0)),"",INDIRECT(CONCATENATE("Table!",ADDRESS($V43,MATCH(F$1,INDIRECT("Table!A" &amp; $Z43):INDIRECT("Table!" &amp; $AC$44 &amp; $Z43),0)))))</f>
        <v>0.45706229884710114</v>
      </c>
      <c r="G43" s="26">
        <f ca="1">IF(ISERROR(MATCH(G$1,INDIRECT("Table!A"&amp;$Z43):INDIRECT("Table!" &amp; $AC$44 &amp; $Z43),0)),"",INDIRECT(CONCATENATE("Table!",ADDRESS($V43,MATCH(G$1,INDIRECT("Table!A" &amp; $Z43):INDIRECT("Table!" &amp; $AC$44 &amp; $Z43),0)))))</f>
        <v>0.26121000211909301</v>
      </c>
      <c r="H43" s="26">
        <f ca="1">IF(ISERROR(MATCH(H$1,INDIRECT("Table!A"&amp;$Z43):INDIRECT("Table!" &amp; $AC$44 &amp; $Z43),0)),"",INDIRECT(CONCATENATE("Table!",ADDRESS($V43,MATCH(H$1,INDIRECT("Table!A" &amp; $Z43):INDIRECT("Table!" &amp; $AC$44 &amp; $Z43),0)))))</f>
        <v>0.44254927397434146</v>
      </c>
      <c r="I43" s="277" t="str">
        <f ca="1">IF(ISERROR(MATCH(I$1,INDIRECT("Table!A"&amp;$Z43):INDIRECT("Table!" &amp; $AC$23 &amp; $Z43),0)),"",INDIRECT(CONCATENATE("Table!",ADDRESS($V43,MATCH(I$1,INDIRECT("Table!A" &amp; $Z43):INDIRECT("Table!" &amp; $AC$23 &amp; $Z43),0)))))</f>
        <v/>
      </c>
      <c r="J43" s="277" t="str">
        <f ca="1">IF(ISERROR(MATCH(J$1,INDIRECT("Table!A"&amp;$Z43):INDIRECT("Table!" &amp; $AC$23 &amp; $Z43),0)),"",INDIRECT(CONCATENATE("Table!",ADDRESS($V43,MATCH(J$1,INDIRECT("Table!A" &amp; $Z43):INDIRECT("Table!" &amp; $AC$23 &amp; $Z43),0)))))</f>
        <v/>
      </c>
      <c r="K43" s="277" t="str">
        <f ca="1">IF(ISERROR(MATCH(K$1,INDIRECT("Table!A"&amp;$Z43):INDIRECT("Table!" &amp; $AC$23 &amp; $Z43),0)),"",INDIRECT(CONCATENATE("Table!",ADDRESS($V43,MATCH(K$1,INDIRECT("Table!A" &amp; $Z43):INDIRECT("Table!" &amp; $AC$23 &amp; $Z43),0)))))</f>
        <v/>
      </c>
      <c r="L43" s="26">
        <f ca="1">IF(ISERROR(MATCH(L$1,INDIRECT("Table!A"&amp;$Z43):INDIRECT("Table!" &amp; $AC$44 &amp; $Z43),0)),"",INDIRECT(CONCATENATE("Table!",ADDRESS($V43,MATCH(L$1,INDIRECT("Table!A" &amp; $Z43):INDIRECT("Table!" &amp; $AC$44 &amp; $Z43),0)))))</f>
        <v>0.78172690867080763</v>
      </c>
      <c r="M43" s="277">
        <f ca="1">IF(ISERROR(MATCH(M$1,INDIRECT("Table!A"&amp;$Z43):INDIRECT("Table!" &amp; $AC$23 &amp; $Z43),0)),"",INDIRECT(CONCATENATE("Table!",ADDRESS($V43,MATCH(M$1,INDIRECT("Table!A" &amp; $Z43):INDIRECT("Table!" &amp; $AC$23 &amp; $Z43),0)))))</f>
        <v>0.31443811576587688</v>
      </c>
      <c r="N43" s="277">
        <f ca="1">IF(ISERROR(MATCH(N$1,INDIRECT("Table!A"&amp;$Z43):INDIRECT("Table!" &amp; $AC$23 &amp; $Z43),0)),"",INDIRECT(CONCATENATE("Table!",ADDRESS($V43,MATCH(N$1,INDIRECT("Table!A" &amp; $Z43):INDIRECT("Table!" &amp; $AC$23 &amp; $Z43),0)))))</f>
        <v>0.47165049083544169</v>
      </c>
      <c r="O43" s="277">
        <f ca="1">IF(ISERROR(MATCH(O$1,INDIRECT("Table!A"&amp;$Z43):INDIRECT("Table!" &amp; $AC$23 &amp; $Z43),0)),"",INDIRECT(CONCATENATE("Table!",ADDRESS($V43,MATCH(O$1,INDIRECT("Table!A" &amp; $Z43):INDIRECT("Table!" &amp; $AC$23 &amp; $Z43),0)))))</f>
        <v>0.61196989846596861</v>
      </c>
      <c r="P43" s="277" t="str">
        <f ca="1">IF(ISERROR(MATCH(P$1,INDIRECT("Table!A"&amp;$Z43):INDIRECT("Table!" &amp; $AC$23 &amp; $Z43),0)),"",INDIRECT(CONCATENATE("Table!",ADDRESS($V43,MATCH(P$1,INDIRECT("Table!A" &amp; $Z43):INDIRECT("Table!" &amp; $AC$23 &amp; $Z43),0)))))</f>
        <v/>
      </c>
      <c r="Q43" s="277" t="str">
        <f ca="1">IF(ISERROR(MATCH(Q$1,INDIRECT("Table!A"&amp;$Z43):INDIRECT("Table!" &amp; $AC$23 &amp; $Z43),0)),"",INDIRECT(CONCATENATE("Table!",ADDRESS($V43,MATCH(Q$1,INDIRECT("Table!A" &amp; $Z43):INDIRECT("Table!" &amp; $AC$23 &amp; $Z43),0)))))</f>
        <v/>
      </c>
      <c r="T43"/>
      <c r="V43" s="24">
        <f>MATCH($A43,Table!$A:$A,0)+$X$2-1</f>
        <v>462</v>
      </c>
      <c r="W43" s="250"/>
      <c r="X43" s="250"/>
      <c r="Y43" s="250"/>
      <c r="Z43" s="24">
        <f>MATCH($A43,Table!$A:$A,0)+$AB$2-1</f>
        <v>459</v>
      </c>
      <c r="AA43" s="250"/>
      <c r="AC43" s="271" t="s">
        <v>218</v>
      </c>
    </row>
    <row r="44" spans="1:29" ht="15.75" customHeight="1">
      <c r="A44" s="4">
        <v>41285</v>
      </c>
      <c r="B44" s="26">
        <f ca="1">IF(ISERROR(MATCH(B$1,INDIRECT("Table!A"&amp;$Z44):INDIRECT("Table!" &amp; $AC$44 &amp; $Z44),0)),"",INDIRECT(CONCATENATE("Table!",ADDRESS($V44,MATCH(B$1,INDIRECT("Table!A" &amp; $Z44):INDIRECT("Table!" &amp; $AC$44 &amp; $Z44),0)))))</f>
        <v>0.29784186308599764</v>
      </c>
      <c r="C44" s="26">
        <f ca="1">IF(ISERROR(MATCH(C$1,INDIRECT("Table!A"&amp;$Z44):INDIRECT("Table!" &amp; $AC$44 &amp; $Z44),0)),"",INDIRECT(CONCATENATE("Table!",ADDRESS($V44,MATCH(C$1,INDIRECT("Table!A" &amp; $Z44):INDIRECT("Table!" &amp; $AC$44 &amp; $Z44),0)))))</f>
        <v>0.50580071992441988</v>
      </c>
      <c r="D44" s="26">
        <f ca="1">IF(ISERROR(MATCH(D$1,INDIRECT("Table!A"&amp;$Z44):INDIRECT("Table!" &amp; $AC$44 &amp; $Z44),0)),"",INDIRECT(CONCATENATE("Table!",ADDRESS($V44,MATCH(D$1,INDIRECT("Table!A" &amp; $Z44):INDIRECT("Table!" &amp; $AC$44 &amp; $Z44),0)))))</f>
        <v>0.51519707565584483</v>
      </c>
      <c r="E44" s="26">
        <f ca="1">IF(ISERROR(MATCH(E$1,INDIRECT("Table!A"&amp;$Z44):INDIRECT("Table!" &amp; $AC$44 &amp; $Z44),0)),"",INDIRECT(CONCATENATE("Table!",ADDRESS($V44,MATCH(E$1,INDIRECT("Table!A" &amp; $Z44):INDIRECT("Table!" &amp; $AC$44 &amp; $Z44),0)))))</f>
        <v>0.88960196222152144</v>
      </c>
      <c r="F44" s="26">
        <f ca="1">IF(ISERROR(MATCH(F$1,INDIRECT("Table!A"&amp;$Z44):INDIRECT("Table!" &amp; $AC$44 &amp; $Z44),0)),"",INDIRECT(CONCATENATE("Table!",ADDRESS($V44,MATCH(F$1,INDIRECT("Table!A" &amp; $Z44):INDIRECT("Table!" &amp; $AC$44 &amp; $Z44),0)))))</f>
        <v>0.45479216089209895</v>
      </c>
      <c r="G44" s="26">
        <f ca="1">IF(ISERROR(MATCH(G$1,INDIRECT("Table!A"&amp;$Z44):INDIRECT("Table!" &amp; $AC$44 &amp; $Z44),0)),"",INDIRECT(CONCATENATE("Table!",ADDRESS($V44,MATCH(G$1,INDIRECT("Table!A" &amp; $Z44):INDIRECT("Table!" &amp; $AC$44 &amp; $Z44),0)))))</f>
        <v>0.24044137680501318</v>
      </c>
      <c r="H44" s="26">
        <f ca="1">IF(ISERROR(MATCH(H$1,INDIRECT("Table!A"&amp;$Z44):INDIRECT("Table!" &amp; $AC$44 &amp; $Z44),0)),"",INDIRECT(CONCATENATE("Table!",ADDRESS($V44,MATCH(H$1,INDIRECT("Table!A" &amp; $Z44):INDIRECT("Table!" &amp; $AC$44 &amp; $Z44),0)))))</f>
        <v>0.44178442914388477</v>
      </c>
      <c r="I44" s="277" t="str">
        <f ca="1">IF(ISERROR(MATCH(I$1,INDIRECT("Table!A"&amp;$Z44):INDIRECT("Table!" &amp; $AC$23 &amp; $Z44),0)),"",INDIRECT(CONCATENATE("Table!",ADDRESS($V44,MATCH(I$1,INDIRECT("Table!A" &amp; $Z44):INDIRECT("Table!" &amp; $AC$23 &amp; $Z44),0)))))</f>
        <v/>
      </c>
      <c r="J44" s="277" t="str">
        <f ca="1">IF(ISERROR(MATCH(J$1,INDIRECT("Table!A"&amp;$Z44):INDIRECT("Table!" &amp; $AC$23 &amp; $Z44),0)),"",INDIRECT(CONCATENATE("Table!",ADDRESS($V44,MATCH(J$1,INDIRECT("Table!A" &amp; $Z44):INDIRECT("Table!" &amp; $AC$23 &amp; $Z44),0)))))</f>
        <v/>
      </c>
      <c r="K44" s="277" t="str">
        <f ca="1">IF(ISERROR(MATCH(K$1,INDIRECT("Table!A"&amp;$Z44):INDIRECT("Table!" &amp; $AC$23 &amp; $Z44),0)),"",INDIRECT(CONCATENATE("Table!",ADDRESS($V44,MATCH(K$1,INDIRECT("Table!A" &amp; $Z44):INDIRECT("Table!" &amp; $AC$23 &amp; $Z44),0)))))</f>
        <v/>
      </c>
      <c r="L44" s="26">
        <f ca="1">IF(ISERROR(MATCH(L$1,INDIRECT("Table!A"&amp;$Z44):INDIRECT("Table!" &amp; $AC$44 &amp; $Z44),0)),"",INDIRECT(CONCATENATE("Table!",ADDRESS($V44,MATCH(L$1,INDIRECT("Table!A" &amp; $Z44):INDIRECT("Table!" &amp; $AC$44 &amp; $Z44),0)))))</f>
        <v>0.78115185958441047</v>
      </c>
      <c r="M44" s="277">
        <f ca="1">IF(ISERROR(MATCH(M$1,INDIRECT("Table!A"&amp;$Z44):INDIRECT("Table!" &amp; $AC$23 &amp; $Z44),0)),"",INDIRECT(CONCATENATE("Table!",ADDRESS($V44,MATCH(M$1,INDIRECT("Table!A" &amp; $Z44):INDIRECT("Table!" &amp; $AC$23 &amp; $Z44),0)))))</f>
        <v>0.31126704921283382</v>
      </c>
      <c r="N44" s="277">
        <f ca="1">IF(ISERROR(MATCH(N$1,INDIRECT("Table!A"&amp;$Z44):INDIRECT("Table!" &amp; $AC$23 &amp; $Z44),0)),"",INDIRECT(CONCATENATE("Table!",ADDRESS($V44,MATCH(N$1,INDIRECT("Table!A" &amp; $Z44):INDIRECT("Table!" &amp; $AC$23 &amp; $Z44),0)))))</f>
        <v>0.46927397937536192</v>
      </c>
      <c r="O44" s="277">
        <f ca="1">IF(ISERROR(MATCH(O$1,INDIRECT("Table!A"&amp;$Z44):INDIRECT("Table!" &amp; $AC$23 &amp; $Z44),0)),"",INDIRECT(CONCATENATE("Table!",ADDRESS($V44,MATCH(O$1,INDIRECT("Table!A" &amp; $Z44):INDIRECT("Table!" &amp; $AC$23 &amp; $Z44),0)))))</f>
        <v>0.61094883521160992</v>
      </c>
      <c r="P44" s="277" t="str">
        <f ca="1">IF(ISERROR(MATCH(P$1,INDIRECT("Table!A"&amp;$Z44):INDIRECT("Table!" &amp; $AC$23 &amp; $Z44),0)),"",INDIRECT(CONCATENATE("Table!",ADDRESS($V44,MATCH(P$1,INDIRECT("Table!A" &amp; $Z44):INDIRECT("Table!" &amp; $AC$23 &amp; $Z44),0)))))</f>
        <v/>
      </c>
      <c r="Q44" s="277" t="str">
        <f ca="1">IF(ISERROR(MATCH(Q$1,INDIRECT("Table!A"&amp;$Z44):INDIRECT("Table!" &amp; $AC$23 &amp; $Z44),0)),"",INDIRECT(CONCATENATE("Table!",ADDRESS($V44,MATCH(Q$1,INDIRECT("Table!A" &amp; $Z44):INDIRECT("Table!" &amp; $AC$23 &amp; $Z44),0)))))</f>
        <v/>
      </c>
      <c r="T44"/>
      <c r="V44" s="24">
        <f>MATCH($A44,Table!$A:$A,0)+$X$2-1</f>
        <v>474</v>
      </c>
      <c r="W44" s="249"/>
      <c r="X44" s="249"/>
      <c r="Y44" s="249"/>
      <c r="Z44" s="24">
        <f>MATCH($A44,Table!$A:$A,0)+$AB$2-1</f>
        <v>471</v>
      </c>
      <c r="AA44" s="249"/>
      <c r="AC44" s="271" t="s">
        <v>218</v>
      </c>
    </row>
    <row r="45" spans="1:29" ht="15.75" customHeight="1">
      <c r="A45" s="4">
        <v>41281</v>
      </c>
      <c r="B45" s="26">
        <f ca="1">IF(ISERROR(MATCH(B$1,INDIRECT("Table!A"&amp;$Z45):INDIRECT("Table!" &amp; $AC$44 &amp; $Z45),0)),"",INDIRECT(CONCATENATE("Table!",ADDRESS($V45,MATCH(B$1,INDIRECT("Table!A" &amp; $Z45):INDIRECT("Table!" &amp; $AC$44 &amp; $Z45),0)))))</f>
        <v>0.28042738726374233</v>
      </c>
      <c r="C45" s="26">
        <f ca="1">IF(ISERROR(MATCH(C$1,INDIRECT("Table!A"&amp;$Z45):INDIRECT("Table!" &amp; $AC$44 &amp; $Z45),0)),"",INDIRECT(CONCATENATE("Table!",ADDRESS($V45,MATCH(C$1,INDIRECT("Table!A" &amp; $Z45):INDIRECT("Table!" &amp; $AC$44 &amp; $Z45),0)))))</f>
        <v>0.50553496709315571</v>
      </c>
      <c r="D45" s="26">
        <f ca="1">IF(ISERROR(MATCH(D$1,INDIRECT("Table!A"&amp;$Z45):INDIRECT("Table!" &amp; $AC$44 &amp; $Z45),0)),"",INDIRECT(CONCATENATE("Table!",ADDRESS($V45,MATCH(D$1,INDIRECT("Table!A" &amp; $Z45):INDIRECT("Table!" &amp; $AC$44 &amp; $Z45),0)))))</f>
        <v>0.51493198720665867</v>
      </c>
      <c r="E45" s="26">
        <f ca="1">IF(ISERROR(MATCH(E$1,INDIRECT("Table!A"&amp;$Z45):INDIRECT("Table!" &amp; $AC$44 &amp; $Z45),0)),"",INDIRECT(CONCATENATE("Table!",ADDRESS($V45,MATCH(E$1,INDIRECT("Table!A" &amp; $Z45):INDIRECT("Table!" &amp; $AC$44 &amp; $Z45),0)))))</f>
        <v>0.88875140248948059</v>
      </c>
      <c r="F45" s="26">
        <f ca="1">IF(ISERROR(MATCH(F$1,INDIRECT("Table!A"&amp;$Z45):INDIRECT("Table!" &amp; $AC$44 &amp; $Z45),0)),"",INDIRECT(CONCATENATE("Table!",ADDRESS($V45,MATCH(F$1,INDIRECT("Table!A" &amp; $Z45):INDIRECT("Table!" &amp; $AC$44 &amp; $Z45),0)))))</f>
        <v>0.44734954140916583</v>
      </c>
      <c r="G45" s="26">
        <f ca="1">IF(ISERROR(MATCH(G$1,INDIRECT("Table!A"&amp;$Z45):INDIRECT("Table!" &amp; $AC$44 &amp; $Z45),0)),"",INDIRECT(CONCATENATE("Table!",ADDRESS($V45,MATCH(G$1,INDIRECT("Table!A" &amp; $Z45):INDIRECT("Table!" &amp; $AC$44 &amp; $Z45),0)))))</f>
        <v>0.23468955287137105</v>
      </c>
      <c r="H45" s="26">
        <f ca="1">IF(ISERROR(MATCH(H$1,INDIRECT("Table!A"&amp;$Z45):INDIRECT("Table!" &amp; $AC$44 &amp; $Z45),0)),"",INDIRECT(CONCATENATE("Table!",ADDRESS($V45,MATCH(H$1,INDIRECT("Table!A" &amp; $Z45):INDIRECT("Table!" &amp; $AC$44 &amp; $Z45),0)))))</f>
        <v>0.44020034319115026</v>
      </c>
      <c r="I45" s="277" t="str">
        <f ca="1">IF(ISERROR(MATCH(I$1,INDIRECT("Table!A"&amp;$Z45):INDIRECT("Table!" &amp; $AC$23 &amp; $Z45),0)),"",INDIRECT(CONCATENATE("Table!",ADDRESS($V45,MATCH(I$1,INDIRECT("Table!A" &amp; $Z45):INDIRECT("Table!" &amp; $AC$23 &amp; $Z45),0)))))</f>
        <v/>
      </c>
      <c r="J45" s="277" t="str">
        <f ca="1">IF(ISERROR(MATCH(J$1,INDIRECT("Table!A"&amp;$Z45):INDIRECT("Table!" &amp; $AC$23 &amp; $Z45),0)),"",INDIRECT(CONCATENATE("Table!",ADDRESS($V45,MATCH(J$1,INDIRECT("Table!A" &amp; $Z45):INDIRECT("Table!" &amp; $AC$23 &amp; $Z45),0)))))</f>
        <v/>
      </c>
      <c r="K45" s="277" t="str">
        <f ca="1">IF(ISERROR(MATCH(K$1,INDIRECT("Table!A"&amp;$Z45):INDIRECT("Table!" &amp; $AC$23 &amp; $Z45),0)),"",INDIRECT(CONCATENATE("Table!",ADDRESS($V45,MATCH(K$1,INDIRECT("Table!A" &amp; $Z45):INDIRECT("Table!" &amp; $AC$23 &amp; $Z45),0)))))</f>
        <v/>
      </c>
      <c r="L45" s="26">
        <f ca="1">IF(ISERROR(MATCH(L$1,INDIRECT("Table!A"&amp;$Z45):INDIRECT("Table!" &amp; $AC$44 &amp; $Z45),0)),"",INDIRECT(CONCATENATE("Table!",ADDRESS($V45,MATCH(L$1,INDIRECT("Table!A" &amp; $Z45):INDIRECT("Table!" &amp; $AC$44 &amp; $Z45),0)))))</f>
        <v>0.7797080201215375</v>
      </c>
      <c r="M45" s="277">
        <f ca="1">IF(ISERROR(MATCH(M$1,INDIRECT("Table!A"&amp;$Z45):INDIRECT("Table!" &amp; $AC$23 &amp; $Z45),0)),"",INDIRECT(CONCATENATE("Table!",ADDRESS($V45,MATCH(M$1,INDIRECT("Table!A" &amp; $Z45):INDIRECT("Table!" &amp; $AC$23 &amp; $Z45),0)))))</f>
        <v>0.31507157225869237</v>
      </c>
      <c r="N45" s="277">
        <f ca="1">IF(ISERROR(MATCH(N$1,INDIRECT("Table!A"&amp;$Z45):INDIRECT("Table!" &amp; $AC$23 &amp; $Z45),0)),"",INDIRECT(CONCATENATE("Table!",ADDRESS($V45,MATCH(N$1,INDIRECT("Table!A" &amp; $Z45):INDIRECT("Table!" &amp; $AC$23 &amp; $Z45),0)))))</f>
        <v>0.46175158323290172</v>
      </c>
      <c r="O45" s="277">
        <f ca="1">IF(ISERROR(MATCH(O$1,INDIRECT("Table!A"&amp;$Z45):INDIRECT("Table!" &amp; $AC$23 &amp; $Z45),0)),"",INDIRECT(CONCATENATE("Table!",ADDRESS($V45,MATCH(O$1,INDIRECT("Table!A" &amp; $Z45):INDIRECT("Table!" &amp; $AC$23 &amp; $Z45),0)))))</f>
        <v>0.60886874464182605</v>
      </c>
      <c r="P45" s="277" t="str">
        <f ca="1">IF(ISERROR(MATCH(P$1,INDIRECT("Table!A"&amp;$Z45):INDIRECT("Table!" &amp; $AC$23 &amp; $Z45),0)),"",INDIRECT(CONCATENATE("Table!",ADDRESS($V45,MATCH(P$1,INDIRECT("Table!A" &amp; $Z45):INDIRECT("Table!" &amp; $AC$23 &amp; $Z45),0)))))</f>
        <v/>
      </c>
      <c r="Q45" s="277" t="str">
        <f ca="1">IF(ISERROR(MATCH(Q$1,INDIRECT("Table!A"&amp;$Z45):INDIRECT("Table!" &amp; $AC$23 &amp; $Z45),0)),"",INDIRECT(CONCATENATE("Table!",ADDRESS($V45,MATCH(Q$1,INDIRECT("Table!A" &amp; $Z45):INDIRECT("Table!" &amp; $AC$23 &amp; $Z45),0)))))</f>
        <v/>
      </c>
      <c r="T45"/>
      <c r="V45" s="24">
        <f>MATCH($A45,Table!$A:$A,0)+$X$2-1</f>
        <v>498</v>
      </c>
      <c r="W45" s="247"/>
      <c r="X45" s="247"/>
      <c r="Y45" s="247"/>
      <c r="Z45" s="24">
        <f>MATCH($A45,Table!$A:$A,0)+$AB$2-1</f>
        <v>495</v>
      </c>
      <c r="AA45" s="247"/>
      <c r="AC45" s="271" t="s">
        <v>218</v>
      </c>
    </row>
    <row r="46" spans="1:29" s="271" customFormat="1" ht="15.75" customHeight="1">
      <c r="A46" s="272"/>
      <c r="B46" s="277"/>
      <c r="C46" s="277"/>
      <c r="D46" s="277"/>
      <c r="E46" s="277"/>
      <c r="F46" s="277"/>
      <c r="G46" s="277"/>
      <c r="H46" s="277"/>
      <c r="I46" s="277"/>
      <c r="J46" s="277"/>
      <c r="K46" s="277"/>
      <c r="L46" s="277"/>
      <c r="M46" s="277"/>
      <c r="N46" s="277"/>
      <c r="O46" s="277"/>
      <c r="P46" s="277"/>
      <c r="T46" s="276"/>
      <c r="V46" s="374"/>
      <c r="W46" s="374"/>
      <c r="X46" s="374"/>
      <c r="Y46" s="276"/>
      <c r="Z46" s="374"/>
    </row>
    <row r="47" spans="1:29" s="271" customFormat="1" ht="15.75" customHeight="1">
      <c r="A47" s="272"/>
      <c r="B47" s="277"/>
      <c r="C47" s="277"/>
      <c r="D47" s="277"/>
      <c r="E47" s="277"/>
      <c r="F47" s="277"/>
      <c r="G47" s="277"/>
      <c r="H47" s="277"/>
      <c r="I47" s="277"/>
      <c r="J47" s="277"/>
      <c r="K47" s="277"/>
      <c r="L47" s="277"/>
      <c r="M47" s="277"/>
      <c r="N47" s="277"/>
      <c r="O47" s="277"/>
      <c r="P47" s="277"/>
      <c r="T47" s="276"/>
      <c r="U47" s="374"/>
      <c r="V47" s="374"/>
      <c r="W47" s="374"/>
      <c r="X47" s="276"/>
      <c r="Y47" s="374"/>
    </row>
    <row r="48" spans="1:29" s="271" customFormat="1" ht="15.75" customHeight="1">
      <c r="A48" s="272"/>
      <c r="B48" s="277"/>
      <c r="C48" s="277"/>
      <c r="D48" s="277"/>
      <c r="E48" s="277"/>
      <c r="F48" s="277"/>
      <c r="G48" s="277"/>
      <c r="H48" s="277"/>
      <c r="I48" s="277"/>
      <c r="J48" s="277"/>
      <c r="K48" s="277"/>
      <c r="L48" s="277"/>
      <c r="M48" s="277"/>
      <c r="N48" s="277"/>
      <c r="O48" s="277"/>
      <c r="P48" s="277"/>
      <c r="T48" s="276"/>
      <c r="U48" s="374"/>
      <c r="V48" s="374"/>
      <c r="W48" s="374"/>
      <c r="X48" s="276"/>
      <c r="Y48" s="374"/>
    </row>
    <row r="49" spans="1:29" s="271" customFormat="1" ht="15.75" customHeight="1">
      <c r="A49" s="272"/>
      <c r="B49" s="277"/>
      <c r="C49" s="277"/>
      <c r="D49" s="277"/>
      <c r="E49" s="277"/>
      <c r="F49" s="277"/>
      <c r="G49" s="277"/>
      <c r="H49" s="277"/>
      <c r="I49" s="277"/>
      <c r="J49" s="277"/>
      <c r="K49" s="277"/>
      <c r="L49" s="277"/>
      <c r="M49" s="277"/>
      <c r="N49" s="277"/>
      <c r="O49" s="277"/>
      <c r="P49" s="277"/>
      <c r="T49" s="276"/>
      <c r="U49" s="374"/>
      <c r="V49" s="374"/>
      <c r="W49" s="374"/>
      <c r="X49" s="276"/>
      <c r="Y49" s="374"/>
    </row>
    <row r="50" spans="1:29" ht="15.75" customHeight="1">
      <c r="B50" s="26"/>
      <c r="C50" s="26"/>
      <c r="D50" s="26"/>
      <c r="E50" s="26"/>
      <c r="F50" s="26"/>
      <c r="G50" s="26"/>
      <c r="H50" s="26"/>
      <c r="I50" s="277"/>
      <c r="J50" s="277"/>
      <c r="K50" s="26"/>
      <c r="L50" s="26"/>
      <c r="M50" s="26"/>
      <c r="N50" s="26"/>
      <c r="O50" s="26"/>
      <c r="P50" s="277"/>
      <c r="T50" s="24"/>
      <c r="U50" s="246"/>
      <c r="V50" s="246"/>
      <c r="W50" s="246"/>
      <c r="X50" s="24"/>
      <c r="Y50" s="246"/>
    </row>
    <row r="51" spans="1:29" ht="15.75" customHeight="1">
      <c r="B51" s="26"/>
      <c r="C51" s="26"/>
      <c r="D51" s="26"/>
      <c r="E51" s="26"/>
      <c r="F51" s="26"/>
      <c r="G51" s="26"/>
      <c r="H51" s="26"/>
      <c r="I51" s="277"/>
      <c r="J51" s="277"/>
      <c r="K51" s="26"/>
      <c r="L51" s="26"/>
      <c r="M51" s="26"/>
      <c r="N51" s="26"/>
      <c r="O51" s="26"/>
      <c r="P51" s="277"/>
      <c r="T51" s="24"/>
      <c r="U51" s="245"/>
      <c r="V51" s="245"/>
      <c r="W51" s="245"/>
      <c r="X51" s="24"/>
      <c r="Y51" s="245"/>
    </row>
    <row r="52" spans="1:29" ht="15.75" customHeight="1">
      <c r="B52" s="26"/>
      <c r="C52" s="26"/>
      <c r="D52" s="26"/>
      <c r="E52" s="26"/>
      <c r="F52" s="26"/>
      <c r="G52" s="26"/>
      <c r="H52" s="26"/>
      <c r="I52" s="277"/>
      <c r="J52" s="277"/>
      <c r="K52" s="26"/>
      <c r="L52" s="26"/>
      <c r="M52" s="26"/>
      <c r="N52" s="26"/>
      <c r="O52" s="26"/>
      <c r="P52" s="277"/>
      <c r="T52" s="24"/>
      <c r="U52" s="244"/>
      <c r="V52" s="244"/>
      <c r="W52" s="244"/>
      <c r="X52" s="24"/>
      <c r="Y52" s="244"/>
    </row>
    <row r="53" spans="1:29" ht="15.75" customHeight="1">
      <c r="B53" s="26"/>
      <c r="C53" s="26"/>
      <c r="D53" s="26"/>
      <c r="E53" s="26"/>
      <c r="F53" s="26"/>
      <c r="G53" s="26"/>
      <c r="H53" s="26"/>
      <c r="I53" s="277"/>
      <c r="J53" s="277"/>
      <c r="K53" s="26"/>
      <c r="L53" s="26"/>
      <c r="M53" s="26"/>
      <c r="N53" s="26"/>
      <c r="O53" s="26"/>
      <c r="P53" s="277"/>
      <c r="T53" s="24"/>
      <c r="U53" s="243"/>
      <c r="V53" s="243"/>
      <c r="W53" s="243"/>
      <c r="X53" s="24"/>
      <c r="Y53" s="243"/>
    </row>
    <row r="54" spans="1:29" ht="15.75" customHeight="1">
      <c r="B54" s="26"/>
      <c r="C54" s="26"/>
      <c r="D54" s="26"/>
      <c r="E54" s="26"/>
      <c r="F54" s="26"/>
      <c r="G54" s="26"/>
      <c r="H54" s="26"/>
      <c r="I54" s="277"/>
      <c r="J54" s="277"/>
      <c r="K54" s="26"/>
      <c r="L54" s="26"/>
      <c r="M54" s="26"/>
      <c r="N54" s="26"/>
      <c r="O54" s="26"/>
      <c r="P54" s="277"/>
      <c r="T54" s="24"/>
      <c r="U54" s="242"/>
      <c r="V54" s="242"/>
      <c r="W54" s="242"/>
      <c r="X54" s="24"/>
      <c r="Y54" s="242"/>
    </row>
    <row r="55" spans="1:29" ht="15.75" customHeight="1">
      <c r="B55" s="26"/>
      <c r="C55" s="26"/>
      <c r="D55" s="26"/>
      <c r="E55" s="26"/>
      <c r="F55" s="26"/>
      <c r="G55" s="26"/>
      <c r="H55" s="26"/>
      <c r="I55" s="277"/>
      <c r="J55" s="277"/>
      <c r="K55" s="26"/>
      <c r="L55" s="26"/>
      <c r="M55" s="26"/>
      <c r="N55" s="26"/>
      <c r="O55" s="26"/>
      <c r="P55" s="277"/>
      <c r="T55" s="24"/>
      <c r="U55" s="224"/>
      <c r="V55" s="224"/>
      <c r="W55" s="224"/>
      <c r="X55" s="24"/>
      <c r="Y55" s="224"/>
    </row>
    <row r="56" spans="1:29" ht="15.75" customHeight="1">
      <c r="B56" s="26"/>
      <c r="C56" s="26"/>
      <c r="D56" s="26"/>
      <c r="E56" s="26"/>
      <c r="F56" s="26"/>
      <c r="G56" s="26"/>
      <c r="H56" s="26"/>
      <c r="I56" s="277"/>
      <c r="J56" s="277"/>
      <c r="K56" s="26"/>
      <c r="L56" s="26"/>
      <c r="M56" s="26"/>
      <c r="N56" s="26"/>
      <c r="O56" s="26"/>
      <c r="P56" s="277"/>
      <c r="T56" s="24"/>
      <c r="U56" s="223"/>
      <c r="V56" s="223"/>
      <c r="W56" s="223"/>
      <c r="X56" s="24"/>
      <c r="Y56" s="223"/>
    </row>
    <row r="57" spans="1:29" ht="15.75" customHeight="1">
      <c r="B57" s="26"/>
      <c r="C57" s="26"/>
      <c r="D57" s="26"/>
      <c r="E57" s="26"/>
      <c r="F57" s="26"/>
      <c r="G57" s="26"/>
      <c r="H57" s="26"/>
      <c r="I57" s="277"/>
      <c r="J57" s="277"/>
      <c r="K57" s="26"/>
      <c r="L57" s="26"/>
      <c r="M57" s="26"/>
      <c r="N57" s="26"/>
      <c r="O57" s="26"/>
      <c r="P57" s="277"/>
      <c r="T57" s="24"/>
      <c r="U57" s="222"/>
      <c r="V57" s="222"/>
      <c r="W57" s="222"/>
      <c r="X57" s="24"/>
      <c r="Y57" s="222"/>
    </row>
    <row r="58" spans="1:29" ht="15.75" customHeight="1">
      <c r="B58" s="26"/>
      <c r="C58" s="26"/>
      <c r="D58" s="26"/>
      <c r="E58" s="26"/>
      <c r="F58" s="26"/>
      <c r="G58" s="26"/>
      <c r="H58" s="26"/>
      <c r="I58" s="277"/>
      <c r="J58" s="277"/>
      <c r="K58" s="26"/>
      <c r="L58" s="26"/>
      <c r="M58" s="26"/>
      <c r="N58" s="26"/>
      <c r="O58" s="26"/>
      <c r="P58" s="277"/>
      <c r="T58" s="24"/>
      <c r="U58" s="221"/>
      <c r="V58" s="221"/>
      <c r="W58" s="221"/>
      <c r="X58" s="24"/>
      <c r="Y58" s="221"/>
      <c r="AA58" s="34"/>
      <c r="AB58" s="24"/>
      <c r="AC58" s="34"/>
    </row>
    <row r="59" spans="1:29" ht="15.75" customHeight="1">
      <c r="B59" s="26"/>
      <c r="C59" s="26"/>
      <c r="D59" s="26"/>
      <c r="E59" s="26"/>
      <c r="F59" s="26"/>
      <c r="G59" s="26"/>
      <c r="H59" s="26"/>
      <c r="I59" s="277"/>
      <c r="J59" s="277"/>
      <c r="K59" s="26"/>
      <c r="L59" s="26"/>
      <c r="M59" s="26"/>
      <c r="N59" s="26"/>
      <c r="O59" s="26"/>
      <c r="P59" s="277"/>
      <c r="T59" s="24"/>
      <c r="U59" s="220"/>
      <c r="V59" s="220"/>
      <c r="W59" s="220"/>
      <c r="X59" s="24"/>
      <c r="Y59" s="220"/>
      <c r="AA59" s="29"/>
      <c r="AB59" s="24"/>
      <c r="AC59" s="29"/>
    </row>
    <row r="60" spans="1:29" ht="15.75" customHeight="1">
      <c r="B60" s="26"/>
      <c r="C60" s="26"/>
      <c r="D60" s="26"/>
      <c r="E60" s="26"/>
      <c r="F60" s="26"/>
      <c r="G60" s="26"/>
      <c r="H60" s="26"/>
      <c r="I60" s="277"/>
      <c r="J60" s="277"/>
      <c r="K60" s="26"/>
      <c r="L60" s="26"/>
      <c r="M60" s="26"/>
      <c r="N60" s="26"/>
      <c r="O60" s="26"/>
      <c r="P60" s="277"/>
      <c r="T60" s="24"/>
      <c r="U60" s="219"/>
      <c r="V60" s="219"/>
      <c r="W60" s="219"/>
      <c r="X60" s="24"/>
      <c r="Y60" s="219"/>
      <c r="AA60" s="27"/>
      <c r="AB60" s="24"/>
      <c r="AC60" s="27"/>
    </row>
    <row r="61" spans="1:29" ht="15.75" customHeight="1">
      <c r="B61" s="26"/>
      <c r="C61" s="26"/>
      <c r="D61" s="26"/>
      <c r="E61" s="26"/>
      <c r="F61" s="26"/>
      <c r="G61" s="26"/>
      <c r="H61" s="26"/>
      <c r="I61" s="277"/>
      <c r="J61" s="277"/>
      <c r="K61" s="26"/>
      <c r="L61" s="26"/>
      <c r="M61" s="26"/>
      <c r="N61" s="26"/>
      <c r="O61" s="26"/>
      <c r="P61" s="277"/>
      <c r="T61" s="24"/>
      <c r="U61" s="218"/>
      <c r="V61" s="218"/>
      <c r="W61" s="218"/>
      <c r="X61" s="24"/>
      <c r="Y61" s="218"/>
      <c r="AA61" s="25"/>
      <c r="AB61" s="24"/>
      <c r="AC61" s="25"/>
    </row>
    <row r="62" spans="1:29" ht="15.75" customHeight="1">
      <c r="B62" s="26"/>
      <c r="C62" s="26"/>
      <c r="D62" s="26"/>
      <c r="E62" s="26"/>
      <c r="F62" s="26"/>
      <c r="G62" s="26"/>
      <c r="H62" s="26"/>
      <c r="I62" s="277"/>
      <c r="J62" s="277"/>
      <c r="K62" s="26"/>
      <c r="L62" s="26"/>
      <c r="M62" s="26"/>
      <c r="N62" s="26"/>
      <c r="O62" s="26"/>
      <c r="P62" s="277"/>
      <c r="T62" s="24"/>
      <c r="U62" s="217"/>
      <c r="V62" s="217"/>
      <c r="W62" s="217"/>
      <c r="X62" s="24"/>
      <c r="Y62" s="217"/>
      <c r="AA62" s="25"/>
      <c r="AB62" s="24"/>
      <c r="AC62" s="25"/>
    </row>
    <row r="63" spans="1:29" ht="15.75" customHeight="1">
      <c r="B63" s="26"/>
      <c r="C63" s="26"/>
      <c r="D63" s="26"/>
      <c r="E63" s="26"/>
      <c r="F63" s="26"/>
      <c r="G63" s="26"/>
      <c r="H63" s="26"/>
      <c r="I63" s="277"/>
      <c r="J63" s="277"/>
      <c r="K63" s="26"/>
      <c r="L63" s="26"/>
      <c r="M63" s="26"/>
      <c r="N63" s="26"/>
      <c r="O63" s="26"/>
      <c r="P63" s="277"/>
      <c r="T63" s="24"/>
      <c r="U63" s="216"/>
      <c r="V63" s="216"/>
      <c r="W63" s="216"/>
      <c r="X63" s="24"/>
      <c r="Y63" s="216"/>
      <c r="AA63" s="25"/>
      <c r="AB63" s="24"/>
      <c r="AC63" s="25"/>
    </row>
    <row r="64" spans="1:29" ht="15.75" customHeight="1">
      <c r="B64" s="26"/>
      <c r="C64" s="26"/>
      <c r="D64" s="26"/>
      <c r="E64" s="26"/>
      <c r="F64" s="26"/>
      <c r="G64" s="26"/>
      <c r="H64" s="26"/>
      <c r="I64" s="277"/>
      <c r="J64" s="277"/>
      <c r="K64" s="26"/>
      <c r="L64" s="26"/>
      <c r="M64" s="26"/>
      <c r="N64" s="26"/>
      <c r="O64" s="26"/>
      <c r="P64" s="277"/>
      <c r="T64" s="24"/>
      <c r="U64" s="215"/>
      <c r="V64" s="215"/>
      <c r="W64" s="215"/>
      <c r="X64" s="24"/>
      <c r="Y64" s="215"/>
      <c r="AA64" s="25"/>
      <c r="AB64" s="24"/>
      <c r="AC64" s="25"/>
    </row>
    <row r="65" spans="2:29" ht="15.75" customHeight="1">
      <c r="B65" s="26"/>
      <c r="C65" s="26"/>
      <c r="D65" s="26"/>
      <c r="E65" s="26"/>
      <c r="F65" s="26"/>
      <c r="G65" s="26"/>
      <c r="H65" s="26"/>
      <c r="I65" s="277"/>
      <c r="J65" s="277"/>
      <c r="K65" s="26"/>
      <c r="L65" s="26"/>
      <c r="M65" s="26"/>
      <c r="N65" s="26"/>
      <c r="O65" s="26"/>
      <c r="P65" s="277"/>
      <c r="T65" s="24"/>
      <c r="U65" s="214"/>
      <c r="V65" s="214"/>
      <c r="W65" s="214"/>
      <c r="X65" s="24"/>
      <c r="Y65" s="214"/>
      <c r="AA65" s="25"/>
      <c r="AB65" s="24"/>
      <c r="AC65" s="25"/>
    </row>
    <row r="66" spans="2:29" ht="15.75" customHeight="1">
      <c r="B66" s="26"/>
      <c r="C66" s="26"/>
      <c r="D66" s="26"/>
      <c r="E66" s="26"/>
      <c r="F66" s="26"/>
      <c r="G66" s="26"/>
      <c r="H66" s="26"/>
      <c r="I66" s="277"/>
      <c r="J66" s="277"/>
      <c r="K66" s="26"/>
      <c r="L66" s="26"/>
      <c r="M66" s="26"/>
      <c r="N66" s="26"/>
      <c r="O66" s="26"/>
      <c r="P66" s="277"/>
      <c r="T66" s="24"/>
      <c r="U66" s="213"/>
      <c r="V66" s="213"/>
      <c r="W66" s="213"/>
      <c r="X66" s="24"/>
      <c r="Y66" s="213"/>
      <c r="AA66" s="25"/>
      <c r="AB66" s="24"/>
      <c r="AC66" s="25"/>
    </row>
    <row r="67" spans="2:29" ht="15.75" customHeight="1">
      <c r="B67" s="26"/>
      <c r="C67" s="26"/>
      <c r="D67" s="26"/>
      <c r="E67" s="26"/>
      <c r="F67" s="26"/>
      <c r="G67" s="26"/>
      <c r="H67" s="26"/>
      <c r="I67" s="277"/>
      <c r="J67" s="277"/>
      <c r="K67" s="26"/>
      <c r="L67" s="26"/>
      <c r="M67" s="26"/>
      <c r="N67" s="26"/>
      <c r="O67" s="26"/>
      <c r="P67" s="277"/>
      <c r="T67" s="24"/>
      <c r="U67" s="212"/>
      <c r="V67" s="212"/>
      <c r="W67" s="212"/>
      <c r="X67" s="24"/>
      <c r="Y67" s="212"/>
      <c r="AA67" s="25"/>
      <c r="AB67" s="24"/>
      <c r="AC67" s="25"/>
    </row>
    <row r="68" spans="2:29" ht="15.75" customHeight="1">
      <c r="B68" s="26"/>
      <c r="C68" s="26"/>
      <c r="D68" s="26"/>
      <c r="E68" s="26"/>
      <c r="F68" s="26"/>
      <c r="G68" s="26"/>
      <c r="H68" s="26"/>
      <c r="I68" s="277"/>
      <c r="J68" s="277"/>
      <c r="K68" s="26"/>
      <c r="L68" s="26"/>
      <c r="M68" s="26"/>
      <c r="N68" s="26"/>
      <c r="O68" s="26"/>
      <c r="P68" s="277"/>
      <c r="T68" s="24"/>
      <c r="U68" s="212"/>
      <c r="V68" s="212"/>
      <c r="W68" s="212"/>
      <c r="X68" s="24"/>
      <c r="Y68" s="212"/>
      <c r="AA68" s="25"/>
      <c r="AB68" s="24"/>
      <c r="AC68" s="25"/>
    </row>
    <row r="69" spans="2:29" ht="15.75" customHeight="1">
      <c r="B69" s="26"/>
      <c r="C69" s="26"/>
      <c r="D69" s="26"/>
      <c r="E69" s="26"/>
      <c r="F69" s="26"/>
      <c r="G69" s="26"/>
      <c r="H69" s="26"/>
      <c r="I69" s="277"/>
      <c r="J69" s="277"/>
      <c r="K69" s="26"/>
      <c r="L69" s="26"/>
      <c r="M69" s="26"/>
      <c r="N69" s="26"/>
      <c r="O69" s="26"/>
      <c r="P69" s="277"/>
      <c r="T69" s="24"/>
      <c r="U69" s="211"/>
      <c r="V69" s="211"/>
      <c r="W69" s="211"/>
      <c r="X69" s="24"/>
      <c r="Y69" s="211"/>
      <c r="AA69" s="25"/>
      <c r="AB69" s="24"/>
      <c r="AC69" s="25"/>
    </row>
    <row r="70" spans="2:29" ht="15.75" customHeight="1">
      <c r="B70" s="26"/>
      <c r="C70" s="26"/>
      <c r="D70" s="26"/>
      <c r="E70" s="26"/>
      <c r="F70" s="26"/>
      <c r="G70" s="26"/>
      <c r="H70" s="26"/>
      <c r="I70" s="277"/>
      <c r="J70" s="277"/>
      <c r="K70" s="26"/>
      <c r="L70" s="26"/>
      <c r="M70" s="26"/>
      <c r="N70" s="26"/>
      <c r="O70" s="26"/>
      <c r="P70" s="277"/>
      <c r="T70" s="24"/>
      <c r="U70" s="210"/>
      <c r="V70" s="210"/>
      <c r="W70" s="210"/>
      <c r="X70" s="24"/>
      <c r="Y70" s="210"/>
      <c r="AA70" s="25"/>
      <c r="AB70" s="24"/>
      <c r="AC70" s="25"/>
    </row>
    <row r="71" spans="2:29" ht="15.75" customHeight="1">
      <c r="B71" s="26"/>
      <c r="C71" s="26"/>
      <c r="D71" s="26"/>
      <c r="E71" s="26"/>
      <c r="F71" s="26"/>
      <c r="G71" s="26"/>
      <c r="H71" s="26"/>
      <c r="I71" s="277"/>
      <c r="J71" s="277"/>
      <c r="K71" s="26"/>
      <c r="L71" s="26"/>
      <c r="M71" s="26"/>
      <c r="N71" s="26"/>
      <c r="O71" s="26"/>
      <c r="P71" s="277"/>
      <c r="T71" s="24"/>
      <c r="U71" s="209"/>
      <c r="V71" s="209"/>
      <c r="W71" s="209"/>
      <c r="X71" s="24"/>
      <c r="Y71" s="209"/>
      <c r="AA71" s="25"/>
      <c r="AB71" s="24"/>
      <c r="AC71" s="25"/>
    </row>
    <row r="72" spans="2:29" ht="15.75" customHeight="1">
      <c r="B72" s="26"/>
      <c r="C72" s="26"/>
      <c r="D72" s="26"/>
      <c r="E72" s="26"/>
      <c r="F72" s="26"/>
      <c r="G72" s="26"/>
      <c r="H72" s="26"/>
      <c r="I72" s="277"/>
      <c r="J72" s="277"/>
      <c r="K72" s="26"/>
      <c r="L72" s="26"/>
      <c r="M72" s="26"/>
      <c r="N72" s="26"/>
      <c r="O72" s="26"/>
      <c r="P72" s="277"/>
      <c r="T72" s="24"/>
      <c r="U72" s="208"/>
      <c r="V72" s="208"/>
      <c r="W72" s="208"/>
      <c r="X72" s="24"/>
      <c r="Y72" s="208"/>
      <c r="AA72" s="25"/>
      <c r="AB72" s="24"/>
      <c r="AC72" s="25"/>
    </row>
    <row r="73" spans="2:29" ht="15.75" customHeight="1">
      <c r="B73" s="26"/>
      <c r="C73" s="26"/>
      <c r="D73" s="26"/>
      <c r="E73" s="26"/>
      <c r="F73" s="26"/>
      <c r="G73" s="26"/>
      <c r="H73" s="26"/>
      <c r="I73" s="277"/>
      <c r="J73" s="277"/>
      <c r="K73" s="26"/>
      <c r="L73" s="26"/>
      <c r="M73" s="26"/>
      <c r="N73" s="26"/>
      <c r="O73" s="26"/>
      <c r="P73" s="277"/>
      <c r="T73" s="24"/>
      <c r="U73" s="207"/>
      <c r="V73" s="207"/>
      <c r="W73" s="207"/>
      <c r="X73" s="24"/>
      <c r="Y73" s="207"/>
      <c r="AA73" s="25"/>
      <c r="AB73" s="24"/>
      <c r="AC73" s="25"/>
    </row>
    <row r="74" spans="2:29" ht="15.75" customHeight="1">
      <c r="B74" s="26"/>
      <c r="C74" s="26"/>
      <c r="D74" s="26"/>
      <c r="E74" s="26"/>
      <c r="F74" s="26"/>
      <c r="G74" s="26"/>
      <c r="H74" s="26"/>
      <c r="I74" s="277"/>
      <c r="J74" s="277"/>
      <c r="K74" s="26"/>
      <c r="L74" s="26"/>
      <c r="M74" s="26"/>
      <c r="N74" s="26"/>
      <c r="O74" s="26"/>
      <c r="P74" s="277"/>
      <c r="T74" s="24"/>
      <c r="U74" s="206"/>
      <c r="V74" s="206"/>
      <c r="W74" s="206"/>
      <c r="X74" s="24"/>
      <c r="Y74" s="206"/>
      <c r="AA74" s="25"/>
      <c r="AB74" s="24"/>
      <c r="AC74" s="25"/>
    </row>
    <row r="75" spans="2:29" ht="15.75" customHeight="1">
      <c r="B75" s="26"/>
      <c r="C75" s="26"/>
      <c r="D75" s="26"/>
      <c r="E75" s="26"/>
      <c r="F75" s="26"/>
      <c r="G75" s="26"/>
      <c r="H75" s="26"/>
      <c r="I75" s="277"/>
      <c r="J75" s="277"/>
      <c r="K75" s="26"/>
      <c r="L75" s="26"/>
      <c r="M75" s="26"/>
      <c r="N75" s="26"/>
      <c r="O75" s="26"/>
      <c r="P75" s="277"/>
      <c r="T75" s="24"/>
      <c r="U75" s="206"/>
      <c r="V75" s="206"/>
      <c r="W75" s="206"/>
      <c r="X75" s="24"/>
      <c r="Y75" s="206"/>
      <c r="AA75" s="25"/>
      <c r="AB75" s="24"/>
      <c r="AC75" s="25"/>
    </row>
    <row r="76" spans="2:29" ht="15.75" customHeight="1">
      <c r="B76" s="26"/>
      <c r="C76" s="26"/>
      <c r="D76" s="26"/>
      <c r="E76" s="26"/>
      <c r="F76" s="26"/>
      <c r="G76" s="26"/>
      <c r="H76" s="26"/>
      <c r="I76" s="277"/>
      <c r="J76" s="277"/>
      <c r="K76" s="26"/>
      <c r="L76" s="26"/>
      <c r="M76" s="26"/>
      <c r="N76" s="26"/>
      <c r="O76" s="26"/>
      <c r="P76" s="277"/>
      <c r="T76" s="24"/>
      <c r="U76" s="204"/>
      <c r="V76" s="204"/>
      <c r="W76" s="204"/>
      <c r="X76" s="24"/>
      <c r="Y76" s="204"/>
      <c r="AA76" s="25"/>
      <c r="AB76" s="24"/>
      <c r="AC76" s="25"/>
    </row>
    <row r="77" spans="2:29" ht="15.75" customHeight="1">
      <c r="B77" s="26"/>
      <c r="C77" s="26"/>
      <c r="D77" s="26"/>
      <c r="E77" s="26"/>
      <c r="F77" s="26"/>
      <c r="G77" s="26"/>
      <c r="H77" s="26"/>
      <c r="I77" s="277"/>
      <c r="J77" s="277"/>
      <c r="K77" s="26"/>
      <c r="L77" s="26"/>
      <c r="M77" s="26"/>
      <c r="N77" s="26"/>
      <c r="O77" s="26"/>
      <c r="P77" s="277"/>
      <c r="T77" s="24"/>
      <c r="U77" s="204"/>
      <c r="V77" s="204"/>
      <c r="W77" s="204"/>
      <c r="X77" s="24"/>
      <c r="Y77" s="204"/>
      <c r="AA77" s="25"/>
      <c r="AB77" s="24"/>
      <c r="AC77" s="25"/>
    </row>
    <row r="78" spans="2:29" ht="15.75" customHeight="1">
      <c r="B78" s="26"/>
      <c r="C78" s="26"/>
      <c r="D78" s="26"/>
      <c r="E78" s="26"/>
      <c r="F78" s="26"/>
      <c r="G78" s="26"/>
      <c r="H78" s="26"/>
      <c r="I78" s="277"/>
      <c r="J78" s="277"/>
      <c r="K78" s="26"/>
      <c r="L78" s="26"/>
      <c r="M78" s="26"/>
      <c r="N78" s="26"/>
      <c r="O78" s="26"/>
      <c r="P78" s="277"/>
      <c r="T78" s="24"/>
      <c r="U78" s="204"/>
      <c r="V78" s="204"/>
      <c r="W78" s="204"/>
      <c r="X78" s="24"/>
      <c r="Y78" s="204"/>
      <c r="AA78" s="25"/>
      <c r="AB78" s="24"/>
      <c r="AC78" s="25"/>
    </row>
    <row r="79" spans="2:29" ht="15.75" customHeight="1">
      <c r="B79" s="26"/>
      <c r="C79" s="26"/>
      <c r="D79" s="26"/>
      <c r="E79" s="26"/>
      <c r="F79" s="26"/>
      <c r="G79" s="26"/>
      <c r="H79" s="26"/>
      <c r="I79" s="277"/>
      <c r="J79" s="277"/>
      <c r="K79" s="26"/>
      <c r="L79" s="26"/>
      <c r="M79" s="26"/>
      <c r="N79" s="26"/>
      <c r="O79" s="26"/>
      <c r="P79" s="277"/>
      <c r="T79" s="24"/>
      <c r="U79" s="203"/>
      <c r="V79" s="203"/>
      <c r="W79" s="203"/>
      <c r="X79" s="24"/>
      <c r="Y79" s="203"/>
      <c r="AA79" s="25"/>
      <c r="AB79" s="24"/>
      <c r="AC79" s="25"/>
    </row>
    <row r="80" spans="2:29" ht="15.75" customHeight="1">
      <c r="B80" s="26"/>
      <c r="C80" s="26"/>
      <c r="D80" s="26"/>
      <c r="E80" s="26"/>
      <c r="F80" s="26"/>
      <c r="G80" s="26"/>
      <c r="H80" s="26"/>
      <c r="I80" s="277"/>
      <c r="J80" s="277"/>
      <c r="K80" s="26"/>
      <c r="L80" s="26"/>
      <c r="M80" s="26"/>
      <c r="N80" s="26"/>
      <c r="O80" s="26"/>
      <c r="P80" s="277"/>
      <c r="T80" s="24"/>
      <c r="U80" s="202"/>
      <c r="V80" s="202"/>
      <c r="W80" s="202"/>
      <c r="X80" s="24"/>
      <c r="Y80" s="202"/>
      <c r="AA80" s="25"/>
      <c r="AB80" s="24"/>
      <c r="AC80" s="25"/>
    </row>
    <row r="81" spans="2:29" ht="15.75" customHeight="1">
      <c r="B81" s="26"/>
      <c r="C81" s="26"/>
      <c r="D81" s="26"/>
      <c r="E81" s="26"/>
      <c r="F81" s="26"/>
      <c r="G81" s="26"/>
      <c r="H81" s="26"/>
      <c r="I81" s="277"/>
      <c r="J81" s="277"/>
      <c r="K81" s="26"/>
      <c r="L81" s="26"/>
      <c r="M81" s="26"/>
      <c r="N81" s="26"/>
      <c r="O81" s="26"/>
      <c r="P81" s="277"/>
      <c r="T81" s="24"/>
      <c r="U81" s="201"/>
      <c r="V81" s="201"/>
      <c r="W81" s="201"/>
      <c r="X81" s="24"/>
      <c r="Y81" s="201"/>
      <c r="AA81" s="25"/>
      <c r="AB81" s="24"/>
      <c r="AC81" s="25"/>
    </row>
    <row r="82" spans="2:29" ht="15.75" customHeight="1">
      <c r="B82" s="26"/>
      <c r="C82" s="26"/>
      <c r="D82" s="26"/>
      <c r="E82" s="26"/>
      <c r="F82" s="26"/>
      <c r="G82" s="26"/>
      <c r="H82" s="26"/>
      <c r="I82" s="277"/>
      <c r="J82" s="277"/>
      <c r="K82" s="26"/>
      <c r="L82" s="26"/>
      <c r="M82" s="26"/>
      <c r="N82" s="26"/>
      <c r="O82" s="26"/>
      <c r="P82" s="277"/>
      <c r="T82" s="24"/>
      <c r="U82" s="200"/>
      <c r="V82" s="200"/>
      <c r="W82" s="200"/>
      <c r="X82" s="24"/>
      <c r="Y82" s="200"/>
      <c r="AA82" s="25"/>
      <c r="AB82" s="24"/>
      <c r="AC82" s="25"/>
    </row>
    <row r="83" spans="2:29" ht="15.75" customHeight="1">
      <c r="B83" s="26"/>
      <c r="C83" s="26"/>
      <c r="D83" s="26"/>
      <c r="E83" s="26"/>
      <c r="F83" s="26"/>
      <c r="G83" s="26"/>
      <c r="H83" s="26"/>
      <c r="I83" s="277"/>
      <c r="J83" s="277"/>
      <c r="K83" s="26"/>
      <c r="L83" s="26"/>
      <c r="M83" s="26"/>
      <c r="N83" s="26"/>
      <c r="O83" s="26"/>
      <c r="P83" s="277"/>
      <c r="T83" s="24"/>
      <c r="U83" s="199"/>
      <c r="V83" s="199"/>
      <c r="W83" s="199"/>
      <c r="X83" s="24"/>
      <c r="Y83" s="199"/>
      <c r="AA83" s="25"/>
      <c r="AB83" s="24"/>
      <c r="AC83" s="25"/>
    </row>
    <row r="84" spans="2:29" ht="15.75" customHeight="1">
      <c r="B84" s="26"/>
      <c r="C84" s="26"/>
      <c r="D84" s="26"/>
      <c r="E84" s="26"/>
      <c r="F84" s="26"/>
      <c r="G84" s="26"/>
      <c r="H84" s="26"/>
      <c r="I84" s="277"/>
      <c r="J84" s="277"/>
      <c r="K84" s="26"/>
      <c r="L84" s="26"/>
      <c r="M84" s="26"/>
      <c r="N84" s="26"/>
      <c r="O84" s="26"/>
      <c r="P84" s="277"/>
      <c r="T84" s="24"/>
      <c r="U84" s="199"/>
      <c r="V84" s="199"/>
      <c r="W84" s="199"/>
      <c r="X84" s="24"/>
      <c r="Y84" s="199"/>
      <c r="AA84" s="25"/>
      <c r="AB84" s="24"/>
      <c r="AC84" s="25"/>
    </row>
    <row r="85" spans="2:29" ht="15.75" customHeight="1">
      <c r="B85" s="26"/>
      <c r="C85" s="26"/>
      <c r="D85" s="26"/>
      <c r="E85" s="26"/>
      <c r="F85" s="26"/>
      <c r="G85" s="26"/>
      <c r="H85" s="26"/>
      <c r="I85" s="277"/>
      <c r="J85" s="277"/>
      <c r="K85" s="26"/>
      <c r="L85" s="26"/>
      <c r="M85" s="26"/>
      <c r="N85" s="26"/>
      <c r="O85" s="26"/>
      <c r="P85" s="277"/>
      <c r="T85" s="24"/>
      <c r="U85" s="198"/>
      <c r="V85" s="198"/>
      <c r="W85" s="198"/>
      <c r="X85" s="24"/>
      <c r="Y85" s="198"/>
      <c r="AA85" s="25"/>
      <c r="AB85" s="24"/>
      <c r="AC85" s="25"/>
    </row>
    <row r="86" spans="2:29" ht="15.75" customHeight="1">
      <c r="B86" s="26"/>
      <c r="C86" s="26"/>
      <c r="D86" s="26"/>
      <c r="E86" s="26"/>
      <c r="F86" s="26"/>
      <c r="G86" s="26"/>
      <c r="H86" s="26"/>
      <c r="I86" s="277"/>
      <c r="J86" s="277"/>
      <c r="K86" s="26"/>
      <c r="L86" s="26"/>
      <c r="M86" s="26"/>
      <c r="N86" s="26"/>
      <c r="O86" s="26"/>
      <c r="P86" s="277"/>
      <c r="T86" s="24"/>
      <c r="U86" s="197"/>
      <c r="V86" s="197"/>
      <c r="W86" s="197"/>
      <c r="X86" s="24"/>
      <c r="Y86" s="197"/>
      <c r="AA86" s="25"/>
      <c r="AB86" s="24"/>
      <c r="AC86" s="25"/>
    </row>
    <row r="87" spans="2:29" ht="15.75" customHeight="1">
      <c r="B87" s="26"/>
      <c r="C87" s="26"/>
      <c r="D87" s="26"/>
      <c r="E87" s="26"/>
      <c r="F87" s="26"/>
      <c r="G87" s="26"/>
      <c r="H87" s="26"/>
      <c r="I87" s="277"/>
      <c r="J87" s="277"/>
      <c r="K87" s="26"/>
      <c r="L87" s="26"/>
      <c r="M87" s="26"/>
      <c r="N87" s="26"/>
      <c r="O87" s="26"/>
      <c r="P87" s="277"/>
      <c r="T87" s="24"/>
      <c r="U87" s="196"/>
      <c r="V87" s="196"/>
      <c r="W87" s="196"/>
      <c r="X87" s="24"/>
      <c r="Y87" s="196"/>
      <c r="AA87" s="25"/>
      <c r="AB87" s="24"/>
      <c r="AC87" s="25"/>
    </row>
    <row r="88" spans="2:29" ht="15.75" customHeight="1">
      <c r="B88" s="26"/>
      <c r="C88" s="26"/>
      <c r="D88" s="26"/>
      <c r="E88" s="26"/>
      <c r="F88" s="26"/>
      <c r="G88" s="26"/>
      <c r="H88" s="26"/>
      <c r="I88" s="277"/>
      <c r="J88" s="277"/>
      <c r="K88" s="26"/>
      <c r="L88" s="26"/>
      <c r="M88" s="26"/>
      <c r="N88" s="26"/>
      <c r="O88" s="26"/>
      <c r="P88" s="277"/>
      <c r="T88" s="24"/>
      <c r="U88" s="194"/>
      <c r="V88" s="194"/>
      <c r="W88" s="194"/>
      <c r="X88" s="24"/>
      <c r="Y88" s="194"/>
      <c r="AA88" s="25"/>
      <c r="AB88" s="24"/>
      <c r="AC88" s="25"/>
    </row>
    <row r="89" spans="2:29" ht="15.75" customHeight="1">
      <c r="B89" s="26"/>
      <c r="C89" s="26"/>
      <c r="D89" s="26"/>
      <c r="E89" s="26"/>
      <c r="F89" s="26"/>
      <c r="G89" s="26"/>
      <c r="H89" s="26"/>
      <c r="I89" s="277"/>
      <c r="J89" s="277"/>
      <c r="K89" s="26"/>
      <c r="L89" s="26"/>
      <c r="M89" s="26"/>
      <c r="N89" s="26"/>
      <c r="O89" s="26"/>
      <c r="P89" s="277"/>
      <c r="T89" s="24"/>
      <c r="U89" s="193"/>
      <c r="V89" s="193"/>
      <c r="W89" s="193"/>
      <c r="X89" s="24"/>
      <c r="Y89" s="193"/>
      <c r="AA89" s="25"/>
      <c r="AB89" s="24"/>
      <c r="AC89" s="25"/>
    </row>
    <row r="90" spans="2:29" ht="15.75" customHeight="1">
      <c r="B90" s="26"/>
      <c r="C90" s="26"/>
      <c r="D90" s="26"/>
      <c r="E90" s="26"/>
      <c r="F90" s="26"/>
      <c r="G90" s="26"/>
      <c r="H90" s="26"/>
      <c r="I90" s="277"/>
      <c r="J90" s="277"/>
      <c r="K90" s="26"/>
      <c r="L90" s="26"/>
      <c r="M90" s="26"/>
      <c r="N90" s="26"/>
      <c r="O90" s="26"/>
      <c r="P90" s="277"/>
      <c r="T90" s="24"/>
      <c r="U90" s="192"/>
      <c r="V90" s="192"/>
      <c r="W90" s="192"/>
      <c r="X90" s="24"/>
      <c r="Y90" s="192"/>
      <c r="AA90" s="25"/>
      <c r="AB90" s="24"/>
      <c r="AC90" s="25"/>
    </row>
    <row r="91" spans="2:29" ht="15.75" customHeight="1">
      <c r="B91" s="26"/>
      <c r="C91" s="26"/>
      <c r="D91" s="26"/>
      <c r="E91" s="26"/>
      <c r="F91" s="26"/>
      <c r="G91" s="26"/>
      <c r="H91" s="26"/>
      <c r="I91" s="277"/>
      <c r="J91" s="277"/>
      <c r="K91" s="26"/>
      <c r="L91" s="26"/>
      <c r="M91" s="26"/>
      <c r="N91" s="26"/>
      <c r="O91" s="26"/>
      <c r="P91" s="277"/>
      <c r="T91" s="24"/>
      <c r="U91" s="191"/>
      <c r="V91" s="191"/>
      <c r="W91" s="191"/>
      <c r="X91" s="24"/>
      <c r="Y91" s="191"/>
      <c r="AA91" s="25"/>
      <c r="AB91" s="24"/>
      <c r="AC91" s="25"/>
    </row>
    <row r="92" spans="2:29" ht="15.75" customHeight="1">
      <c r="B92" s="26"/>
      <c r="C92" s="26"/>
      <c r="D92" s="26"/>
      <c r="E92" s="26"/>
      <c r="F92" s="26"/>
      <c r="G92" s="26"/>
      <c r="H92" s="26"/>
      <c r="I92" s="277"/>
      <c r="J92" s="277"/>
      <c r="K92" s="26"/>
      <c r="L92" s="26"/>
      <c r="M92" s="26"/>
      <c r="N92" s="26"/>
      <c r="O92" s="26"/>
      <c r="P92" s="277"/>
      <c r="T92" s="24"/>
      <c r="U92" s="191"/>
      <c r="V92" s="191"/>
      <c r="W92" s="191"/>
      <c r="X92" s="24"/>
      <c r="Y92" s="191"/>
      <c r="AA92" s="25"/>
      <c r="AB92" s="24"/>
      <c r="AC92" s="25"/>
    </row>
    <row r="93" spans="2:29" ht="15.75" customHeight="1">
      <c r="B93" s="26"/>
      <c r="C93" s="26"/>
      <c r="D93" s="26"/>
      <c r="E93" s="26"/>
      <c r="F93" s="26"/>
      <c r="G93" s="26"/>
      <c r="H93" s="26"/>
      <c r="I93" s="277"/>
      <c r="J93" s="277"/>
      <c r="K93" s="26"/>
      <c r="L93" s="26"/>
      <c r="M93" s="26"/>
      <c r="N93" s="26"/>
      <c r="O93" s="26"/>
      <c r="P93" s="277"/>
      <c r="T93" s="24"/>
      <c r="U93" s="190"/>
      <c r="V93" s="190"/>
      <c r="W93" s="190"/>
      <c r="X93" s="24"/>
      <c r="Y93" s="190"/>
      <c r="AA93" s="25"/>
      <c r="AB93" s="24"/>
      <c r="AC93" s="25"/>
    </row>
    <row r="94" spans="2:29" ht="15.75" customHeight="1">
      <c r="B94" s="26"/>
      <c r="C94" s="26"/>
      <c r="D94" s="26"/>
      <c r="E94" s="26"/>
      <c r="F94" s="26"/>
      <c r="G94" s="26"/>
      <c r="H94" s="26"/>
      <c r="I94" s="277"/>
      <c r="J94" s="277"/>
      <c r="K94" s="26"/>
      <c r="L94" s="26"/>
      <c r="M94" s="26"/>
      <c r="N94" s="26"/>
      <c r="O94" s="26"/>
      <c r="P94" s="277"/>
      <c r="T94" s="24"/>
      <c r="U94" s="189"/>
      <c r="V94" s="189"/>
      <c r="W94" s="189"/>
      <c r="X94" s="24"/>
      <c r="Y94" s="189"/>
      <c r="AA94" s="25"/>
      <c r="AB94" s="24"/>
      <c r="AC94" s="25"/>
    </row>
    <row r="95" spans="2:29" ht="15.75" customHeight="1">
      <c r="B95" s="26"/>
      <c r="C95" s="26"/>
      <c r="D95" s="26"/>
      <c r="E95" s="26"/>
      <c r="F95" s="26"/>
      <c r="G95" s="26"/>
      <c r="H95" s="26"/>
      <c r="I95" s="277"/>
      <c r="J95" s="277"/>
      <c r="K95" s="26"/>
      <c r="L95" s="26"/>
      <c r="M95" s="26"/>
      <c r="N95" s="26"/>
      <c r="O95" s="26"/>
      <c r="P95" s="277"/>
      <c r="T95" s="24"/>
      <c r="U95" s="189"/>
      <c r="V95" s="189"/>
      <c r="W95" s="189"/>
      <c r="X95" s="24"/>
      <c r="Y95" s="189"/>
      <c r="AA95" s="25"/>
      <c r="AB95" s="24"/>
      <c r="AC95" s="25"/>
    </row>
    <row r="96" spans="2:29" ht="15.75" customHeight="1">
      <c r="B96" s="26"/>
      <c r="C96" s="26"/>
      <c r="D96" s="26"/>
      <c r="E96" s="26"/>
      <c r="F96" s="26"/>
      <c r="G96" s="26"/>
      <c r="H96" s="26"/>
      <c r="I96" s="277"/>
      <c r="J96" s="277"/>
      <c r="K96" s="26"/>
      <c r="L96" s="26"/>
      <c r="M96" s="26"/>
      <c r="N96" s="26"/>
      <c r="O96" s="26"/>
      <c r="P96" s="277"/>
      <c r="T96" s="24"/>
      <c r="U96" s="188"/>
      <c r="V96" s="188"/>
      <c r="W96" s="188"/>
      <c r="X96" s="24"/>
      <c r="Y96" s="188"/>
      <c r="AA96" s="25"/>
      <c r="AB96" s="24"/>
      <c r="AC96" s="25"/>
    </row>
    <row r="97" spans="2:29" ht="15.75" customHeight="1">
      <c r="B97" s="26"/>
      <c r="C97" s="26"/>
      <c r="D97" s="26"/>
      <c r="E97" s="26"/>
      <c r="F97" s="26"/>
      <c r="G97" s="26"/>
      <c r="H97" s="26"/>
      <c r="I97" s="277"/>
      <c r="J97" s="277"/>
      <c r="K97" s="26"/>
      <c r="L97" s="26"/>
      <c r="M97" s="26"/>
      <c r="N97" s="26"/>
      <c r="O97" s="26"/>
      <c r="P97" s="277"/>
      <c r="T97" s="24"/>
      <c r="U97" s="187"/>
      <c r="V97" s="187"/>
      <c r="W97" s="187"/>
      <c r="X97" s="24"/>
      <c r="Y97" s="187"/>
      <c r="AA97" s="25"/>
      <c r="AB97" s="24"/>
      <c r="AC97" s="25"/>
    </row>
    <row r="98" spans="2:29" ht="15.75" customHeight="1">
      <c r="B98" s="26"/>
      <c r="C98" s="26"/>
      <c r="D98" s="26"/>
      <c r="E98" s="26"/>
      <c r="F98" s="26"/>
      <c r="G98" s="26"/>
      <c r="H98" s="26"/>
      <c r="I98" s="277"/>
      <c r="J98" s="277"/>
      <c r="K98" s="26"/>
      <c r="L98" s="26"/>
      <c r="M98" s="26"/>
      <c r="N98" s="26"/>
      <c r="O98" s="26"/>
      <c r="P98" s="277"/>
      <c r="T98" s="24"/>
      <c r="U98" s="186"/>
      <c r="V98" s="186"/>
      <c r="W98" s="186"/>
      <c r="X98" s="24"/>
      <c r="Y98" s="186"/>
      <c r="AA98" s="25"/>
      <c r="AB98" s="24"/>
      <c r="AC98" s="25"/>
    </row>
    <row r="99" spans="2:29" ht="15.75" customHeight="1">
      <c r="B99" s="26"/>
      <c r="C99" s="26"/>
      <c r="D99" s="26"/>
      <c r="E99" s="26"/>
      <c r="F99" s="26"/>
      <c r="G99" s="26"/>
      <c r="H99" s="26"/>
      <c r="I99" s="277"/>
      <c r="J99" s="277"/>
      <c r="K99" s="26"/>
      <c r="L99" s="26"/>
      <c r="M99" s="26"/>
      <c r="N99" s="26"/>
      <c r="O99" s="26"/>
      <c r="P99" s="277"/>
      <c r="T99" s="24"/>
      <c r="U99" s="185"/>
      <c r="V99" s="185"/>
      <c r="W99" s="185"/>
      <c r="X99" s="24"/>
      <c r="Y99" s="185"/>
      <c r="AA99" s="25"/>
      <c r="AB99" s="24"/>
      <c r="AC99" s="25"/>
    </row>
    <row r="100" spans="2:29" ht="15.75" customHeight="1">
      <c r="B100" s="26"/>
      <c r="C100" s="26"/>
      <c r="D100" s="26"/>
      <c r="E100" s="26"/>
      <c r="F100" s="26"/>
      <c r="G100" s="26"/>
      <c r="H100" s="26"/>
      <c r="I100" s="277"/>
      <c r="J100" s="277"/>
      <c r="K100" s="26"/>
      <c r="L100" s="26"/>
      <c r="M100" s="26"/>
      <c r="N100" s="26"/>
      <c r="O100" s="26"/>
      <c r="P100" s="277"/>
      <c r="T100" s="24"/>
      <c r="U100" s="184"/>
      <c r="V100" s="184"/>
      <c r="W100" s="184"/>
      <c r="X100" s="24"/>
      <c r="Y100" s="184"/>
      <c r="AA100" s="25"/>
      <c r="AB100" s="24"/>
      <c r="AC100" s="25"/>
    </row>
    <row r="101" spans="2:29" ht="15.75" customHeight="1">
      <c r="B101" s="26"/>
      <c r="C101" s="26"/>
      <c r="D101" s="26"/>
      <c r="E101" s="26"/>
      <c r="F101" s="26"/>
      <c r="G101" s="26"/>
      <c r="H101" s="26"/>
      <c r="I101" s="277"/>
      <c r="J101" s="277"/>
      <c r="K101" s="26"/>
      <c r="L101" s="26"/>
      <c r="M101" s="26"/>
      <c r="N101" s="26"/>
      <c r="O101" s="26"/>
      <c r="P101" s="277"/>
      <c r="T101" s="24"/>
      <c r="U101" s="183"/>
      <c r="V101" s="183"/>
      <c r="W101" s="183"/>
      <c r="X101" s="24"/>
      <c r="Y101" s="183"/>
      <c r="AA101" s="25"/>
      <c r="AB101" s="24"/>
      <c r="AC101" s="25"/>
    </row>
    <row r="102" spans="2:29" ht="15.75" customHeight="1">
      <c r="B102" s="26"/>
      <c r="C102" s="26"/>
      <c r="D102" s="26"/>
      <c r="E102" s="26"/>
      <c r="F102" s="26"/>
      <c r="G102" s="26"/>
      <c r="H102" s="26"/>
      <c r="I102" s="277"/>
      <c r="J102" s="277"/>
      <c r="K102" s="26"/>
      <c r="L102" s="26"/>
      <c r="M102" s="26"/>
      <c r="N102" s="26"/>
      <c r="O102" s="26"/>
      <c r="P102" s="277"/>
      <c r="T102" s="24"/>
      <c r="U102" s="183"/>
      <c r="V102" s="183"/>
      <c r="W102" s="183"/>
      <c r="X102" s="24"/>
      <c r="Y102" s="183"/>
      <c r="AA102" s="25"/>
      <c r="AB102" s="24"/>
      <c r="AC102" s="25"/>
    </row>
    <row r="103" spans="2:29" ht="15.75" customHeight="1">
      <c r="B103" s="26"/>
      <c r="C103" s="26"/>
      <c r="D103" s="26"/>
      <c r="E103" s="26"/>
      <c r="F103" s="26"/>
      <c r="G103" s="26"/>
      <c r="H103" s="26"/>
      <c r="I103" s="277"/>
      <c r="J103" s="277"/>
      <c r="K103" s="26"/>
      <c r="L103" s="26"/>
      <c r="M103" s="26"/>
      <c r="N103" s="26"/>
      <c r="O103" s="26"/>
      <c r="P103" s="277"/>
      <c r="T103" s="24"/>
      <c r="U103" s="183"/>
      <c r="V103" s="183"/>
      <c r="W103" s="183"/>
      <c r="X103" s="24"/>
      <c r="Y103" s="183"/>
      <c r="AA103" s="25"/>
      <c r="AB103" s="24"/>
      <c r="AC103" s="25"/>
    </row>
    <row r="104" spans="2:29" ht="15.75" customHeight="1">
      <c r="B104" s="26"/>
      <c r="C104" s="26"/>
      <c r="D104" s="26"/>
      <c r="E104" s="26"/>
      <c r="F104" s="26"/>
      <c r="G104" s="26"/>
      <c r="H104" s="26"/>
      <c r="I104" s="277"/>
      <c r="J104" s="277"/>
      <c r="K104" s="26"/>
      <c r="L104" s="26"/>
      <c r="M104" s="26"/>
      <c r="N104" s="26"/>
      <c r="O104" s="26"/>
      <c r="P104" s="277"/>
      <c r="T104" s="24"/>
      <c r="U104" s="182"/>
      <c r="V104" s="182"/>
      <c r="W104" s="182"/>
      <c r="X104" s="24"/>
      <c r="Y104" s="182"/>
      <c r="AA104" s="25"/>
      <c r="AB104" s="24"/>
      <c r="AC104" s="25"/>
    </row>
    <row r="105" spans="2:29" ht="15.75" customHeight="1">
      <c r="B105" s="26"/>
      <c r="C105" s="26"/>
      <c r="D105" s="26"/>
      <c r="E105" s="26"/>
      <c r="F105" s="26"/>
      <c r="G105" s="26"/>
      <c r="H105" s="26"/>
      <c r="I105" s="277"/>
      <c r="J105" s="277"/>
      <c r="K105" s="26"/>
      <c r="L105" s="26"/>
      <c r="M105" s="26"/>
      <c r="N105" s="26"/>
      <c r="O105" s="26"/>
      <c r="P105" s="277"/>
      <c r="T105" s="24"/>
      <c r="U105" s="181"/>
      <c r="V105" s="181"/>
      <c r="W105" s="181"/>
      <c r="X105" s="24"/>
      <c r="Y105" s="181"/>
      <c r="AA105" s="25"/>
      <c r="AB105" s="24"/>
      <c r="AC105" s="25"/>
    </row>
    <row r="106" spans="2:29" ht="15.75" customHeight="1">
      <c r="B106" s="26"/>
      <c r="C106" s="26"/>
      <c r="D106" s="26"/>
      <c r="E106" s="26"/>
      <c r="F106" s="26"/>
      <c r="G106" s="26"/>
      <c r="H106" s="26"/>
      <c r="I106" s="277"/>
      <c r="J106" s="277"/>
      <c r="K106" s="26"/>
      <c r="L106" s="26"/>
      <c r="M106" s="26"/>
      <c r="N106" s="26"/>
      <c r="O106" s="26"/>
      <c r="P106" s="277"/>
      <c r="T106" s="24"/>
      <c r="U106" s="180"/>
      <c r="V106" s="180"/>
      <c r="W106" s="180"/>
      <c r="X106" s="24"/>
      <c r="Y106" s="180"/>
      <c r="AA106" s="25"/>
      <c r="AB106" s="24"/>
      <c r="AC106" s="25"/>
    </row>
    <row r="107" spans="2:29" ht="15.75" customHeight="1">
      <c r="B107" s="26"/>
      <c r="C107" s="26"/>
      <c r="D107" s="26"/>
      <c r="E107" s="26"/>
      <c r="F107" s="26"/>
      <c r="G107" s="26"/>
      <c r="H107" s="26"/>
      <c r="I107" s="277"/>
      <c r="J107" s="277"/>
      <c r="K107" s="26"/>
      <c r="L107" s="26"/>
      <c r="M107" s="26"/>
      <c r="N107" s="26"/>
      <c r="O107" s="26"/>
      <c r="P107" s="277"/>
      <c r="T107" s="24"/>
      <c r="U107" s="179"/>
      <c r="V107" s="179"/>
      <c r="W107" s="179"/>
      <c r="X107" s="24"/>
      <c r="Y107" s="179"/>
      <c r="AA107" s="25"/>
      <c r="AB107" s="24"/>
      <c r="AC107" s="25"/>
    </row>
    <row r="108" spans="2:29" ht="15.75" customHeight="1">
      <c r="B108" s="26"/>
      <c r="C108" s="26"/>
      <c r="D108" s="26"/>
      <c r="E108" s="26"/>
      <c r="F108" s="26"/>
      <c r="G108" s="26"/>
      <c r="H108" s="26"/>
      <c r="I108" s="277"/>
      <c r="J108" s="277"/>
      <c r="K108" s="26"/>
      <c r="L108" s="26"/>
      <c r="M108" s="26"/>
      <c r="N108" s="26"/>
      <c r="O108" s="26"/>
      <c r="P108" s="277"/>
      <c r="T108" s="24"/>
      <c r="U108" s="178"/>
      <c r="V108" s="178"/>
      <c r="W108" s="178"/>
      <c r="X108" s="24"/>
      <c r="Y108" s="178"/>
      <c r="AA108" s="25"/>
      <c r="AB108" s="24"/>
      <c r="AC108" s="25"/>
    </row>
    <row r="109" spans="2:29" ht="15.75" customHeight="1">
      <c r="B109" s="26"/>
      <c r="C109" s="26"/>
      <c r="D109" s="26"/>
      <c r="E109" s="26"/>
      <c r="F109" s="26"/>
      <c r="G109" s="26"/>
      <c r="H109" s="26"/>
      <c r="I109" s="277"/>
      <c r="J109" s="277"/>
      <c r="K109" s="26"/>
      <c r="L109" s="26"/>
      <c r="M109" s="26"/>
      <c r="N109" s="26"/>
      <c r="O109" s="26"/>
      <c r="P109" s="277"/>
      <c r="T109" s="24"/>
      <c r="U109" s="178"/>
      <c r="V109" s="178"/>
      <c r="W109" s="178"/>
      <c r="X109" s="24"/>
      <c r="Y109" s="178"/>
      <c r="AA109" s="25"/>
      <c r="AB109" s="24"/>
      <c r="AC109" s="25"/>
    </row>
    <row r="110" spans="2:29" ht="15.75" customHeight="1">
      <c r="B110" s="26"/>
      <c r="C110" s="26"/>
      <c r="D110" s="26"/>
      <c r="E110" s="26"/>
      <c r="F110" s="26"/>
      <c r="G110" s="26"/>
      <c r="H110" s="26"/>
      <c r="I110" s="277"/>
      <c r="J110" s="277"/>
      <c r="K110" s="26"/>
      <c r="L110" s="26"/>
      <c r="M110" s="26"/>
      <c r="N110" s="26"/>
      <c r="O110" s="26"/>
      <c r="P110" s="277"/>
      <c r="T110" s="24"/>
      <c r="U110" s="177"/>
      <c r="V110" s="177"/>
      <c r="W110" s="177"/>
      <c r="X110" s="24"/>
      <c r="Y110" s="177"/>
      <c r="AA110" s="25"/>
      <c r="AB110" s="24"/>
      <c r="AC110" s="25"/>
    </row>
    <row r="111" spans="2:29" ht="15.75" customHeight="1">
      <c r="B111" s="26"/>
      <c r="C111" s="26"/>
      <c r="D111" s="26"/>
      <c r="E111" s="26"/>
      <c r="F111" s="26"/>
      <c r="G111" s="26"/>
      <c r="H111" s="26"/>
      <c r="I111" s="277"/>
      <c r="J111" s="277"/>
      <c r="K111" s="26"/>
      <c r="L111" s="26"/>
      <c r="M111" s="26"/>
      <c r="N111" s="26"/>
      <c r="O111" s="26"/>
      <c r="P111" s="277"/>
      <c r="T111" s="24"/>
      <c r="U111" s="176"/>
      <c r="V111" s="176"/>
      <c r="W111" s="176"/>
      <c r="X111" s="24"/>
      <c r="Y111" s="176"/>
      <c r="AA111" s="25"/>
      <c r="AB111" s="24"/>
      <c r="AC111" s="25"/>
    </row>
    <row r="112" spans="2:29" ht="15.75" customHeight="1">
      <c r="B112" s="26"/>
      <c r="C112" s="26"/>
      <c r="D112" s="26"/>
      <c r="E112" s="26"/>
      <c r="F112" s="26"/>
      <c r="G112" s="26"/>
      <c r="H112" s="26"/>
      <c r="I112" s="277"/>
      <c r="J112" s="277"/>
      <c r="K112" s="26"/>
      <c r="L112" s="26"/>
      <c r="M112" s="26"/>
      <c r="N112" s="26"/>
      <c r="O112" s="26"/>
      <c r="P112" s="277"/>
      <c r="T112" s="24"/>
      <c r="U112" s="176"/>
      <c r="V112" s="176"/>
      <c r="W112" s="176"/>
      <c r="X112" s="24"/>
      <c r="Y112" s="176"/>
      <c r="AA112" s="25"/>
      <c r="AB112" s="24"/>
      <c r="AC112" s="25"/>
    </row>
    <row r="113" spans="2:29" ht="15.75" customHeight="1">
      <c r="B113" s="26"/>
      <c r="C113" s="26"/>
      <c r="D113" s="26"/>
      <c r="E113" s="26"/>
      <c r="F113" s="26"/>
      <c r="G113" s="26"/>
      <c r="H113" s="26"/>
      <c r="I113" s="277"/>
      <c r="J113" s="277"/>
      <c r="K113" s="26"/>
      <c r="L113" s="26"/>
      <c r="M113" s="26"/>
      <c r="N113" s="26"/>
      <c r="O113" s="26"/>
      <c r="P113" s="277"/>
      <c r="T113" s="24"/>
      <c r="U113" s="175"/>
      <c r="V113" s="175"/>
      <c r="W113" s="175"/>
      <c r="X113" s="24"/>
      <c r="Y113" s="175"/>
      <c r="AA113" s="25"/>
      <c r="AB113" s="24"/>
      <c r="AC113" s="25"/>
    </row>
    <row r="114" spans="2:29" ht="15.75" customHeight="1">
      <c r="B114" s="26"/>
      <c r="C114" s="26"/>
      <c r="D114" s="26"/>
      <c r="E114" s="26"/>
      <c r="F114" s="26"/>
      <c r="G114" s="26"/>
      <c r="H114" s="26"/>
      <c r="I114" s="277"/>
      <c r="J114" s="277"/>
      <c r="K114" s="26"/>
      <c r="L114" s="26"/>
      <c r="M114" s="26"/>
      <c r="N114" s="26"/>
      <c r="O114" s="26"/>
      <c r="P114" s="277"/>
      <c r="T114" s="24"/>
      <c r="U114" s="174"/>
      <c r="V114" s="174"/>
      <c r="W114" s="174"/>
      <c r="X114" s="24"/>
      <c r="Y114" s="174"/>
      <c r="AA114" s="25"/>
      <c r="AB114" s="24"/>
      <c r="AC114" s="25"/>
    </row>
    <row r="115" spans="2:29" ht="15.75" customHeight="1">
      <c r="B115" s="26"/>
      <c r="C115" s="26"/>
      <c r="D115" s="26"/>
      <c r="E115" s="26"/>
      <c r="F115" s="26"/>
      <c r="G115" s="26"/>
      <c r="H115" s="26"/>
      <c r="I115" s="277"/>
      <c r="J115" s="277"/>
      <c r="K115" s="26"/>
      <c r="L115" s="26"/>
      <c r="M115" s="26"/>
      <c r="N115" s="26"/>
      <c r="O115" s="26"/>
      <c r="P115" s="277"/>
      <c r="T115" s="24"/>
      <c r="U115" s="173"/>
      <c r="V115" s="173"/>
      <c r="W115" s="173"/>
      <c r="X115" s="24"/>
      <c r="Y115" s="173"/>
      <c r="AA115" s="25"/>
      <c r="AB115" s="24"/>
      <c r="AC115" s="25"/>
    </row>
    <row r="116" spans="2:29" ht="15.75" customHeight="1">
      <c r="B116" s="26"/>
      <c r="C116" s="26"/>
      <c r="D116" s="26"/>
      <c r="E116" s="26"/>
      <c r="F116" s="26"/>
      <c r="G116" s="26"/>
      <c r="H116" s="26"/>
      <c r="I116" s="277"/>
      <c r="J116" s="277"/>
      <c r="K116" s="26"/>
      <c r="L116" s="26"/>
      <c r="M116" s="26"/>
      <c r="N116" s="26"/>
      <c r="O116" s="26"/>
      <c r="P116" s="277"/>
      <c r="T116" s="24"/>
      <c r="U116" s="172"/>
      <c r="V116" s="172"/>
      <c r="W116" s="172"/>
      <c r="X116" s="24"/>
      <c r="Y116" s="172"/>
      <c r="AA116" s="25"/>
      <c r="AB116" s="24"/>
      <c r="AC116" s="25"/>
    </row>
    <row r="117" spans="2:29" ht="15.75" customHeight="1">
      <c r="B117" s="26"/>
      <c r="C117" s="26"/>
      <c r="D117" s="26"/>
      <c r="E117" s="26"/>
      <c r="F117" s="26"/>
      <c r="G117" s="26"/>
      <c r="H117" s="26"/>
      <c r="I117" s="277"/>
      <c r="J117" s="277"/>
      <c r="K117" s="26"/>
      <c r="L117" s="26"/>
      <c r="M117" s="26"/>
      <c r="N117" s="26"/>
      <c r="O117" s="26"/>
      <c r="P117" s="277"/>
      <c r="T117" s="24"/>
      <c r="U117" s="171"/>
      <c r="V117" s="171"/>
      <c r="W117" s="171"/>
      <c r="X117" s="24"/>
      <c r="Y117" s="171"/>
      <c r="AA117" s="25"/>
      <c r="AB117" s="24"/>
      <c r="AC117" s="25"/>
    </row>
    <row r="118" spans="2:29" ht="15.75" customHeight="1">
      <c r="B118" s="26"/>
      <c r="C118" s="26"/>
      <c r="D118" s="26"/>
      <c r="E118" s="26"/>
      <c r="F118" s="26"/>
      <c r="G118" s="26"/>
      <c r="H118" s="26"/>
      <c r="I118" s="277"/>
      <c r="J118" s="277"/>
      <c r="K118" s="26"/>
      <c r="L118" s="26"/>
      <c r="M118" s="26"/>
      <c r="N118" s="26"/>
      <c r="O118" s="26"/>
      <c r="P118" s="277"/>
      <c r="T118" s="24"/>
      <c r="U118" s="170"/>
      <c r="V118" s="170"/>
      <c r="W118" s="170"/>
      <c r="X118" s="24"/>
      <c r="Y118" s="170"/>
      <c r="AA118" s="25"/>
      <c r="AB118" s="24"/>
      <c r="AC118" s="25"/>
    </row>
    <row r="119" spans="2:29" ht="15.75" customHeight="1">
      <c r="B119" s="26"/>
      <c r="C119" s="26"/>
      <c r="D119" s="26"/>
      <c r="E119" s="26"/>
      <c r="F119" s="26"/>
      <c r="G119" s="26"/>
      <c r="H119" s="26"/>
      <c r="I119" s="277"/>
      <c r="J119" s="277"/>
      <c r="K119" s="26"/>
      <c r="L119" s="26"/>
      <c r="M119" s="26"/>
      <c r="N119" s="26"/>
      <c r="O119" s="26"/>
      <c r="P119" s="277"/>
      <c r="T119" s="24"/>
      <c r="U119" s="169"/>
      <c r="V119" s="169"/>
      <c r="W119" s="169"/>
      <c r="X119" s="24"/>
      <c r="Y119" s="169"/>
      <c r="AA119" s="25"/>
      <c r="AB119" s="24"/>
      <c r="AC119" s="25"/>
    </row>
    <row r="120" spans="2:29" ht="15.75" customHeight="1">
      <c r="B120" s="26"/>
      <c r="C120" s="26"/>
      <c r="D120" s="26"/>
      <c r="E120" s="26"/>
      <c r="F120" s="26"/>
      <c r="G120" s="26"/>
      <c r="H120" s="26"/>
      <c r="I120" s="277"/>
      <c r="J120" s="277"/>
      <c r="K120" s="26"/>
      <c r="L120" s="26"/>
      <c r="M120" s="26"/>
      <c r="N120" s="26"/>
      <c r="O120" s="26"/>
      <c r="P120" s="277"/>
      <c r="T120" s="24"/>
      <c r="U120" s="164"/>
      <c r="V120" s="164"/>
      <c r="W120" s="164"/>
      <c r="X120" s="24"/>
      <c r="Y120" s="164"/>
      <c r="AA120" s="25"/>
      <c r="AB120" s="24"/>
      <c r="AC120" s="25"/>
    </row>
    <row r="121" spans="2:29" ht="15.75" customHeight="1">
      <c r="B121" s="26"/>
      <c r="C121" s="26"/>
      <c r="D121" s="26"/>
      <c r="E121" s="26"/>
      <c r="F121" s="26"/>
      <c r="G121" s="26"/>
      <c r="H121" s="26"/>
      <c r="I121" s="277"/>
      <c r="J121" s="277"/>
      <c r="K121" s="26"/>
      <c r="L121" s="26"/>
      <c r="M121" s="26"/>
      <c r="N121" s="26"/>
      <c r="O121" s="26"/>
      <c r="P121" s="277"/>
      <c r="T121" s="24"/>
      <c r="U121" s="167"/>
      <c r="V121" s="167"/>
      <c r="W121" s="167"/>
      <c r="X121" s="24"/>
      <c r="Y121" s="167"/>
      <c r="AA121" s="25"/>
      <c r="AB121" s="24"/>
      <c r="AC121" s="25"/>
    </row>
    <row r="122" spans="2:29" ht="15.75" customHeight="1">
      <c r="B122" s="26"/>
      <c r="C122" s="26"/>
      <c r="D122" s="26"/>
      <c r="E122" s="26"/>
      <c r="F122" s="26"/>
      <c r="G122" s="26"/>
      <c r="H122" s="26"/>
      <c r="I122" s="277"/>
      <c r="J122" s="277"/>
      <c r="K122" s="26"/>
      <c r="L122" s="26"/>
      <c r="M122" s="26"/>
      <c r="N122" s="26"/>
      <c r="O122" s="26"/>
      <c r="P122" s="277"/>
      <c r="T122" s="24"/>
      <c r="U122" s="166"/>
      <c r="V122" s="166"/>
      <c r="W122" s="166"/>
      <c r="X122" s="24"/>
      <c r="Y122" s="166"/>
      <c r="AA122" s="25"/>
      <c r="AB122" s="24"/>
      <c r="AC122" s="25"/>
    </row>
    <row r="123" spans="2:29" ht="15.75" customHeight="1">
      <c r="B123" s="26"/>
      <c r="C123" s="26"/>
      <c r="D123" s="26"/>
      <c r="E123" s="26"/>
      <c r="F123" s="26"/>
      <c r="G123" s="26"/>
      <c r="H123" s="26"/>
      <c r="I123" s="277"/>
      <c r="J123" s="277"/>
      <c r="K123" s="26"/>
      <c r="L123" s="26"/>
      <c r="M123" s="26"/>
      <c r="N123" s="26"/>
      <c r="O123" s="26"/>
      <c r="P123" s="277"/>
      <c r="T123" s="24"/>
      <c r="U123" s="165"/>
      <c r="V123" s="165"/>
      <c r="W123" s="165"/>
      <c r="X123" s="24"/>
      <c r="Y123" s="165"/>
      <c r="AA123" s="25"/>
      <c r="AB123" s="24"/>
      <c r="AC123" s="25"/>
    </row>
    <row r="124" spans="2:29" ht="15.75" customHeight="1">
      <c r="B124" s="26"/>
      <c r="C124" s="26"/>
      <c r="D124" s="26"/>
      <c r="E124" s="26"/>
      <c r="F124" s="26"/>
      <c r="G124" s="26"/>
      <c r="H124" s="26"/>
      <c r="I124" s="277"/>
      <c r="J124" s="277"/>
      <c r="K124" s="26"/>
      <c r="L124" s="26"/>
      <c r="M124" s="26"/>
      <c r="N124" s="26"/>
      <c r="O124" s="26"/>
      <c r="P124" s="277"/>
      <c r="T124" s="24"/>
      <c r="U124" s="164"/>
      <c r="V124" s="164"/>
      <c r="W124" s="164"/>
      <c r="X124" s="24"/>
      <c r="Y124" s="164"/>
      <c r="AA124" s="25"/>
      <c r="AB124" s="24"/>
      <c r="AC124" s="25"/>
    </row>
    <row r="125" spans="2:29" ht="15.75" customHeight="1">
      <c r="B125" s="26"/>
      <c r="C125" s="26"/>
      <c r="D125" s="26"/>
      <c r="E125" s="26"/>
      <c r="F125" s="26"/>
      <c r="G125" s="26"/>
      <c r="H125" s="26"/>
      <c r="I125" s="277"/>
      <c r="J125" s="277"/>
      <c r="K125" s="26"/>
      <c r="L125" s="26"/>
      <c r="M125" s="26"/>
      <c r="N125" s="26"/>
      <c r="O125" s="26"/>
      <c r="P125" s="277"/>
      <c r="T125" s="24"/>
      <c r="U125" s="158"/>
      <c r="V125" s="158"/>
      <c r="W125" s="158"/>
      <c r="X125" s="24"/>
      <c r="Y125" s="158"/>
      <c r="AA125" s="25"/>
      <c r="AB125" s="24"/>
      <c r="AC125" s="25"/>
    </row>
    <row r="126" spans="2:29" ht="15.75" customHeight="1">
      <c r="B126" s="26"/>
      <c r="C126" s="26"/>
      <c r="D126" s="26"/>
      <c r="E126" s="26"/>
      <c r="F126" s="26"/>
      <c r="G126" s="26"/>
      <c r="H126" s="26"/>
      <c r="I126" s="277"/>
      <c r="J126" s="277"/>
      <c r="K126" s="26"/>
      <c r="L126" s="26"/>
      <c r="M126" s="26"/>
      <c r="N126" s="26"/>
      <c r="O126" s="26"/>
      <c r="P126" s="277"/>
      <c r="T126" s="24"/>
      <c r="U126" s="162"/>
      <c r="V126" s="162"/>
      <c r="W126" s="162"/>
      <c r="X126" s="24"/>
      <c r="Y126" s="162"/>
      <c r="AA126" s="25"/>
      <c r="AB126" s="24"/>
      <c r="AC126" s="25"/>
    </row>
    <row r="127" spans="2:29" ht="15.75" customHeight="1">
      <c r="B127" s="26"/>
      <c r="C127" s="26"/>
      <c r="D127" s="26"/>
      <c r="E127" s="26"/>
      <c r="F127" s="26"/>
      <c r="G127" s="26"/>
      <c r="H127" s="26"/>
      <c r="I127" s="277"/>
      <c r="J127" s="277"/>
      <c r="K127" s="26"/>
      <c r="L127" s="26"/>
      <c r="M127" s="26"/>
      <c r="N127" s="26"/>
      <c r="O127" s="26"/>
      <c r="P127" s="277"/>
      <c r="T127" s="24"/>
      <c r="U127" s="161"/>
      <c r="V127" s="161"/>
      <c r="W127" s="161"/>
      <c r="X127" s="24"/>
      <c r="Y127" s="161"/>
      <c r="AA127" s="25"/>
      <c r="AB127" s="24"/>
      <c r="AC127" s="25"/>
    </row>
    <row r="128" spans="2:29" ht="15.75" customHeight="1">
      <c r="B128" s="26"/>
      <c r="C128" s="26"/>
      <c r="D128" s="26"/>
      <c r="E128" s="26"/>
      <c r="F128" s="26"/>
      <c r="G128" s="26"/>
      <c r="H128" s="26"/>
      <c r="I128" s="277"/>
      <c r="J128" s="277"/>
      <c r="K128" s="26"/>
      <c r="L128" s="26"/>
      <c r="M128" s="26"/>
      <c r="N128" s="26"/>
      <c r="O128" s="26"/>
      <c r="P128" s="277"/>
      <c r="T128" s="24"/>
      <c r="U128" s="160"/>
      <c r="V128" s="160"/>
      <c r="W128" s="160"/>
      <c r="X128" s="24"/>
      <c r="Y128" s="160"/>
      <c r="AA128" s="25"/>
      <c r="AB128" s="25"/>
      <c r="AC128" s="25"/>
    </row>
    <row r="129" spans="2:29" ht="15.75" customHeight="1">
      <c r="B129" s="26"/>
      <c r="C129" s="26"/>
      <c r="D129" s="26"/>
      <c r="E129" s="26"/>
      <c r="F129" s="26"/>
      <c r="G129" s="26"/>
      <c r="H129" s="26"/>
      <c r="I129" s="277"/>
      <c r="J129" s="277"/>
      <c r="K129" s="26"/>
      <c r="L129" s="26"/>
      <c r="M129" s="26"/>
      <c r="N129" s="26"/>
      <c r="O129" s="26"/>
      <c r="P129" s="277"/>
      <c r="T129" s="24"/>
      <c r="U129" s="159"/>
      <c r="V129" s="159"/>
      <c r="W129" s="159"/>
      <c r="X129" s="24"/>
      <c r="Y129" s="159"/>
      <c r="AA129" s="25"/>
      <c r="AB129" s="25"/>
      <c r="AC129" s="25"/>
    </row>
    <row r="130" spans="2:29" ht="15.75" customHeight="1">
      <c r="B130" s="26"/>
      <c r="C130" s="26"/>
      <c r="D130" s="26"/>
      <c r="E130" s="26"/>
      <c r="F130" s="26"/>
      <c r="G130" s="26"/>
      <c r="H130" s="26"/>
      <c r="I130" s="277"/>
      <c r="J130" s="277"/>
      <c r="K130" s="26"/>
      <c r="L130" s="26"/>
      <c r="M130" s="26"/>
      <c r="N130" s="26"/>
      <c r="O130" s="26"/>
      <c r="P130" s="277"/>
      <c r="T130" s="24"/>
      <c r="U130" s="132"/>
      <c r="V130" s="132"/>
      <c r="W130" s="132"/>
      <c r="X130" s="24"/>
      <c r="Y130" s="132"/>
      <c r="AA130" s="25"/>
      <c r="AB130" s="25"/>
      <c r="AC130" s="25"/>
    </row>
    <row r="131" spans="2:29" ht="15.75" customHeight="1">
      <c r="B131" s="26"/>
      <c r="C131" s="26"/>
      <c r="D131" s="26"/>
      <c r="E131" s="26"/>
      <c r="F131" s="26"/>
      <c r="G131" s="26"/>
      <c r="H131" s="26"/>
      <c r="I131" s="277"/>
      <c r="J131" s="277"/>
      <c r="K131" s="26"/>
      <c r="L131" s="26"/>
      <c r="M131" s="26"/>
      <c r="N131" s="26"/>
      <c r="O131" s="26"/>
      <c r="P131" s="277"/>
      <c r="T131" s="24"/>
      <c r="U131" s="157"/>
      <c r="V131" s="157"/>
      <c r="W131" s="157"/>
      <c r="X131" s="24"/>
      <c r="Y131" s="157"/>
      <c r="AA131" s="25"/>
      <c r="AB131" s="25"/>
      <c r="AC131" s="25"/>
    </row>
    <row r="132" spans="2:29" ht="15.75" customHeight="1">
      <c r="B132" s="26"/>
      <c r="C132" s="26"/>
      <c r="D132" s="26"/>
      <c r="E132" s="26"/>
      <c r="F132" s="26"/>
      <c r="G132" s="26"/>
      <c r="H132" s="26"/>
      <c r="I132" s="277"/>
      <c r="J132" s="277"/>
      <c r="K132" s="26"/>
      <c r="L132" s="26"/>
      <c r="M132" s="26"/>
      <c r="N132" s="26"/>
      <c r="O132" s="26"/>
      <c r="P132" s="277"/>
      <c r="T132" s="24"/>
      <c r="U132" s="156"/>
      <c r="V132" s="156"/>
      <c r="W132" s="156"/>
      <c r="X132" s="24"/>
      <c r="Y132" s="156"/>
      <c r="AA132" s="25"/>
      <c r="AB132" s="25"/>
      <c r="AC132" s="25"/>
    </row>
    <row r="133" spans="2:29" ht="15.75" customHeight="1">
      <c r="B133" s="26"/>
      <c r="C133" s="26"/>
      <c r="D133" s="26"/>
      <c r="E133" s="26"/>
      <c r="F133" s="26"/>
      <c r="G133" s="26"/>
      <c r="H133" s="26"/>
      <c r="I133" s="277"/>
      <c r="J133" s="277"/>
      <c r="K133" s="26"/>
      <c r="L133" s="26"/>
      <c r="M133" s="26"/>
      <c r="N133" s="26"/>
      <c r="O133" s="26"/>
      <c r="P133" s="277"/>
      <c r="T133" s="24"/>
      <c r="U133" s="155"/>
      <c r="V133" s="155"/>
      <c r="W133" s="155"/>
      <c r="X133" s="24"/>
      <c r="Y133" s="155"/>
      <c r="AA133" s="25"/>
      <c r="AB133" s="25"/>
      <c r="AC133" s="25"/>
    </row>
    <row r="134" spans="2:29" ht="15.75" customHeight="1">
      <c r="B134" s="26"/>
      <c r="C134" s="26"/>
      <c r="D134" s="26"/>
      <c r="E134" s="26"/>
      <c r="F134" s="26"/>
      <c r="G134" s="26"/>
      <c r="H134" s="26"/>
      <c r="I134" s="277"/>
      <c r="J134" s="277"/>
      <c r="K134" s="26"/>
      <c r="L134" s="26"/>
      <c r="M134" s="26"/>
      <c r="N134" s="26"/>
      <c r="O134" s="26"/>
      <c r="P134" s="277"/>
      <c r="T134" s="24"/>
      <c r="U134" s="155"/>
      <c r="V134" s="155"/>
      <c r="W134" s="155"/>
      <c r="X134" s="24"/>
      <c r="Y134" s="155"/>
      <c r="AA134" s="25"/>
      <c r="AB134" s="25"/>
      <c r="AC134" s="25"/>
    </row>
    <row r="135" spans="2:29" ht="15.75" customHeight="1">
      <c r="B135" s="26"/>
      <c r="C135" s="26"/>
      <c r="D135" s="26"/>
      <c r="E135" s="26"/>
      <c r="F135" s="26"/>
      <c r="G135" s="26"/>
      <c r="H135" s="26"/>
      <c r="I135" s="277"/>
      <c r="J135" s="277"/>
      <c r="K135" s="26"/>
      <c r="L135" s="26"/>
      <c r="M135" s="26"/>
      <c r="N135" s="26"/>
      <c r="O135" s="26"/>
      <c r="P135" s="277"/>
      <c r="T135" s="24"/>
      <c r="U135" s="154"/>
      <c r="V135" s="154"/>
      <c r="W135" s="154"/>
      <c r="X135" s="24"/>
      <c r="Y135" s="154"/>
      <c r="AA135" s="25"/>
      <c r="AB135" s="25"/>
      <c r="AC135" s="25"/>
    </row>
    <row r="136" spans="2:29" ht="15.75" customHeight="1">
      <c r="B136" s="26"/>
      <c r="C136" s="26"/>
      <c r="D136" s="26"/>
      <c r="E136" s="26"/>
      <c r="F136" s="26"/>
      <c r="G136" s="26"/>
      <c r="H136" s="26"/>
      <c r="I136" s="277"/>
      <c r="J136" s="277"/>
      <c r="K136" s="26"/>
      <c r="L136" s="26"/>
      <c r="M136" s="26"/>
      <c r="N136" s="26"/>
      <c r="O136" s="26"/>
      <c r="P136" s="277"/>
      <c r="T136" s="24"/>
      <c r="U136" s="153"/>
      <c r="V136" s="153"/>
      <c r="W136" s="153"/>
      <c r="X136" s="24"/>
      <c r="Y136" s="153"/>
      <c r="AA136" s="25"/>
      <c r="AB136" s="25"/>
      <c r="AC136" s="25"/>
    </row>
    <row r="137" spans="2:29" ht="15.75" customHeight="1">
      <c r="B137" s="26"/>
      <c r="C137" s="26"/>
      <c r="D137" s="26"/>
      <c r="E137" s="26"/>
      <c r="F137" s="26"/>
      <c r="G137" s="26"/>
      <c r="H137" s="26"/>
      <c r="I137" s="277"/>
      <c r="J137" s="277"/>
      <c r="K137" s="26"/>
      <c r="L137" s="26"/>
      <c r="M137" s="26"/>
      <c r="N137" s="26"/>
      <c r="O137" s="26"/>
      <c r="P137" s="277"/>
      <c r="T137" s="24"/>
      <c r="U137" s="152"/>
      <c r="V137" s="152"/>
      <c r="W137" s="152"/>
      <c r="X137" s="24"/>
      <c r="Y137" s="152"/>
      <c r="AA137" s="25"/>
      <c r="AB137" s="25"/>
      <c r="AC137" s="25"/>
    </row>
    <row r="138" spans="2:29" ht="15.75" customHeight="1">
      <c r="B138" s="26"/>
      <c r="C138" s="26"/>
      <c r="D138" s="26"/>
      <c r="E138" s="26"/>
      <c r="F138" s="26"/>
      <c r="G138" s="26"/>
      <c r="H138" s="26"/>
      <c r="I138" s="277"/>
      <c r="J138" s="277"/>
      <c r="K138" s="26"/>
      <c r="L138" s="26"/>
      <c r="M138" s="26"/>
      <c r="N138" s="26"/>
      <c r="O138" s="26"/>
      <c r="P138" s="277"/>
      <c r="T138" s="24"/>
      <c r="U138" s="151"/>
      <c r="V138" s="151"/>
      <c r="W138" s="151"/>
      <c r="X138" s="24"/>
      <c r="Y138" s="151"/>
      <c r="AA138" s="25"/>
      <c r="AB138" s="25"/>
      <c r="AC138" s="25"/>
    </row>
    <row r="139" spans="2:29" ht="15.75" customHeight="1">
      <c r="B139" s="26"/>
      <c r="C139" s="26"/>
      <c r="D139" s="26"/>
      <c r="E139" s="26"/>
      <c r="F139" s="26"/>
      <c r="G139" s="26"/>
      <c r="H139" s="26"/>
      <c r="I139" s="277"/>
      <c r="J139" s="277"/>
      <c r="K139" s="26"/>
      <c r="L139" s="26"/>
      <c r="M139" s="26"/>
      <c r="N139" s="26"/>
      <c r="O139" s="26"/>
      <c r="P139" s="277"/>
      <c r="T139" s="24"/>
      <c r="U139" s="150"/>
      <c r="V139" s="150"/>
      <c r="W139" s="150"/>
      <c r="X139" s="24"/>
      <c r="Y139" s="150"/>
      <c r="AA139" s="25"/>
      <c r="AB139" s="25"/>
      <c r="AC139" s="25"/>
    </row>
    <row r="140" spans="2:29" ht="15.75" customHeight="1">
      <c r="B140" s="26"/>
      <c r="C140" s="26"/>
      <c r="D140" s="26"/>
      <c r="E140" s="26"/>
      <c r="F140" s="26"/>
      <c r="G140" s="26"/>
      <c r="H140" s="26"/>
      <c r="I140" s="277"/>
      <c r="J140" s="277"/>
      <c r="K140" s="26"/>
      <c r="L140" s="26"/>
      <c r="M140" s="26"/>
      <c r="N140" s="26"/>
      <c r="O140" s="26"/>
      <c r="P140" s="277"/>
      <c r="T140" s="24"/>
      <c r="U140" s="149"/>
      <c r="V140" s="149"/>
      <c r="W140" s="149"/>
      <c r="X140" s="24"/>
      <c r="Y140" s="149"/>
    </row>
    <row r="141" spans="2:29" ht="15.75" customHeight="1">
      <c r="B141" s="26"/>
      <c r="C141" s="26"/>
      <c r="D141" s="26"/>
      <c r="E141" s="26"/>
      <c r="F141" s="26"/>
      <c r="G141" s="26"/>
      <c r="H141" s="26"/>
      <c r="I141" s="277"/>
      <c r="J141" s="277"/>
      <c r="K141" s="26"/>
      <c r="L141" s="26"/>
      <c r="M141" s="26"/>
      <c r="N141" s="26"/>
      <c r="O141" s="26"/>
      <c r="P141" s="277"/>
      <c r="T141" s="24"/>
      <c r="U141" s="148"/>
      <c r="V141" s="148"/>
      <c r="W141" s="148"/>
      <c r="X141" s="24"/>
      <c r="Y141" s="148"/>
    </row>
    <row r="142" spans="2:29" ht="15.75" customHeight="1">
      <c r="B142" s="26"/>
      <c r="C142" s="26"/>
      <c r="D142" s="26"/>
      <c r="E142" s="26"/>
      <c r="F142" s="26"/>
      <c r="G142" s="26"/>
      <c r="H142" s="26"/>
      <c r="I142" s="277"/>
      <c r="J142" s="277"/>
      <c r="K142" s="26"/>
      <c r="L142" s="26"/>
      <c r="M142" s="26"/>
      <c r="N142" s="26"/>
      <c r="O142" s="26"/>
      <c r="P142" s="277"/>
      <c r="T142" s="24"/>
      <c r="U142" s="147"/>
      <c r="V142" s="147"/>
      <c r="W142" s="147"/>
      <c r="X142" s="24"/>
      <c r="Y142" s="147"/>
    </row>
    <row r="143" spans="2:29" ht="15.75" customHeight="1">
      <c r="B143" s="26"/>
      <c r="C143" s="26"/>
      <c r="D143" s="26"/>
      <c r="E143" s="26"/>
      <c r="F143" s="26"/>
      <c r="G143" s="26"/>
      <c r="H143" s="26"/>
      <c r="I143" s="277"/>
      <c r="J143" s="277"/>
      <c r="K143" s="26"/>
      <c r="L143" s="26"/>
      <c r="M143" s="26"/>
      <c r="N143" s="26"/>
      <c r="O143" s="26"/>
      <c r="P143" s="277"/>
      <c r="T143" s="24"/>
      <c r="U143" s="146"/>
      <c r="V143" s="146"/>
      <c r="W143" s="146"/>
      <c r="X143" s="24"/>
      <c r="Y143" s="146"/>
    </row>
    <row r="144" spans="2:29" ht="15.75" customHeight="1">
      <c r="B144" s="26"/>
      <c r="C144" s="26"/>
      <c r="D144" s="26"/>
      <c r="E144" s="26"/>
      <c r="F144" s="26"/>
      <c r="G144" s="26"/>
      <c r="H144" s="26"/>
      <c r="I144" s="277"/>
      <c r="J144" s="277"/>
      <c r="K144" s="26"/>
      <c r="L144" s="26"/>
      <c r="M144" s="26"/>
      <c r="N144" s="26"/>
      <c r="O144" s="26"/>
      <c r="P144" s="277"/>
      <c r="T144" s="24"/>
      <c r="U144" s="145"/>
      <c r="V144" s="145"/>
      <c r="W144" s="145"/>
      <c r="X144" s="24"/>
      <c r="Y144" s="145"/>
    </row>
    <row r="145" spans="2:25" ht="15.75" customHeight="1">
      <c r="B145" s="26"/>
      <c r="C145" s="26"/>
      <c r="D145" s="26"/>
      <c r="E145" s="26"/>
      <c r="F145" s="26"/>
      <c r="G145" s="26"/>
      <c r="H145" s="26"/>
      <c r="I145" s="277"/>
      <c r="J145" s="277"/>
      <c r="K145" s="26"/>
      <c r="L145" s="26"/>
      <c r="M145" s="26"/>
      <c r="N145" s="26"/>
      <c r="O145" s="26"/>
      <c r="P145" s="277"/>
      <c r="T145" s="24"/>
      <c r="U145" s="144"/>
      <c r="V145" s="144"/>
      <c r="W145" s="144"/>
      <c r="X145" s="24"/>
      <c r="Y145" s="144"/>
    </row>
    <row r="146" spans="2:25" ht="15.75" customHeight="1">
      <c r="B146" s="26"/>
      <c r="C146" s="26"/>
      <c r="D146" s="26"/>
      <c r="E146" s="26"/>
      <c r="F146" s="26"/>
      <c r="G146" s="26"/>
      <c r="H146" s="26"/>
      <c r="I146" s="277"/>
      <c r="J146" s="277"/>
      <c r="K146" s="26"/>
      <c r="L146" s="26"/>
      <c r="M146" s="26"/>
      <c r="N146" s="26"/>
      <c r="O146" s="26"/>
      <c r="P146" s="277"/>
      <c r="T146" s="24"/>
      <c r="U146" s="143"/>
      <c r="V146" s="143"/>
      <c r="W146" s="143"/>
      <c r="X146" s="24"/>
      <c r="Y146" s="143"/>
    </row>
    <row r="147" spans="2:25" ht="15.75" customHeight="1">
      <c r="B147" s="26"/>
      <c r="C147" s="26"/>
      <c r="D147" s="26"/>
      <c r="E147" s="26"/>
      <c r="F147" s="26"/>
      <c r="G147" s="26"/>
      <c r="H147" s="26"/>
      <c r="I147" s="277"/>
      <c r="J147" s="277"/>
      <c r="K147" s="26"/>
      <c r="L147" s="26"/>
      <c r="M147" s="26"/>
      <c r="N147" s="26"/>
      <c r="O147" s="26"/>
      <c r="P147" s="277"/>
      <c r="T147" s="24"/>
      <c r="U147" s="142"/>
      <c r="V147" s="142"/>
      <c r="W147" s="142"/>
      <c r="X147" s="24"/>
      <c r="Y147" s="142"/>
    </row>
    <row r="148" spans="2:25" ht="15.75" customHeight="1">
      <c r="B148" s="26"/>
      <c r="C148" s="26"/>
      <c r="D148" s="26"/>
      <c r="E148" s="26"/>
      <c r="F148" s="26"/>
      <c r="G148" s="26"/>
      <c r="H148" s="26"/>
      <c r="I148" s="277"/>
      <c r="J148" s="277"/>
      <c r="K148" s="26"/>
      <c r="L148" s="26"/>
      <c r="M148" s="26"/>
      <c r="N148" s="26"/>
      <c r="O148" s="26"/>
      <c r="P148" s="277"/>
      <c r="T148" s="24"/>
      <c r="U148" s="141"/>
      <c r="V148" s="141"/>
      <c r="W148" s="141"/>
      <c r="X148" s="24"/>
      <c r="Y148" s="141"/>
    </row>
    <row r="149" spans="2:25" ht="15.75" customHeight="1">
      <c r="B149" s="26"/>
      <c r="C149" s="26"/>
      <c r="D149" s="26"/>
      <c r="E149" s="26"/>
      <c r="F149" s="26"/>
      <c r="G149" s="26"/>
      <c r="H149" s="26"/>
      <c r="I149" s="277"/>
      <c r="J149" s="277"/>
      <c r="K149" s="26"/>
      <c r="L149" s="26"/>
      <c r="M149" s="26"/>
      <c r="N149" s="26"/>
      <c r="O149" s="26"/>
      <c r="P149" s="277"/>
      <c r="T149" s="24"/>
      <c r="U149" s="140"/>
      <c r="V149" s="140"/>
      <c r="W149" s="140"/>
      <c r="X149" s="24"/>
      <c r="Y149" s="140"/>
    </row>
    <row r="150" spans="2:25" ht="15.75" customHeight="1">
      <c r="B150" s="26"/>
      <c r="C150" s="26"/>
      <c r="D150" s="26"/>
      <c r="E150" s="26"/>
      <c r="F150" s="26"/>
      <c r="G150" s="26"/>
      <c r="H150" s="26"/>
      <c r="I150" s="277"/>
      <c r="J150" s="277"/>
      <c r="K150" s="26"/>
      <c r="L150" s="26"/>
      <c r="M150" s="26"/>
      <c r="N150" s="26"/>
      <c r="O150" s="26"/>
      <c r="P150" s="277"/>
      <c r="T150" s="24"/>
      <c r="U150" s="139"/>
      <c r="V150" s="139"/>
      <c r="W150" s="139"/>
      <c r="X150" s="24"/>
      <c r="Y150" s="139"/>
    </row>
    <row r="151" spans="2:25" ht="15.75" customHeight="1">
      <c r="B151" s="26"/>
      <c r="C151" s="26"/>
      <c r="D151" s="26"/>
      <c r="E151" s="26"/>
      <c r="F151" s="26"/>
      <c r="G151" s="26"/>
      <c r="H151" s="26"/>
      <c r="I151" s="277"/>
      <c r="J151" s="277"/>
      <c r="K151" s="26"/>
      <c r="L151" s="26"/>
      <c r="M151" s="26"/>
      <c r="N151" s="26"/>
      <c r="O151" s="26"/>
      <c r="P151" s="277"/>
      <c r="T151" s="24"/>
      <c r="U151" s="138"/>
      <c r="V151" s="138"/>
      <c r="W151" s="138"/>
      <c r="X151" s="24"/>
      <c r="Y151" s="138"/>
    </row>
    <row r="152" spans="2:25" ht="15.75" customHeight="1">
      <c r="B152" s="26"/>
      <c r="C152" s="26"/>
      <c r="D152" s="26"/>
      <c r="E152" s="26"/>
      <c r="F152" s="26"/>
      <c r="G152" s="26"/>
      <c r="H152" s="26"/>
      <c r="I152" s="277"/>
      <c r="J152" s="277"/>
      <c r="K152" s="26"/>
      <c r="L152" s="26"/>
      <c r="M152" s="26"/>
      <c r="N152" s="26"/>
      <c r="O152" s="26"/>
      <c r="P152" s="277"/>
      <c r="T152" s="24"/>
      <c r="U152" s="137"/>
      <c r="V152" s="137"/>
      <c r="W152" s="137"/>
      <c r="X152" s="24"/>
      <c r="Y152" s="137"/>
    </row>
    <row r="153" spans="2:25" ht="15.75" customHeight="1">
      <c r="B153" s="26"/>
      <c r="C153" s="26"/>
      <c r="D153" s="26"/>
      <c r="E153" s="26"/>
      <c r="F153" s="26"/>
      <c r="G153" s="26"/>
      <c r="H153" s="26"/>
      <c r="I153" s="277"/>
      <c r="J153" s="277"/>
      <c r="K153" s="26"/>
      <c r="L153" s="26"/>
      <c r="M153" s="26"/>
      <c r="N153" s="26"/>
      <c r="O153" s="26"/>
      <c r="P153" s="277"/>
      <c r="T153" s="24"/>
      <c r="U153" s="136"/>
      <c r="V153" s="136"/>
      <c r="W153" s="136"/>
      <c r="X153" s="24"/>
      <c r="Y153" s="136"/>
    </row>
    <row r="154" spans="2:25" ht="15.75" customHeight="1">
      <c r="B154" s="26"/>
      <c r="C154" s="26"/>
      <c r="D154" s="26"/>
      <c r="E154" s="26"/>
      <c r="F154" s="26"/>
      <c r="G154" s="26"/>
      <c r="H154" s="26"/>
      <c r="I154" s="277"/>
      <c r="J154" s="277"/>
      <c r="K154" s="26"/>
      <c r="L154" s="26"/>
      <c r="M154" s="26"/>
      <c r="N154" s="26"/>
      <c r="O154" s="26"/>
      <c r="P154" s="277"/>
      <c r="T154" s="24"/>
      <c r="U154" s="135"/>
      <c r="V154" s="135"/>
      <c r="W154" s="135"/>
      <c r="X154" s="24"/>
      <c r="Y154" s="135"/>
    </row>
    <row r="155" spans="2:25" ht="15.75" customHeight="1">
      <c r="B155" s="26"/>
      <c r="C155" s="26"/>
      <c r="D155" s="26"/>
      <c r="E155" s="26"/>
      <c r="F155" s="26"/>
      <c r="G155" s="26"/>
      <c r="H155" s="26"/>
      <c r="I155" s="277"/>
      <c r="J155" s="277"/>
      <c r="K155" s="26"/>
      <c r="L155" s="26"/>
      <c r="M155" s="26"/>
      <c r="N155" s="26"/>
      <c r="O155" s="26"/>
      <c r="P155" s="277"/>
      <c r="T155" s="24"/>
      <c r="U155" s="134"/>
      <c r="V155" s="134"/>
      <c r="W155" s="134"/>
      <c r="X155" s="24"/>
      <c r="Y155" s="134"/>
    </row>
    <row r="156" spans="2:25" ht="15.75" customHeight="1">
      <c r="B156" s="26"/>
      <c r="C156" s="26"/>
      <c r="D156" s="26"/>
      <c r="E156" s="26"/>
      <c r="F156" s="26"/>
      <c r="G156" s="26"/>
      <c r="H156" s="26"/>
      <c r="I156" s="277"/>
      <c r="J156" s="277"/>
      <c r="K156" s="26"/>
      <c r="L156" s="26"/>
      <c r="M156" s="26"/>
      <c r="N156" s="26"/>
      <c r="O156" s="26"/>
      <c r="P156" s="277"/>
      <c r="T156" s="24"/>
      <c r="U156" s="133"/>
      <c r="V156" s="133"/>
      <c r="W156" s="133"/>
      <c r="X156" s="24"/>
      <c r="Y156" s="133"/>
    </row>
    <row r="157" spans="2:25" ht="15.75" customHeight="1">
      <c r="B157" s="26"/>
      <c r="C157" s="26"/>
      <c r="D157" s="26"/>
      <c r="E157" s="26"/>
      <c r="F157" s="26"/>
      <c r="G157" s="26"/>
      <c r="H157" s="26"/>
      <c r="I157" s="277"/>
      <c r="J157" s="277"/>
      <c r="K157" s="26"/>
      <c r="L157" s="26"/>
      <c r="M157" s="26"/>
      <c r="N157" s="26"/>
      <c r="O157" s="26"/>
      <c r="P157" s="277"/>
      <c r="T157" s="24"/>
      <c r="U157" s="132"/>
      <c r="V157" s="132"/>
      <c r="W157" s="132"/>
      <c r="X157" s="24"/>
      <c r="Y157" s="132"/>
    </row>
    <row r="158" spans="2:25" ht="15.75" customHeight="1">
      <c r="B158" s="26"/>
      <c r="C158" s="26"/>
      <c r="D158" s="26"/>
      <c r="E158" s="26"/>
      <c r="F158" s="26"/>
      <c r="G158" s="26"/>
      <c r="H158" s="26"/>
      <c r="I158" s="277"/>
      <c r="J158" s="277"/>
      <c r="K158" s="26"/>
      <c r="L158" s="26"/>
      <c r="M158" s="26"/>
      <c r="N158" s="26"/>
      <c r="O158" s="26"/>
      <c r="P158" s="277"/>
      <c r="T158" s="24"/>
      <c r="U158" s="132"/>
      <c r="V158" s="132"/>
      <c r="W158" s="132"/>
      <c r="X158" s="24"/>
      <c r="Y158" s="132"/>
    </row>
    <row r="159" spans="2:25" ht="15.75" customHeight="1">
      <c r="B159" s="26"/>
      <c r="C159" s="26"/>
      <c r="D159" s="26"/>
      <c r="E159" s="26"/>
      <c r="F159" s="26"/>
      <c r="G159" s="26"/>
      <c r="H159" s="26"/>
      <c r="I159" s="277"/>
      <c r="J159" s="277"/>
      <c r="K159" s="26"/>
      <c r="L159" s="26"/>
      <c r="M159" s="26"/>
      <c r="N159" s="26"/>
      <c r="O159" s="26"/>
      <c r="P159" s="277"/>
      <c r="T159" s="24"/>
      <c r="U159" s="132"/>
      <c r="V159" s="132"/>
      <c r="W159" s="132"/>
      <c r="X159" s="24"/>
      <c r="Y159" s="132"/>
    </row>
    <row r="160" spans="2:25" ht="15.75" customHeight="1">
      <c r="B160" s="26"/>
      <c r="C160" s="26"/>
      <c r="D160" s="26"/>
      <c r="E160" s="26"/>
      <c r="F160" s="26"/>
      <c r="G160" s="26"/>
      <c r="H160" s="26"/>
      <c r="I160" s="277"/>
      <c r="J160" s="277"/>
      <c r="K160" s="26"/>
      <c r="L160" s="26"/>
      <c r="M160" s="26"/>
      <c r="N160" s="26"/>
      <c r="O160" s="26"/>
      <c r="P160" s="277"/>
      <c r="T160" s="24"/>
      <c r="U160" s="128"/>
      <c r="V160" s="128"/>
      <c r="W160" s="128"/>
      <c r="X160" s="24"/>
      <c r="Y160" s="128"/>
    </row>
    <row r="161" spans="2:25" ht="15.75" customHeight="1">
      <c r="B161" s="26"/>
      <c r="C161" s="26"/>
      <c r="D161" s="26"/>
      <c r="E161" s="26"/>
      <c r="F161" s="26"/>
      <c r="G161" s="26"/>
      <c r="H161" s="26"/>
      <c r="I161" s="277"/>
      <c r="J161" s="277"/>
      <c r="K161" s="26"/>
      <c r="L161" s="26"/>
      <c r="M161" s="26"/>
      <c r="N161" s="26"/>
      <c r="O161" s="26"/>
      <c r="P161" s="277"/>
      <c r="T161" s="24"/>
      <c r="U161" s="82"/>
      <c r="V161" s="82"/>
      <c r="W161" s="82"/>
      <c r="X161" s="24"/>
      <c r="Y161" s="82"/>
    </row>
    <row r="162" spans="2:25" ht="15.75" customHeight="1">
      <c r="B162" s="26"/>
      <c r="C162" s="26"/>
      <c r="D162" s="26"/>
      <c r="E162" s="26"/>
      <c r="F162" s="26"/>
      <c r="G162" s="26"/>
      <c r="H162" s="26"/>
      <c r="I162" s="277"/>
      <c r="J162" s="277"/>
      <c r="K162" s="26"/>
      <c r="L162" s="26"/>
      <c r="M162" s="26"/>
      <c r="N162" s="26"/>
      <c r="O162" s="26"/>
      <c r="P162" s="277"/>
      <c r="T162" s="24"/>
      <c r="U162" s="127"/>
      <c r="V162" s="127"/>
      <c r="W162" s="127"/>
      <c r="X162" s="24"/>
      <c r="Y162" s="127"/>
    </row>
    <row r="163" spans="2:25" ht="15.75" customHeight="1">
      <c r="B163" s="26"/>
      <c r="C163" s="26"/>
      <c r="D163" s="26"/>
      <c r="E163" s="26"/>
      <c r="F163" s="26"/>
      <c r="G163" s="26"/>
      <c r="H163" s="26"/>
      <c r="I163" s="277"/>
      <c r="J163" s="277"/>
      <c r="K163" s="26"/>
      <c r="L163" s="26"/>
      <c r="M163" s="26"/>
      <c r="N163" s="26"/>
      <c r="O163" s="26"/>
      <c r="P163" s="277"/>
      <c r="T163" s="24"/>
      <c r="U163" s="126"/>
      <c r="V163" s="126"/>
      <c r="W163" s="126"/>
      <c r="X163" s="24"/>
      <c r="Y163" s="126"/>
    </row>
    <row r="164" spans="2:25" ht="15.75" customHeight="1">
      <c r="B164" s="26"/>
      <c r="C164" s="26"/>
      <c r="D164" s="26"/>
      <c r="E164" s="26"/>
      <c r="F164" s="26"/>
      <c r="G164" s="26"/>
      <c r="H164" s="26"/>
      <c r="I164" s="277"/>
      <c r="J164" s="277"/>
      <c r="K164" s="26"/>
      <c r="L164" s="26"/>
      <c r="M164" s="26"/>
      <c r="N164" s="26"/>
      <c r="O164" s="26"/>
      <c r="P164" s="277"/>
      <c r="T164" s="24"/>
      <c r="U164" s="125"/>
      <c r="V164" s="125"/>
      <c r="W164" s="125"/>
      <c r="X164" s="24"/>
      <c r="Y164" s="125"/>
    </row>
    <row r="165" spans="2:25" ht="15.75" customHeight="1">
      <c r="B165" s="26"/>
      <c r="C165" s="26"/>
      <c r="D165" s="26"/>
      <c r="E165" s="26"/>
      <c r="F165" s="26"/>
      <c r="G165" s="26"/>
      <c r="H165" s="26"/>
      <c r="I165" s="277"/>
      <c r="J165" s="277"/>
      <c r="K165" s="26"/>
      <c r="L165" s="26"/>
      <c r="M165" s="26"/>
      <c r="N165" s="26"/>
      <c r="O165" s="26"/>
      <c r="P165" s="277"/>
      <c r="T165" s="24"/>
      <c r="U165" s="124"/>
      <c r="V165" s="124"/>
      <c r="W165" s="124"/>
      <c r="X165" s="24"/>
      <c r="Y165" s="124"/>
    </row>
    <row r="166" spans="2:25" ht="15.75" customHeight="1">
      <c r="B166" s="26"/>
      <c r="C166" s="26"/>
      <c r="D166" s="26"/>
      <c r="E166" s="26"/>
      <c r="F166" s="26"/>
      <c r="G166" s="26"/>
      <c r="H166" s="26"/>
      <c r="I166" s="277"/>
      <c r="J166" s="277"/>
      <c r="K166" s="26"/>
      <c r="L166" s="26"/>
      <c r="M166" s="26"/>
      <c r="N166" s="26"/>
      <c r="O166" s="26"/>
      <c r="P166" s="277"/>
      <c r="T166" s="24"/>
      <c r="U166" s="123"/>
      <c r="V166" s="123"/>
      <c r="W166" s="123"/>
      <c r="X166" s="24"/>
      <c r="Y166" s="123"/>
    </row>
    <row r="167" spans="2:25" ht="15.75" customHeight="1">
      <c r="B167" s="26"/>
      <c r="C167" s="26"/>
      <c r="D167" s="26"/>
      <c r="E167" s="26"/>
      <c r="F167" s="26"/>
      <c r="G167" s="26"/>
      <c r="H167" s="26"/>
      <c r="I167" s="277"/>
      <c r="J167" s="277"/>
      <c r="K167" s="26"/>
      <c r="L167" s="26"/>
      <c r="M167" s="26"/>
      <c r="N167" s="26"/>
      <c r="O167" s="26"/>
      <c r="P167" s="277"/>
      <c r="T167" s="24"/>
      <c r="U167" s="122"/>
      <c r="V167" s="122"/>
      <c r="W167" s="122"/>
      <c r="X167" s="24"/>
      <c r="Y167" s="122"/>
    </row>
    <row r="168" spans="2:25" ht="15.75" customHeight="1">
      <c r="B168" s="26"/>
      <c r="C168" s="26"/>
      <c r="D168" s="26"/>
      <c r="E168" s="26"/>
      <c r="F168" s="26"/>
      <c r="G168" s="26"/>
      <c r="H168" s="26"/>
      <c r="I168" s="277"/>
      <c r="J168" s="277"/>
      <c r="K168" s="26"/>
      <c r="L168" s="26"/>
      <c r="M168" s="26"/>
      <c r="N168" s="26"/>
      <c r="O168" s="26"/>
      <c r="P168" s="277"/>
      <c r="T168" s="24"/>
      <c r="U168" s="121"/>
      <c r="V168" s="121"/>
      <c r="W168" s="121"/>
      <c r="X168" s="24"/>
      <c r="Y168" s="121"/>
    </row>
    <row r="169" spans="2:25" ht="15.75" customHeight="1">
      <c r="B169" s="26"/>
      <c r="C169" s="26"/>
      <c r="D169" s="26"/>
      <c r="E169" s="26"/>
      <c r="F169" s="26"/>
      <c r="G169" s="26"/>
      <c r="H169" s="26"/>
      <c r="I169" s="277"/>
      <c r="J169" s="277"/>
      <c r="K169" s="26"/>
      <c r="L169" s="26"/>
      <c r="M169" s="26"/>
      <c r="N169" s="26"/>
      <c r="O169" s="26"/>
      <c r="P169" s="277"/>
      <c r="T169" s="24"/>
      <c r="U169" s="120"/>
      <c r="V169" s="120"/>
      <c r="W169" s="120"/>
      <c r="X169" s="24"/>
      <c r="Y169" s="120"/>
    </row>
    <row r="170" spans="2:25" ht="15.75" customHeight="1">
      <c r="B170" s="26"/>
      <c r="C170" s="26"/>
      <c r="D170" s="26"/>
      <c r="E170" s="26"/>
      <c r="F170" s="26"/>
      <c r="G170" s="26"/>
      <c r="H170" s="26"/>
      <c r="I170" s="277"/>
      <c r="J170" s="277"/>
      <c r="K170" s="26"/>
      <c r="L170" s="26"/>
      <c r="M170" s="26"/>
      <c r="N170" s="26"/>
      <c r="O170" s="26"/>
      <c r="P170" s="277"/>
      <c r="T170" s="24"/>
      <c r="U170" s="119"/>
      <c r="V170" s="119"/>
      <c r="W170" s="119"/>
      <c r="X170" s="24"/>
      <c r="Y170" s="119"/>
    </row>
    <row r="171" spans="2:25" ht="15.75" customHeight="1">
      <c r="B171" s="26"/>
      <c r="C171" s="26"/>
      <c r="D171" s="26"/>
      <c r="E171" s="26"/>
      <c r="F171" s="26"/>
      <c r="G171" s="26"/>
      <c r="H171" s="26"/>
      <c r="I171" s="277"/>
      <c r="J171" s="277"/>
      <c r="K171" s="26"/>
      <c r="L171" s="26"/>
      <c r="M171" s="26"/>
      <c r="N171" s="26"/>
      <c r="O171" s="26"/>
      <c r="P171" s="277"/>
      <c r="T171" s="24"/>
      <c r="U171" s="118"/>
      <c r="V171" s="118"/>
      <c r="W171" s="118"/>
      <c r="X171" s="24"/>
      <c r="Y171" s="118"/>
    </row>
    <row r="172" spans="2:25" ht="15.75" customHeight="1">
      <c r="B172" s="26"/>
      <c r="C172" s="26"/>
      <c r="D172" s="26"/>
      <c r="E172" s="26"/>
      <c r="F172" s="26"/>
      <c r="G172" s="26"/>
      <c r="H172" s="26"/>
      <c r="I172" s="277"/>
      <c r="J172" s="277"/>
      <c r="K172" s="26"/>
      <c r="L172" s="26"/>
      <c r="M172" s="26"/>
      <c r="N172" s="26"/>
      <c r="O172" s="26"/>
      <c r="P172" s="277"/>
      <c r="T172" s="24"/>
      <c r="U172" s="117"/>
      <c r="V172" s="117"/>
      <c r="W172" s="117"/>
      <c r="X172" s="24"/>
      <c r="Y172" s="117"/>
    </row>
    <row r="173" spans="2:25" ht="15.75" customHeight="1">
      <c r="B173" s="26"/>
      <c r="C173" s="26"/>
      <c r="D173" s="26"/>
      <c r="E173" s="26"/>
      <c r="F173" s="26"/>
      <c r="G173" s="26"/>
      <c r="H173" s="26"/>
      <c r="I173" s="277"/>
      <c r="J173" s="277"/>
      <c r="K173" s="26"/>
      <c r="L173" s="26"/>
      <c r="M173" s="26"/>
      <c r="N173" s="26"/>
      <c r="O173" s="26"/>
      <c r="P173" s="277"/>
      <c r="T173" s="24"/>
      <c r="U173" s="116"/>
      <c r="V173" s="116"/>
      <c r="W173" s="116"/>
      <c r="X173" s="24"/>
      <c r="Y173" s="116"/>
    </row>
    <row r="174" spans="2:25" ht="15.75" customHeight="1">
      <c r="B174" s="26"/>
      <c r="C174" s="26"/>
      <c r="D174" s="26"/>
      <c r="E174" s="26"/>
      <c r="F174" s="26"/>
      <c r="G174" s="26"/>
      <c r="H174" s="26"/>
      <c r="I174" s="277"/>
      <c r="J174" s="277"/>
      <c r="K174" s="26"/>
      <c r="L174" s="26"/>
      <c r="M174" s="26"/>
      <c r="N174" s="26"/>
      <c r="O174" s="26"/>
      <c r="P174" s="277"/>
      <c r="T174" s="24"/>
      <c r="U174" s="115"/>
      <c r="V174" s="115"/>
      <c r="W174" s="115"/>
      <c r="X174" s="24"/>
      <c r="Y174" s="115"/>
    </row>
    <row r="175" spans="2:25" ht="15.75" customHeight="1">
      <c r="B175" s="26"/>
      <c r="C175" s="26"/>
      <c r="D175" s="26"/>
      <c r="E175" s="26"/>
      <c r="F175" s="26"/>
      <c r="G175" s="26"/>
      <c r="H175" s="26"/>
      <c r="I175" s="277"/>
      <c r="J175" s="277"/>
      <c r="K175" s="26"/>
      <c r="L175" s="26"/>
      <c r="M175" s="26"/>
      <c r="N175" s="26"/>
      <c r="O175" s="26"/>
      <c r="P175" s="277"/>
      <c r="T175" s="24"/>
      <c r="U175" s="114"/>
      <c r="V175" s="114"/>
      <c r="W175" s="114"/>
      <c r="X175" s="24"/>
      <c r="Y175" s="114"/>
    </row>
    <row r="176" spans="2:25" ht="15.75" customHeight="1">
      <c r="B176" s="26"/>
      <c r="C176" s="26"/>
      <c r="D176" s="26"/>
      <c r="E176" s="26"/>
      <c r="F176" s="26"/>
      <c r="G176" s="26"/>
      <c r="H176" s="26"/>
      <c r="I176" s="277"/>
      <c r="J176" s="277"/>
      <c r="K176" s="26"/>
      <c r="L176" s="26"/>
      <c r="M176" s="26"/>
      <c r="N176" s="26"/>
      <c r="O176" s="26"/>
      <c r="P176" s="277"/>
      <c r="T176" s="24"/>
      <c r="U176" s="113"/>
      <c r="V176" s="113"/>
      <c r="W176" s="113"/>
      <c r="X176" s="24"/>
      <c r="Y176" s="113"/>
    </row>
    <row r="177" spans="2:25" ht="15.75" customHeight="1">
      <c r="B177" s="26"/>
      <c r="C177" s="26"/>
      <c r="D177" s="26"/>
      <c r="E177" s="26"/>
      <c r="F177" s="26"/>
      <c r="G177" s="26"/>
      <c r="H177" s="26"/>
      <c r="I177" s="277"/>
      <c r="J177" s="277"/>
      <c r="K177" s="26"/>
      <c r="L177" s="26"/>
      <c r="M177" s="26"/>
      <c r="N177" s="26"/>
      <c r="O177" s="26"/>
      <c r="P177" s="277"/>
      <c r="T177" s="24"/>
      <c r="U177" s="112"/>
      <c r="V177" s="112"/>
      <c r="W177" s="112"/>
      <c r="X177" s="24"/>
      <c r="Y177" s="112"/>
    </row>
    <row r="178" spans="2:25" ht="15.75" customHeight="1">
      <c r="B178" s="26"/>
      <c r="C178" s="26"/>
      <c r="D178" s="26"/>
      <c r="E178" s="26"/>
      <c r="F178" s="26"/>
      <c r="G178" s="26"/>
      <c r="H178" s="26"/>
      <c r="I178" s="277"/>
      <c r="J178" s="277"/>
      <c r="K178" s="26"/>
      <c r="L178" s="26"/>
      <c r="M178" s="26"/>
      <c r="N178" s="26"/>
      <c r="O178" s="26"/>
      <c r="P178" s="277"/>
      <c r="T178" s="24"/>
      <c r="U178" s="111"/>
      <c r="V178" s="111"/>
      <c r="W178" s="111"/>
      <c r="X178" s="24"/>
      <c r="Y178" s="111"/>
    </row>
    <row r="179" spans="2:25" ht="15.75" customHeight="1">
      <c r="B179" s="26"/>
      <c r="C179" s="26"/>
      <c r="D179" s="26"/>
      <c r="E179" s="26"/>
      <c r="F179" s="26"/>
      <c r="G179" s="26"/>
      <c r="H179" s="26"/>
      <c r="I179" s="277"/>
      <c r="J179" s="277"/>
      <c r="K179" s="26"/>
      <c r="L179" s="26"/>
      <c r="M179" s="26"/>
      <c r="N179" s="26"/>
      <c r="O179" s="26"/>
      <c r="P179" s="277"/>
      <c r="T179" s="24"/>
      <c r="U179" s="109"/>
      <c r="V179" s="109"/>
      <c r="W179" s="109"/>
      <c r="X179" s="24"/>
      <c r="Y179" s="109"/>
    </row>
    <row r="180" spans="2:25" ht="15.75" customHeight="1">
      <c r="B180" s="26"/>
      <c r="C180" s="26"/>
      <c r="D180" s="26"/>
      <c r="E180" s="26"/>
      <c r="F180" s="26"/>
      <c r="G180" s="26"/>
      <c r="H180" s="26"/>
      <c r="I180" s="277"/>
      <c r="J180" s="277"/>
      <c r="K180" s="26"/>
      <c r="L180" s="26"/>
      <c r="M180" s="26"/>
      <c r="N180" s="26"/>
      <c r="O180" s="26"/>
      <c r="P180" s="277"/>
      <c r="T180" s="24"/>
      <c r="U180" s="108"/>
      <c r="V180" s="108"/>
      <c r="W180" s="108"/>
      <c r="X180" s="24"/>
      <c r="Y180" s="108"/>
    </row>
    <row r="181" spans="2:25" ht="15.75" customHeight="1">
      <c r="B181" s="26"/>
      <c r="C181" s="26"/>
      <c r="D181" s="26"/>
      <c r="E181" s="26"/>
      <c r="F181" s="26"/>
      <c r="G181" s="26"/>
      <c r="H181" s="26"/>
      <c r="I181" s="277"/>
      <c r="J181" s="277"/>
      <c r="K181" s="26"/>
      <c r="L181" s="26"/>
      <c r="M181" s="26"/>
      <c r="N181" s="26"/>
      <c r="O181" s="26"/>
      <c r="P181" s="277"/>
      <c r="T181" s="24"/>
      <c r="U181" s="107"/>
      <c r="V181" s="107"/>
      <c r="W181" s="107"/>
      <c r="X181" s="24"/>
      <c r="Y181" s="107"/>
    </row>
    <row r="182" spans="2:25" ht="15.75" customHeight="1">
      <c r="B182" s="26"/>
      <c r="C182" s="26"/>
      <c r="D182" s="26"/>
      <c r="E182" s="26"/>
      <c r="F182" s="26"/>
      <c r="G182" s="26"/>
      <c r="H182" s="26"/>
      <c r="I182" s="277"/>
      <c r="J182" s="277"/>
      <c r="K182" s="26"/>
      <c r="L182" s="26"/>
      <c r="M182" s="26"/>
      <c r="N182" s="26"/>
      <c r="O182" s="26"/>
      <c r="P182" s="277"/>
      <c r="T182" s="24"/>
      <c r="U182" s="106"/>
      <c r="V182" s="106"/>
      <c r="W182" s="106"/>
      <c r="X182" s="24"/>
      <c r="Y182" s="106"/>
    </row>
    <row r="183" spans="2:25" ht="15.75" customHeight="1">
      <c r="B183" s="26"/>
      <c r="C183" s="26"/>
      <c r="D183" s="26"/>
      <c r="E183" s="26"/>
      <c r="F183" s="26"/>
      <c r="G183" s="26"/>
      <c r="H183" s="26"/>
      <c r="I183" s="277"/>
      <c r="J183" s="277"/>
      <c r="K183" s="26"/>
      <c r="L183" s="26"/>
      <c r="M183" s="26"/>
      <c r="N183" s="26"/>
      <c r="O183" s="26"/>
      <c r="P183" s="277"/>
      <c r="T183" s="24"/>
      <c r="U183" s="105"/>
      <c r="V183" s="105"/>
      <c r="W183" s="105"/>
      <c r="X183" s="24"/>
      <c r="Y183" s="105"/>
    </row>
    <row r="184" spans="2:25" ht="15.75" customHeight="1">
      <c r="B184" s="26"/>
      <c r="C184" s="26"/>
      <c r="D184" s="26"/>
      <c r="E184" s="26"/>
      <c r="F184" s="26"/>
      <c r="G184" s="26"/>
      <c r="H184" s="26"/>
      <c r="I184" s="277"/>
      <c r="J184" s="277"/>
      <c r="K184" s="26"/>
      <c r="L184" s="26"/>
      <c r="M184" s="26"/>
      <c r="N184" s="26"/>
      <c r="O184" s="26"/>
      <c r="P184" s="277"/>
      <c r="T184" s="24"/>
      <c r="U184" s="104"/>
      <c r="V184" s="104"/>
      <c r="W184" s="104"/>
      <c r="X184" s="24"/>
      <c r="Y184" s="104"/>
    </row>
    <row r="185" spans="2:25" ht="15.75" customHeight="1">
      <c r="B185" s="26"/>
      <c r="C185" s="26"/>
      <c r="D185" s="26"/>
      <c r="E185" s="26"/>
      <c r="F185" s="26"/>
      <c r="G185" s="26"/>
      <c r="H185" s="26"/>
      <c r="I185" s="277"/>
      <c r="J185" s="277"/>
      <c r="K185" s="26"/>
      <c r="L185" s="26"/>
      <c r="M185" s="26"/>
      <c r="N185" s="26"/>
      <c r="O185" s="26"/>
      <c r="P185" s="277"/>
      <c r="T185" s="24"/>
      <c r="U185" s="103"/>
      <c r="V185" s="103"/>
      <c r="W185" s="103"/>
      <c r="X185" s="24"/>
      <c r="Y185" s="103"/>
    </row>
    <row r="186" spans="2:25" ht="15.75" customHeight="1">
      <c r="B186" s="26"/>
      <c r="C186" s="26"/>
      <c r="D186" s="26"/>
      <c r="E186" s="26"/>
      <c r="F186" s="26"/>
      <c r="G186" s="26"/>
      <c r="H186" s="26"/>
      <c r="I186" s="277"/>
      <c r="J186" s="277"/>
      <c r="K186" s="26"/>
      <c r="L186" s="26"/>
      <c r="M186" s="26"/>
      <c r="N186" s="26"/>
      <c r="O186" s="26"/>
      <c r="P186" s="277"/>
      <c r="T186" s="24"/>
      <c r="U186" s="102"/>
      <c r="V186" s="102"/>
      <c r="W186" s="102"/>
      <c r="X186" s="24"/>
      <c r="Y186" s="102"/>
    </row>
    <row r="187" spans="2:25" ht="15.75" customHeight="1">
      <c r="B187" s="26"/>
      <c r="C187" s="26"/>
      <c r="D187" s="26"/>
      <c r="E187" s="26"/>
      <c r="F187" s="26"/>
      <c r="G187" s="26"/>
      <c r="H187" s="26"/>
      <c r="I187" s="277"/>
      <c r="J187" s="277"/>
      <c r="K187" s="26"/>
      <c r="L187" s="26"/>
      <c r="M187" s="26"/>
      <c r="N187" s="26"/>
      <c r="O187" s="26"/>
      <c r="P187" s="277"/>
      <c r="T187" s="24"/>
      <c r="U187" s="101"/>
      <c r="V187" s="101"/>
      <c r="W187" s="101"/>
      <c r="X187" s="24"/>
      <c r="Y187" s="101"/>
    </row>
    <row r="188" spans="2:25" ht="15.75" customHeight="1">
      <c r="B188" s="26"/>
      <c r="C188" s="26"/>
      <c r="D188" s="26"/>
      <c r="E188" s="26"/>
      <c r="F188" s="26"/>
      <c r="G188" s="26"/>
      <c r="H188" s="26"/>
      <c r="I188" s="277"/>
      <c r="J188" s="277"/>
      <c r="K188" s="26"/>
      <c r="L188" s="26"/>
      <c r="M188" s="26"/>
      <c r="N188" s="26"/>
      <c r="O188" s="26"/>
      <c r="P188" s="277"/>
      <c r="T188" s="24"/>
      <c r="U188" s="100"/>
      <c r="V188" s="100"/>
      <c r="W188" s="100"/>
      <c r="X188" s="24"/>
      <c r="Y188" s="100"/>
    </row>
    <row r="189" spans="2:25" ht="15.75" customHeight="1">
      <c r="B189" s="26"/>
      <c r="C189" s="26"/>
      <c r="D189" s="26"/>
      <c r="E189" s="26"/>
      <c r="F189" s="26"/>
      <c r="G189" s="26"/>
      <c r="H189" s="26"/>
      <c r="I189" s="277"/>
      <c r="J189" s="277"/>
      <c r="K189" s="26"/>
      <c r="L189" s="26"/>
      <c r="M189" s="26"/>
      <c r="N189" s="26"/>
      <c r="O189" s="26"/>
      <c r="P189" s="277"/>
      <c r="T189" s="24"/>
      <c r="U189" s="99"/>
      <c r="V189" s="99"/>
      <c r="W189" s="99"/>
      <c r="X189" s="24"/>
      <c r="Y189" s="99"/>
    </row>
    <row r="190" spans="2:25" ht="15.75" customHeight="1">
      <c r="B190" s="26"/>
      <c r="C190" s="26"/>
      <c r="D190" s="26"/>
      <c r="E190" s="26"/>
      <c r="F190" s="26"/>
      <c r="G190" s="26"/>
      <c r="H190" s="26"/>
      <c r="I190" s="277"/>
      <c r="J190" s="277"/>
      <c r="K190" s="26"/>
      <c r="L190" s="26"/>
      <c r="M190" s="26"/>
      <c r="N190" s="26"/>
      <c r="O190" s="26"/>
      <c r="P190" s="277"/>
      <c r="T190" s="24"/>
      <c r="U190" s="98"/>
      <c r="V190" s="98"/>
      <c r="W190" s="98"/>
      <c r="X190" s="24"/>
      <c r="Y190" s="98"/>
    </row>
    <row r="191" spans="2:25" ht="15.75" customHeight="1">
      <c r="B191" s="26"/>
      <c r="C191" s="26"/>
      <c r="D191" s="26"/>
      <c r="E191" s="26"/>
      <c r="F191" s="26"/>
      <c r="G191" s="26"/>
      <c r="H191" s="26"/>
      <c r="I191" s="277"/>
      <c r="J191" s="277"/>
      <c r="K191" s="26"/>
      <c r="L191" s="26"/>
      <c r="M191" s="26"/>
      <c r="N191" s="26"/>
      <c r="O191" s="26"/>
      <c r="P191" s="277"/>
      <c r="T191" s="24"/>
      <c r="U191" s="97"/>
      <c r="V191" s="97"/>
      <c r="W191" s="97"/>
      <c r="X191" s="24"/>
      <c r="Y191" s="97"/>
    </row>
    <row r="192" spans="2:25" ht="15.75" customHeight="1">
      <c r="B192" s="26"/>
      <c r="C192" s="26"/>
      <c r="D192" s="26"/>
      <c r="E192" s="26"/>
      <c r="F192" s="26"/>
      <c r="G192" s="26"/>
      <c r="H192" s="26"/>
      <c r="I192" s="277"/>
      <c r="J192" s="277"/>
      <c r="K192" s="26"/>
      <c r="L192" s="26"/>
      <c r="M192" s="26"/>
      <c r="N192" s="26"/>
      <c r="O192" s="26"/>
      <c r="P192" s="277"/>
      <c r="T192" s="24"/>
      <c r="U192" s="96"/>
      <c r="V192" s="96"/>
      <c r="W192" s="96"/>
      <c r="X192" s="24"/>
      <c r="Y192" s="96"/>
    </row>
    <row r="193" spans="2:25" ht="15.75" customHeight="1">
      <c r="B193" s="26"/>
      <c r="C193" s="26"/>
      <c r="D193" s="26"/>
      <c r="E193" s="26"/>
      <c r="F193" s="26"/>
      <c r="G193" s="26"/>
      <c r="H193" s="26"/>
      <c r="I193" s="277"/>
      <c r="J193" s="277"/>
      <c r="K193" s="26"/>
      <c r="L193" s="26"/>
      <c r="M193" s="26"/>
      <c r="N193" s="26"/>
      <c r="O193" s="26"/>
      <c r="P193" s="277"/>
      <c r="T193" s="24"/>
      <c r="U193" s="95"/>
      <c r="V193" s="95"/>
      <c r="W193" s="95"/>
      <c r="X193" s="24"/>
      <c r="Y193" s="95"/>
    </row>
    <row r="194" spans="2:25" ht="15.75" customHeight="1">
      <c r="B194" s="26"/>
      <c r="C194" s="26"/>
      <c r="D194" s="26"/>
      <c r="E194" s="26"/>
      <c r="F194" s="26"/>
      <c r="G194" s="26"/>
      <c r="H194" s="26"/>
      <c r="I194" s="277"/>
      <c r="J194" s="277"/>
      <c r="K194" s="26"/>
      <c r="L194" s="26"/>
      <c r="M194" s="26"/>
      <c r="N194" s="26"/>
      <c r="O194" s="26"/>
      <c r="P194" s="277"/>
      <c r="T194" s="24"/>
      <c r="U194" s="94"/>
      <c r="V194" s="94"/>
      <c r="W194" s="94"/>
      <c r="X194" s="24"/>
      <c r="Y194" s="94"/>
    </row>
    <row r="195" spans="2:25" ht="15.75" customHeight="1">
      <c r="B195" s="26"/>
      <c r="C195" s="26"/>
      <c r="D195" s="26"/>
      <c r="E195" s="26"/>
      <c r="F195" s="26"/>
      <c r="G195" s="26"/>
      <c r="H195" s="26"/>
      <c r="I195" s="277"/>
      <c r="J195" s="277"/>
      <c r="K195" s="26"/>
      <c r="L195" s="26"/>
      <c r="M195" s="26"/>
      <c r="N195" s="26"/>
      <c r="O195" s="26"/>
      <c r="P195" s="277"/>
      <c r="T195" s="24"/>
      <c r="U195" s="93"/>
      <c r="V195" s="93"/>
      <c r="W195" s="93"/>
      <c r="X195" s="24"/>
      <c r="Y195" s="93"/>
    </row>
    <row r="196" spans="2:25" ht="15.75" customHeight="1">
      <c r="B196" s="26"/>
      <c r="C196" s="26"/>
      <c r="D196" s="26"/>
      <c r="E196" s="26"/>
      <c r="F196" s="26"/>
      <c r="G196" s="26"/>
      <c r="H196" s="26"/>
      <c r="I196" s="277"/>
      <c r="J196" s="277"/>
      <c r="K196" s="26"/>
      <c r="L196" s="26"/>
      <c r="M196" s="26"/>
      <c r="N196" s="26"/>
      <c r="O196" s="26"/>
      <c r="P196" s="277"/>
      <c r="T196" s="24"/>
      <c r="U196" s="92"/>
      <c r="V196" s="92"/>
      <c r="W196" s="92"/>
      <c r="X196" s="24"/>
      <c r="Y196" s="92"/>
    </row>
    <row r="197" spans="2:25" ht="15.75" customHeight="1">
      <c r="B197" s="26"/>
      <c r="C197" s="26"/>
      <c r="D197" s="26"/>
      <c r="E197" s="26"/>
      <c r="F197" s="26"/>
      <c r="G197" s="26"/>
      <c r="H197" s="26"/>
      <c r="I197" s="277"/>
      <c r="J197" s="277"/>
      <c r="K197" s="26"/>
      <c r="L197" s="26"/>
      <c r="M197" s="26"/>
      <c r="N197" s="26"/>
      <c r="O197" s="26"/>
      <c r="P197" s="277"/>
      <c r="T197" s="24"/>
      <c r="U197" s="91"/>
      <c r="V197" s="91"/>
      <c r="W197" s="91"/>
      <c r="X197" s="24"/>
      <c r="Y197" s="91"/>
    </row>
    <row r="198" spans="2:25" ht="15.75" customHeight="1">
      <c r="B198" s="26"/>
      <c r="C198" s="26"/>
      <c r="D198" s="26"/>
      <c r="E198" s="26"/>
      <c r="F198" s="26"/>
      <c r="G198" s="26"/>
      <c r="H198" s="26"/>
      <c r="I198" s="277"/>
      <c r="J198" s="277"/>
      <c r="K198" s="26"/>
      <c r="L198" s="26"/>
      <c r="M198" s="26"/>
      <c r="N198" s="26"/>
      <c r="O198" s="26"/>
      <c r="P198" s="277"/>
      <c r="T198" s="24"/>
      <c r="U198" s="90"/>
      <c r="V198" s="90"/>
      <c r="W198" s="90"/>
      <c r="X198" s="24"/>
      <c r="Y198" s="90"/>
    </row>
    <row r="199" spans="2:25" ht="15.75" customHeight="1">
      <c r="B199" s="26"/>
      <c r="C199" s="26"/>
      <c r="D199" s="26"/>
      <c r="E199" s="26"/>
      <c r="F199" s="26"/>
      <c r="G199" s="26"/>
      <c r="H199" s="26"/>
      <c r="I199" s="277"/>
      <c r="J199" s="277"/>
      <c r="K199" s="26"/>
      <c r="L199" s="26"/>
      <c r="M199" s="26"/>
      <c r="N199" s="26"/>
      <c r="O199" s="26"/>
      <c r="P199" s="277"/>
      <c r="T199" s="24"/>
      <c r="U199" s="89"/>
      <c r="V199" s="89"/>
      <c r="W199" s="89"/>
      <c r="X199" s="24"/>
      <c r="Y199" s="89"/>
    </row>
    <row r="200" spans="2:25" ht="15.75" customHeight="1">
      <c r="B200" s="26"/>
      <c r="C200" s="26"/>
      <c r="D200" s="26"/>
      <c r="E200" s="26"/>
      <c r="F200" s="26"/>
      <c r="G200" s="26"/>
      <c r="H200" s="26"/>
      <c r="I200" s="277"/>
      <c r="J200" s="277"/>
      <c r="K200" s="26"/>
      <c r="L200" s="26"/>
      <c r="M200" s="26"/>
      <c r="N200" s="26"/>
      <c r="O200" s="26"/>
      <c r="P200" s="277"/>
      <c r="T200" s="24"/>
      <c r="U200" s="88"/>
      <c r="V200" s="88"/>
      <c r="W200" s="88"/>
      <c r="X200" s="24"/>
      <c r="Y200" s="88"/>
    </row>
    <row r="201" spans="2:25" ht="15.75" customHeight="1">
      <c r="B201" s="26"/>
      <c r="C201" s="26"/>
      <c r="D201" s="26"/>
      <c r="E201" s="26"/>
      <c r="F201" s="26"/>
      <c r="G201" s="26"/>
      <c r="H201" s="26"/>
      <c r="I201" s="277"/>
      <c r="J201" s="277"/>
      <c r="K201" s="26"/>
      <c r="L201" s="26"/>
      <c r="M201" s="26"/>
      <c r="N201" s="26"/>
      <c r="O201" s="26"/>
      <c r="P201" s="277"/>
      <c r="T201" s="24"/>
      <c r="U201" s="87"/>
      <c r="V201" s="87"/>
      <c r="W201" s="87"/>
      <c r="X201" s="24"/>
      <c r="Y201" s="87"/>
    </row>
    <row r="202" spans="2:25" ht="15.75" customHeight="1">
      <c r="B202" s="26"/>
      <c r="C202" s="26"/>
      <c r="D202" s="26"/>
      <c r="E202" s="26"/>
      <c r="F202" s="26"/>
      <c r="G202" s="26"/>
      <c r="H202" s="26"/>
      <c r="I202" s="277"/>
      <c r="J202" s="277"/>
      <c r="K202" s="26"/>
      <c r="L202" s="26"/>
      <c r="M202" s="26"/>
      <c r="N202" s="26"/>
      <c r="O202" s="26"/>
      <c r="P202" s="277"/>
      <c r="T202" s="24"/>
      <c r="U202" s="86"/>
      <c r="V202" s="86"/>
      <c r="W202" s="86"/>
      <c r="X202" s="24"/>
      <c r="Y202" s="86"/>
    </row>
    <row r="203" spans="2:25" ht="15.75" customHeight="1">
      <c r="B203" s="26"/>
      <c r="C203" s="26"/>
      <c r="D203" s="26"/>
      <c r="E203" s="26"/>
      <c r="F203" s="26"/>
      <c r="G203" s="26"/>
      <c r="H203" s="26"/>
      <c r="I203" s="277"/>
      <c r="J203" s="277"/>
      <c r="K203" s="26"/>
      <c r="L203" s="26"/>
      <c r="M203" s="26"/>
      <c r="N203" s="26"/>
      <c r="O203" s="26"/>
      <c r="P203" s="277"/>
      <c r="T203" s="24"/>
      <c r="U203" s="85"/>
      <c r="V203" s="85"/>
      <c r="W203" s="85"/>
      <c r="X203" s="24"/>
      <c r="Y203" s="85"/>
    </row>
    <row r="204" spans="2:25" ht="15.75" customHeight="1">
      <c r="B204" s="26"/>
      <c r="C204" s="26"/>
      <c r="D204" s="26"/>
      <c r="E204" s="26"/>
      <c r="F204" s="26"/>
      <c r="G204" s="26"/>
      <c r="H204" s="26"/>
      <c r="I204" s="277"/>
      <c r="J204" s="277"/>
      <c r="K204" s="26"/>
      <c r="L204" s="26"/>
      <c r="M204" s="26"/>
      <c r="N204" s="26"/>
      <c r="O204" s="26"/>
      <c r="P204" s="277"/>
      <c r="T204" s="24"/>
      <c r="U204" s="84"/>
      <c r="V204" s="84"/>
      <c r="W204" s="84"/>
      <c r="X204" s="24"/>
      <c r="Y204" s="84"/>
    </row>
    <row r="205" spans="2:25" ht="15.75" customHeight="1">
      <c r="B205" s="26"/>
      <c r="C205" s="26"/>
      <c r="D205" s="26"/>
      <c r="E205" s="26"/>
      <c r="F205" s="26"/>
      <c r="G205" s="26"/>
      <c r="H205" s="26"/>
      <c r="I205" s="277"/>
      <c r="J205" s="277"/>
      <c r="K205" s="26"/>
      <c r="L205" s="26"/>
      <c r="M205" s="26"/>
      <c r="N205" s="26"/>
      <c r="O205" s="26"/>
      <c r="P205" s="277"/>
      <c r="T205" s="24"/>
      <c r="U205" s="83"/>
      <c r="V205" s="83"/>
      <c r="W205" s="83"/>
      <c r="X205" s="24"/>
      <c r="Y205" s="83"/>
    </row>
    <row r="206" spans="2:25" ht="15.75" customHeight="1">
      <c r="B206" s="26"/>
      <c r="C206" s="26"/>
      <c r="D206" s="26"/>
      <c r="E206" s="26"/>
      <c r="F206" s="26"/>
      <c r="G206" s="26"/>
      <c r="H206" s="26"/>
      <c r="I206" s="277"/>
      <c r="J206" s="277"/>
      <c r="K206" s="26"/>
      <c r="L206" s="26"/>
      <c r="M206" s="26"/>
      <c r="N206" s="26"/>
      <c r="O206" s="26"/>
      <c r="P206" s="277"/>
      <c r="T206" s="24"/>
      <c r="U206" s="82"/>
      <c r="V206" s="82"/>
      <c r="W206" s="82"/>
      <c r="X206" s="24"/>
      <c r="Y206" s="82"/>
    </row>
    <row r="207" spans="2:25" ht="15.75" customHeight="1">
      <c r="B207" s="26"/>
      <c r="C207" s="26"/>
      <c r="D207" s="26"/>
      <c r="E207" s="26"/>
      <c r="F207" s="26"/>
      <c r="G207" s="26"/>
      <c r="H207" s="26"/>
      <c r="I207" s="277"/>
      <c r="J207" s="277"/>
      <c r="K207" s="26"/>
      <c r="L207" s="26"/>
      <c r="M207" s="26"/>
      <c r="N207" s="26"/>
      <c r="O207" s="26"/>
      <c r="P207" s="277"/>
      <c r="T207" s="24"/>
      <c r="U207" s="81"/>
      <c r="V207" s="81"/>
      <c r="W207" s="81"/>
      <c r="X207" s="24"/>
      <c r="Y207" s="81"/>
    </row>
    <row r="208" spans="2:25" ht="15.75" customHeight="1">
      <c r="B208" s="26"/>
      <c r="C208" s="26"/>
      <c r="D208" s="26"/>
      <c r="E208" s="26"/>
      <c r="F208" s="26"/>
      <c r="G208" s="26"/>
      <c r="H208" s="26"/>
      <c r="I208" s="277"/>
      <c r="J208" s="277"/>
      <c r="K208" s="26"/>
      <c r="L208" s="26"/>
      <c r="M208" s="26"/>
      <c r="N208" s="26"/>
      <c r="O208" s="26"/>
      <c r="P208" s="277"/>
      <c r="T208" s="24"/>
      <c r="U208" s="80"/>
      <c r="V208" s="80"/>
      <c r="W208" s="80"/>
      <c r="X208" s="24"/>
      <c r="Y208" s="80"/>
    </row>
    <row r="209" spans="2:25" ht="15.75" customHeight="1">
      <c r="B209" s="26"/>
      <c r="C209" s="26"/>
      <c r="D209" s="26"/>
      <c r="E209" s="26"/>
      <c r="F209" s="26"/>
      <c r="G209" s="26"/>
      <c r="H209" s="26"/>
      <c r="I209" s="277"/>
      <c r="J209" s="277"/>
      <c r="K209" s="26"/>
      <c r="L209" s="26"/>
      <c r="M209" s="26"/>
      <c r="N209" s="26"/>
      <c r="O209" s="26"/>
      <c r="P209" s="277"/>
      <c r="T209" s="24"/>
      <c r="U209" s="79"/>
      <c r="V209" s="79"/>
      <c r="W209" s="79"/>
      <c r="X209" s="24"/>
      <c r="Y209" s="79"/>
    </row>
    <row r="210" spans="2:25" ht="15.75" customHeight="1">
      <c r="B210" s="26"/>
      <c r="C210" s="26"/>
      <c r="D210" s="26"/>
      <c r="E210" s="26"/>
      <c r="F210" s="26"/>
      <c r="G210" s="26"/>
      <c r="H210" s="26"/>
      <c r="I210" s="277"/>
      <c r="J210" s="277"/>
      <c r="K210" s="26"/>
      <c r="L210" s="26"/>
      <c r="M210" s="26"/>
      <c r="N210" s="26"/>
      <c r="O210" s="26"/>
      <c r="P210" s="277"/>
      <c r="T210" s="24"/>
      <c r="U210" s="78"/>
      <c r="V210" s="78"/>
      <c r="W210" s="78"/>
      <c r="X210" s="24"/>
      <c r="Y210" s="78"/>
    </row>
    <row r="211" spans="2:25" ht="15.75" customHeight="1">
      <c r="B211" s="26"/>
      <c r="C211" s="26"/>
      <c r="D211" s="26"/>
      <c r="E211" s="26"/>
      <c r="F211" s="26"/>
      <c r="G211" s="26"/>
      <c r="H211" s="26"/>
      <c r="I211" s="277"/>
      <c r="J211" s="277"/>
      <c r="K211" s="26"/>
      <c r="L211" s="26"/>
      <c r="M211" s="26"/>
      <c r="N211" s="26"/>
      <c r="O211" s="26"/>
      <c r="P211" s="277"/>
      <c r="T211" s="24"/>
      <c r="U211" s="77"/>
      <c r="V211" s="77"/>
      <c r="W211" s="77"/>
      <c r="X211" s="24"/>
      <c r="Y211" s="77"/>
    </row>
    <row r="212" spans="2:25" ht="15.75" customHeight="1">
      <c r="B212" s="26"/>
      <c r="C212" s="26"/>
      <c r="D212" s="26"/>
      <c r="E212" s="26"/>
      <c r="F212" s="26"/>
      <c r="G212" s="26"/>
      <c r="H212" s="26"/>
      <c r="I212" s="277"/>
      <c r="J212" s="277"/>
      <c r="K212" s="26"/>
      <c r="L212" s="26"/>
      <c r="M212" s="26"/>
      <c r="N212" s="26"/>
      <c r="O212" s="26"/>
      <c r="P212" s="277"/>
      <c r="T212" s="24"/>
      <c r="U212" s="76"/>
      <c r="V212" s="76"/>
      <c r="W212" s="76"/>
      <c r="X212" s="24"/>
      <c r="Y212" s="76"/>
    </row>
    <row r="213" spans="2:25" ht="15.75" customHeight="1">
      <c r="B213" s="26"/>
      <c r="C213" s="26"/>
      <c r="D213" s="26"/>
      <c r="E213" s="26"/>
      <c r="F213" s="26"/>
      <c r="G213" s="26"/>
      <c r="H213" s="26"/>
      <c r="I213" s="277"/>
      <c r="J213" s="277"/>
      <c r="K213" s="26"/>
      <c r="L213" s="26"/>
      <c r="M213" s="26"/>
      <c r="N213" s="26"/>
      <c r="O213" s="26"/>
      <c r="P213" s="277"/>
      <c r="T213" s="24"/>
      <c r="U213" s="75"/>
      <c r="V213" s="75"/>
      <c r="W213" s="75"/>
      <c r="X213" s="24"/>
      <c r="Y213" s="75"/>
    </row>
    <row r="214" spans="2:25" ht="15.75" customHeight="1">
      <c r="B214" s="26"/>
      <c r="C214" s="26"/>
      <c r="D214" s="26"/>
      <c r="E214" s="26"/>
      <c r="F214" s="26"/>
      <c r="G214" s="26"/>
      <c r="H214" s="26"/>
      <c r="I214" s="277"/>
      <c r="J214" s="277"/>
      <c r="K214" s="26"/>
      <c r="L214" s="26"/>
      <c r="M214" s="26"/>
      <c r="N214" s="26"/>
      <c r="O214" s="26"/>
      <c r="P214" s="277"/>
      <c r="T214" s="24"/>
      <c r="U214" s="74"/>
      <c r="V214" s="74"/>
      <c r="W214" s="74"/>
      <c r="X214" s="24"/>
      <c r="Y214" s="74"/>
    </row>
    <row r="215" spans="2:25" ht="15.75" customHeight="1">
      <c r="B215" s="26"/>
      <c r="C215" s="26"/>
      <c r="D215" s="26"/>
      <c r="E215" s="26"/>
      <c r="F215" s="26"/>
      <c r="G215" s="26"/>
      <c r="H215" s="26"/>
      <c r="I215" s="277"/>
      <c r="J215" s="277"/>
      <c r="K215" s="26"/>
      <c r="L215" s="26"/>
      <c r="M215" s="26"/>
      <c r="N215" s="26"/>
      <c r="O215" s="26"/>
      <c r="P215" s="277"/>
      <c r="T215" s="24"/>
      <c r="U215" s="33"/>
      <c r="V215" s="33"/>
      <c r="W215" s="33"/>
      <c r="X215" s="24"/>
      <c r="Y215" s="33"/>
    </row>
    <row r="216" spans="2:25" ht="15.75" customHeight="1">
      <c r="B216" s="26"/>
      <c r="C216" s="26"/>
      <c r="D216" s="26"/>
      <c r="E216" s="26"/>
      <c r="F216" s="26"/>
      <c r="G216" s="26"/>
      <c r="H216" s="26"/>
      <c r="I216" s="277"/>
      <c r="J216" s="277"/>
      <c r="K216" s="26"/>
      <c r="L216" s="26"/>
      <c r="M216" s="26"/>
      <c r="N216" s="26"/>
      <c r="O216" s="26"/>
      <c r="P216" s="277"/>
      <c r="T216" s="24"/>
      <c r="U216" s="67"/>
      <c r="V216" s="67"/>
      <c r="W216" s="67"/>
      <c r="X216" s="24"/>
      <c r="Y216" s="67"/>
    </row>
    <row r="217" spans="2:25" ht="15.75" customHeight="1">
      <c r="B217" s="26"/>
      <c r="C217" s="26"/>
      <c r="D217" s="26"/>
      <c r="E217" s="26"/>
      <c r="F217" s="26"/>
      <c r="G217" s="26"/>
      <c r="H217" s="26"/>
      <c r="I217" s="277"/>
      <c r="J217" s="277"/>
      <c r="K217" s="26"/>
      <c r="L217" s="26"/>
      <c r="M217" s="26"/>
      <c r="N217" s="26"/>
      <c r="O217" s="26"/>
      <c r="P217" s="277"/>
      <c r="T217" s="24"/>
      <c r="U217" s="54"/>
      <c r="V217" s="54"/>
      <c r="W217" s="54"/>
      <c r="X217" s="24"/>
      <c r="Y217" s="54"/>
    </row>
    <row r="218" spans="2:25" ht="15.75" customHeight="1">
      <c r="B218" s="26"/>
      <c r="C218" s="26"/>
      <c r="D218" s="26"/>
      <c r="E218" s="26"/>
      <c r="F218" s="26"/>
      <c r="G218" s="26"/>
      <c r="H218" s="26"/>
      <c r="I218" s="277"/>
      <c r="J218" s="277"/>
      <c r="K218" s="26"/>
      <c r="L218" s="26"/>
      <c r="M218" s="26"/>
      <c r="N218" s="26"/>
      <c r="O218" s="26"/>
      <c r="P218" s="277"/>
      <c r="T218" s="24"/>
      <c r="U218" s="53"/>
      <c r="V218" s="53"/>
      <c r="W218" s="53"/>
      <c r="X218" s="24"/>
      <c r="Y218" s="53"/>
    </row>
    <row r="219" spans="2:25" ht="15.75" customHeight="1">
      <c r="B219" s="26"/>
      <c r="C219" s="26"/>
      <c r="D219" s="26"/>
      <c r="E219" s="26"/>
      <c r="F219" s="26"/>
      <c r="G219" s="26"/>
      <c r="H219" s="26"/>
      <c r="I219" s="277"/>
      <c r="J219" s="277"/>
      <c r="K219" s="26"/>
      <c r="L219" s="26"/>
      <c r="M219" s="26"/>
      <c r="N219" s="26"/>
      <c r="O219" s="26"/>
      <c r="P219" s="277"/>
      <c r="T219" s="24"/>
      <c r="U219" s="52"/>
      <c r="V219" s="52"/>
      <c r="W219" s="52"/>
      <c r="X219" s="24"/>
      <c r="Y219" s="52"/>
    </row>
    <row r="220" spans="2:25" ht="15.75" customHeight="1">
      <c r="B220" s="26"/>
      <c r="C220" s="26"/>
      <c r="D220" s="26"/>
      <c r="E220" s="26"/>
      <c r="F220" s="26"/>
      <c r="G220" s="26"/>
      <c r="H220" s="26"/>
      <c r="I220" s="277"/>
      <c r="J220" s="277"/>
      <c r="K220" s="26"/>
      <c r="L220" s="26"/>
      <c r="M220" s="26"/>
      <c r="N220" s="26"/>
      <c r="O220" s="26"/>
      <c r="P220" s="277"/>
      <c r="T220" s="24"/>
      <c r="U220" s="51"/>
      <c r="V220" s="51"/>
      <c r="W220" s="51"/>
      <c r="X220" s="24"/>
      <c r="Y220" s="51"/>
    </row>
    <row r="221" spans="2:25" ht="15.75" customHeight="1">
      <c r="B221" s="26"/>
      <c r="C221" s="26"/>
      <c r="D221" s="26"/>
      <c r="E221" s="26"/>
      <c r="F221" s="26"/>
      <c r="G221" s="26"/>
      <c r="H221" s="26"/>
      <c r="I221" s="277"/>
      <c r="J221" s="277"/>
      <c r="K221" s="26"/>
      <c r="L221" s="26"/>
      <c r="M221" s="26"/>
      <c r="N221" s="26"/>
      <c r="O221" s="26"/>
      <c r="P221" s="277"/>
      <c r="T221" s="24"/>
      <c r="U221" s="50"/>
      <c r="V221" s="50"/>
      <c r="W221" s="50"/>
      <c r="X221" s="24"/>
      <c r="Y221" s="50"/>
    </row>
    <row r="222" spans="2:25" ht="15.75" customHeight="1">
      <c r="B222" s="26"/>
      <c r="C222" s="26"/>
      <c r="D222" s="26"/>
      <c r="E222" s="26"/>
      <c r="F222" s="26"/>
      <c r="G222" s="26"/>
      <c r="H222" s="26"/>
      <c r="I222" s="277"/>
      <c r="J222" s="277"/>
      <c r="K222" s="26"/>
      <c r="L222" s="26"/>
      <c r="M222" s="26"/>
      <c r="N222" s="26"/>
      <c r="O222" s="26"/>
      <c r="P222" s="277"/>
      <c r="T222" s="24"/>
      <c r="U222" s="49"/>
      <c r="V222" s="49"/>
      <c r="W222" s="49"/>
      <c r="X222" s="24"/>
      <c r="Y222" s="49"/>
    </row>
    <row r="223" spans="2:25" ht="15.75" customHeight="1">
      <c r="B223" s="26"/>
      <c r="C223" s="26"/>
      <c r="D223" s="26"/>
      <c r="E223" s="26"/>
      <c r="F223" s="26"/>
      <c r="G223" s="26"/>
      <c r="H223" s="26"/>
      <c r="I223" s="277"/>
      <c r="J223" s="277"/>
      <c r="K223" s="26"/>
      <c r="L223" s="26"/>
      <c r="M223" s="26"/>
      <c r="N223" s="26"/>
      <c r="O223" s="26"/>
      <c r="P223" s="277"/>
      <c r="T223" s="24"/>
      <c r="U223" s="48"/>
      <c r="V223" s="48"/>
      <c r="W223" s="48"/>
      <c r="X223" s="24"/>
      <c r="Y223" s="48"/>
    </row>
    <row r="224" spans="2:25" ht="15.75" customHeight="1">
      <c r="B224" s="26"/>
      <c r="C224" s="26"/>
      <c r="D224" s="26"/>
      <c r="E224" s="26"/>
      <c r="F224" s="26"/>
      <c r="G224" s="26"/>
      <c r="H224" s="26"/>
      <c r="I224" s="277"/>
      <c r="J224" s="277"/>
      <c r="K224" s="26"/>
      <c r="L224" s="26"/>
      <c r="M224" s="26"/>
      <c r="N224" s="26"/>
      <c r="O224" s="26"/>
      <c r="P224" s="277"/>
      <c r="T224" s="24"/>
      <c r="U224" s="48"/>
      <c r="V224" s="48"/>
      <c r="W224" s="48"/>
      <c r="X224" s="24"/>
      <c r="Y224" s="48"/>
    </row>
    <row r="225" spans="2:25" ht="15.75" customHeight="1">
      <c r="B225" s="26"/>
      <c r="C225" s="26"/>
      <c r="D225" s="26"/>
      <c r="E225" s="26"/>
      <c r="F225" s="26"/>
      <c r="G225" s="26"/>
      <c r="H225" s="26"/>
      <c r="I225" s="277"/>
      <c r="J225" s="277"/>
      <c r="K225" s="26"/>
      <c r="L225" s="26"/>
      <c r="M225" s="26"/>
      <c r="N225" s="26"/>
      <c r="O225" s="26"/>
      <c r="P225" s="277"/>
      <c r="T225" s="24"/>
      <c r="U225" s="47"/>
      <c r="V225" s="47"/>
      <c r="W225" s="47"/>
      <c r="X225" s="24"/>
      <c r="Y225" s="47"/>
    </row>
    <row r="226" spans="2:25" ht="15.75" customHeight="1">
      <c r="B226" s="26"/>
      <c r="C226" s="26"/>
      <c r="D226" s="26"/>
      <c r="E226" s="26"/>
      <c r="F226" s="26"/>
      <c r="G226" s="26"/>
      <c r="H226" s="26"/>
      <c r="I226" s="277"/>
      <c r="J226" s="277"/>
      <c r="K226" s="26"/>
      <c r="L226" s="26"/>
      <c r="M226" s="26"/>
      <c r="N226" s="26"/>
      <c r="O226" s="26"/>
      <c r="P226" s="277"/>
      <c r="T226" s="24"/>
      <c r="U226" s="46"/>
      <c r="V226" s="46"/>
      <c r="W226" s="46"/>
      <c r="X226" s="24"/>
      <c r="Y226" s="46"/>
    </row>
    <row r="227" spans="2:25" ht="15.75" customHeight="1">
      <c r="B227" s="26"/>
      <c r="C227" s="26"/>
      <c r="D227" s="26"/>
      <c r="E227" s="26"/>
      <c r="F227" s="26"/>
      <c r="G227" s="26"/>
      <c r="H227" s="26"/>
      <c r="I227" s="277"/>
      <c r="J227" s="277"/>
      <c r="K227" s="26"/>
      <c r="L227" s="26"/>
      <c r="M227" s="26"/>
      <c r="N227" s="26"/>
      <c r="O227" s="26"/>
      <c r="P227" s="277"/>
      <c r="T227" s="24"/>
      <c r="U227" s="46"/>
      <c r="V227" s="46"/>
      <c r="W227" s="46"/>
      <c r="X227" s="24"/>
      <c r="Y227" s="46"/>
    </row>
    <row r="228" spans="2:25" ht="15.75" customHeight="1">
      <c r="B228" s="26"/>
      <c r="C228" s="26"/>
      <c r="D228" s="26"/>
      <c r="E228" s="26"/>
      <c r="F228" s="26"/>
      <c r="G228" s="26"/>
      <c r="H228" s="26"/>
      <c r="I228" s="277"/>
      <c r="J228" s="277"/>
      <c r="K228" s="26"/>
      <c r="L228" s="26"/>
      <c r="M228" s="26"/>
      <c r="N228" s="26"/>
      <c r="O228" s="26"/>
      <c r="P228" s="277"/>
      <c r="T228" s="24"/>
      <c r="U228" s="45"/>
      <c r="V228" s="45"/>
      <c r="W228" s="45"/>
      <c r="X228" s="24"/>
      <c r="Y228" s="45"/>
    </row>
    <row r="229" spans="2:25" ht="15.75" customHeight="1">
      <c r="B229" s="26"/>
      <c r="C229" s="26"/>
      <c r="D229" s="26"/>
      <c r="E229" s="26"/>
      <c r="F229" s="26"/>
      <c r="G229" s="26"/>
      <c r="H229" s="26"/>
      <c r="I229" s="277"/>
      <c r="J229" s="277"/>
      <c r="K229" s="26"/>
      <c r="L229" s="26"/>
      <c r="M229" s="26"/>
      <c r="N229" s="26"/>
      <c r="O229" s="26"/>
      <c r="P229" s="277"/>
      <c r="T229" s="24"/>
      <c r="U229" s="44"/>
      <c r="V229" s="44"/>
      <c r="W229" s="44"/>
      <c r="X229" s="24"/>
      <c r="Y229" s="44"/>
    </row>
    <row r="230" spans="2:25" ht="15.75" customHeight="1">
      <c r="B230" s="26"/>
      <c r="C230" s="26"/>
      <c r="D230" s="26"/>
      <c r="E230" s="26"/>
      <c r="F230" s="26"/>
      <c r="G230" s="26"/>
      <c r="H230" s="26"/>
      <c r="I230" s="277"/>
      <c r="J230" s="277"/>
      <c r="K230" s="26"/>
      <c r="L230" s="26"/>
      <c r="M230" s="26"/>
      <c r="N230" s="26"/>
      <c r="O230" s="26"/>
      <c r="P230" s="277"/>
      <c r="T230" s="24"/>
      <c r="U230" s="43"/>
      <c r="V230" s="43"/>
      <c r="W230" s="43"/>
      <c r="X230" s="24"/>
      <c r="Y230" s="43"/>
    </row>
    <row r="231" spans="2:25" ht="15.75" customHeight="1">
      <c r="B231" s="26"/>
      <c r="C231" s="26"/>
      <c r="D231" s="26"/>
      <c r="E231" s="26"/>
      <c r="F231" s="26"/>
      <c r="G231" s="26"/>
      <c r="H231" s="26"/>
      <c r="I231" s="277"/>
      <c r="J231" s="277"/>
      <c r="K231" s="26"/>
      <c r="L231" s="26"/>
      <c r="M231" s="26"/>
      <c r="N231" s="26"/>
      <c r="O231" s="26"/>
      <c r="P231" s="277"/>
      <c r="T231" s="24"/>
      <c r="U231" s="42"/>
      <c r="V231" s="42"/>
      <c r="W231" s="42"/>
      <c r="X231" s="24"/>
      <c r="Y231" s="42"/>
    </row>
    <row r="232" spans="2:25" ht="15.75" customHeight="1">
      <c r="B232" s="26"/>
      <c r="C232" s="26"/>
      <c r="D232" s="26"/>
      <c r="E232" s="26"/>
      <c r="F232" s="26"/>
      <c r="G232" s="26"/>
      <c r="H232" s="26"/>
      <c r="I232" s="277"/>
      <c r="J232" s="277"/>
      <c r="K232" s="26"/>
      <c r="L232" s="26"/>
      <c r="M232" s="26"/>
      <c r="N232" s="26"/>
      <c r="O232" s="26"/>
      <c r="P232" s="277"/>
      <c r="T232" s="24"/>
      <c r="U232" s="39"/>
      <c r="V232" s="39"/>
      <c r="W232" s="39"/>
      <c r="X232" s="24"/>
      <c r="Y232" s="39"/>
    </row>
    <row r="233" spans="2:25" ht="15.75" customHeight="1">
      <c r="B233" s="26"/>
      <c r="C233" s="26"/>
      <c r="D233" s="26"/>
      <c r="E233" s="26"/>
      <c r="F233" s="26"/>
      <c r="G233" s="26"/>
      <c r="H233" s="26"/>
      <c r="I233" s="277"/>
      <c r="J233" s="277"/>
      <c r="K233" s="26"/>
      <c r="L233" s="26"/>
      <c r="M233" s="26"/>
      <c r="N233" s="26"/>
      <c r="O233" s="26"/>
      <c r="P233" s="277"/>
      <c r="T233" s="24"/>
      <c r="U233" s="36"/>
      <c r="V233" s="36"/>
      <c r="W233" s="36"/>
      <c r="X233" s="24"/>
      <c r="Y233" s="36"/>
    </row>
    <row r="234" spans="2:25" ht="15.75" customHeight="1">
      <c r="B234" s="26"/>
      <c r="C234" s="26"/>
      <c r="D234" s="26"/>
      <c r="E234" s="26"/>
      <c r="F234" s="26"/>
      <c r="G234" s="26"/>
      <c r="H234" s="26"/>
      <c r="I234" s="277"/>
      <c r="J234" s="277"/>
      <c r="K234" s="26"/>
      <c r="L234" s="26"/>
      <c r="M234" s="26"/>
      <c r="N234" s="26"/>
      <c r="O234" s="26"/>
      <c r="P234" s="277"/>
      <c r="T234" s="24"/>
      <c r="U234" s="34"/>
      <c r="V234" s="34"/>
    </row>
    <row r="235" spans="2:25" ht="15.75" customHeight="1">
      <c r="B235" s="26"/>
      <c r="C235" s="26"/>
      <c r="D235" s="26"/>
      <c r="E235" s="26"/>
      <c r="F235" s="26"/>
      <c r="G235" s="26"/>
      <c r="H235" s="26"/>
      <c r="I235" s="277"/>
      <c r="J235" s="277"/>
      <c r="K235" s="26"/>
      <c r="L235" s="26"/>
      <c r="M235" s="26"/>
      <c r="N235" s="26"/>
      <c r="O235" s="26"/>
      <c r="P235" s="277"/>
      <c r="T235" s="24"/>
      <c r="U235" s="29"/>
      <c r="V235" s="29"/>
    </row>
    <row r="236" spans="2:25" ht="15.75" customHeight="1">
      <c r="B236" s="26"/>
      <c r="C236" s="26"/>
      <c r="D236" s="26"/>
      <c r="E236" s="26"/>
      <c r="F236" s="26"/>
      <c r="G236" s="26"/>
      <c r="H236" s="26"/>
      <c r="I236" s="277"/>
      <c r="J236" s="277"/>
      <c r="K236" s="26"/>
      <c r="L236" s="26"/>
      <c r="M236" s="26"/>
      <c r="N236" s="26"/>
      <c r="O236" s="26"/>
      <c r="P236" s="277"/>
      <c r="T236" s="24"/>
      <c r="U236" s="27"/>
      <c r="V236" s="27"/>
    </row>
    <row r="237" spans="2:25" ht="15.75" customHeight="1">
      <c r="B237" s="26"/>
      <c r="C237" s="26"/>
      <c r="D237" s="26"/>
      <c r="E237" s="26"/>
      <c r="F237" s="26"/>
      <c r="G237" s="26"/>
      <c r="H237" s="26"/>
      <c r="I237" s="277"/>
      <c r="J237" s="277"/>
      <c r="K237" s="26"/>
      <c r="L237" s="26"/>
      <c r="M237" s="26"/>
      <c r="N237" s="26"/>
      <c r="O237" s="26"/>
      <c r="P237" s="277"/>
      <c r="T237" s="24"/>
    </row>
    <row r="238" spans="2:25" ht="15.75" customHeight="1">
      <c r="B238" s="26"/>
      <c r="C238" s="26"/>
      <c r="D238" s="26"/>
      <c r="E238" s="26"/>
      <c r="F238" s="26"/>
      <c r="G238" s="26"/>
      <c r="H238" s="26"/>
      <c r="I238" s="277"/>
      <c r="J238" s="277"/>
      <c r="K238" s="26"/>
      <c r="L238" s="26"/>
      <c r="M238" s="26"/>
      <c r="N238" s="26"/>
      <c r="O238" s="26"/>
      <c r="P238" s="277"/>
      <c r="T238" s="24"/>
    </row>
    <row r="239" spans="2:25" ht="15.75" customHeight="1">
      <c r="B239" s="26"/>
      <c r="C239" s="26"/>
      <c r="D239" s="26"/>
      <c r="E239" s="26"/>
      <c r="F239" s="26"/>
      <c r="G239" s="26"/>
      <c r="H239" s="26"/>
      <c r="I239" s="277"/>
      <c r="J239" s="277"/>
      <c r="K239" s="26"/>
      <c r="L239" s="26"/>
      <c r="M239" s="26"/>
      <c r="N239" s="26"/>
      <c r="O239" s="26"/>
      <c r="P239" s="277"/>
      <c r="T239" s="24"/>
    </row>
    <row r="240" spans="2:25" ht="15.75" customHeight="1">
      <c r="B240" s="26"/>
      <c r="C240" s="26"/>
      <c r="D240" s="26"/>
      <c r="E240" s="26"/>
      <c r="F240" s="26"/>
      <c r="G240" s="26"/>
      <c r="H240" s="26"/>
      <c r="I240" s="277"/>
      <c r="J240" s="277"/>
      <c r="K240" s="26"/>
      <c r="L240" s="26"/>
      <c r="M240" s="26"/>
      <c r="N240" s="26"/>
      <c r="O240" s="26"/>
      <c r="P240" s="277"/>
      <c r="T240" s="24"/>
    </row>
    <row r="241" spans="2:20" ht="15.75" customHeight="1">
      <c r="B241" s="26"/>
      <c r="C241" s="26"/>
      <c r="D241" s="26"/>
      <c r="E241" s="26"/>
      <c r="F241" s="26"/>
      <c r="G241" s="26"/>
      <c r="H241" s="26"/>
      <c r="I241" s="277"/>
      <c r="J241" s="277"/>
      <c r="K241" s="26"/>
      <c r="L241" s="26"/>
      <c r="M241" s="26"/>
      <c r="N241" s="26"/>
      <c r="O241" s="26"/>
      <c r="P241" s="277"/>
      <c r="T241" s="24"/>
    </row>
    <row r="242" spans="2:20" ht="15.75" customHeight="1">
      <c r="B242" s="26"/>
      <c r="C242" s="26"/>
      <c r="D242" s="26"/>
      <c r="E242" s="26"/>
      <c r="F242" s="26"/>
      <c r="G242" s="26"/>
      <c r="H242" s="26"/>
      <c r="I242" s="277"/>
      <c r="J242" s="277"/>
      <c r="K242" s="26"/>
      <c r="L242" s="26"/>
      <c r="M242" s="26"/>
      <c r="N242" s="26"/>
      <c r="O242" s="26"/>
      <c r="P242" s="277"/>
      <c r="T242" s="24"/>
    </row>
    <row r="243" spans="2:20" ht="15.75" customHeight="1">
      <c r="B243" s="26"/>
      <c r="C243" s="26"/>
      <c r="D243" s="26"/>
      <c r="E243" s="26"/>
      <c r="F243" s="26"/>
      <c r="G243" s="26"/>
      <c r="H243" s="26"/>
      <c r="I243" s="277"/>
      <c r="J243" s="277"/>
      <c r="K243" s="26"/>
      <c r="L243" s="26"/>
      <c r="M243" s="26"/>
      <c r="N243" s="26"/>
      <c r="O243" s="26"/>
      <c r="P243" s="277"/>
      <c r="T243" s="24"/>
    </row>
    <row r="244" spans="2:20" ht="15.75" customHeight="1">
      <c r="B244" s="26"/>
      <c r="C244" s="26"/>
      <c r="D244" s="26"/>
      <c r="E244" s="26"/>
      <c r="F244" s="26"/>
      <c r="G244" s="26"/>
      <c r="H244" s="26"/>
      <c r="I244" s="277"/>
      <c r="J244" s="277"/>
      <c r="K244" s="26"/>
      <c r="L244" s="26"/>
      <c r="M244" s="26"/>
      <c r="N244" s="26"/>
      <c r="O244" s="26"/>
      <c r="P244" s="277"/>
      <c r="R244" s="1"/>
      <c r="T244" s="24"/>
    </row>
    <row r="245" spans="2:20">
      <c r="B245" s="26"/>
      <c r="C245" s="26"/>
      <c r="D245" s="26"/>
      <c r="E245" s="26"/>
      <c r="F245" s="26"/>
      <c r="G245" s="26"/>
      <c r="H245" s="26"/>
      <c r="I245" s="277"/>
      <c r="J245" s="277"/>
      <c r="K245" s="26"/>
      <c r="L245" s="26"/>
      <c r="M245" s="26"/>
      <c r="N245" s="26"/>
      <c r="O245" s="26"/>
      <c r="P245" s="277"/>
      <c r="Q245" s="1"/>
      <c r="R245" s="1"/>
      <c r="T245" s="24"/>
    </row>
    <row r="246" spans="2:20">
      <c r="B246" s="26"/>
      <c r="C246" s="26"/>
      <c r="D246" s="26"/>
      <c r="E246" s="26"/>
      <c r="F246" s="26"/>
      <c r="K246" s="26"/>
      <c r="L246" s="26"/>
      <c r="M246" s="26"/>
      <c r="N246" s="26"/>
      <c r="O246" s="26"/>
      <c r="P246" s="277"/>
      <c r="Q246" s="1"/>
      <c r="R246" s="1"/>
      <c r="T246" s="24"/>
    </row>
    <row r="247" spans="2:20">
      <c r="B247" s="26"/>
      <c r="C247" s="26"/>
      <c r="D247" s="26"/>
      <c r="E247" s="26"/>
      <c r="F247" s="26"/>
      <c r="K247" s="26"/>
      <c r="L247" s="26"/>
      <c r="M247" s="26"/>
      <c r="N247" s="26"/>
      <c r="O247" s="26"/>
      <c r="P247" s="277"/>
      <c r="Q247" s="1"/>
      <c r="R247" s="1"/>
      <c r="T247" s="24"/>
    </row>
    <row r="248" spans="2:20">
      <c r="B248" s="26"/>
      <c r="C248" s="26"/>
      <c r="D248" s="26"/>
      <c r="E248" s="26"/>
      <c r="F248" s="26"/>
      <c r="K248" s="26"/>
      <c r="L248" s="26"/>
      <c r="M248" s="26"/>
      <c r="N248" s="26"/>
      <c r="O248" s="26"/>
      <c r="P248" s="277"/>
      <c r="Q248" s="1"/>
      <c r="R248" s="1"/>
      <c r="T248" s="24"/>
    </row>
    <row r="249" spans="2:20">
      <c r="B249" s="26"/>
      <c r="C249" s="26"/>
      <c r="D249" s="26"/>
      <c r="E249" s="26"/>
      <c r="F249" s="26"/>
      <c r="K249" s="26"/>
      <c r="L249" s="26"/>
      <c r="M249" s="26"/>
      <c r="N249" s="26"/>
      <c r="O249" s="26"/>
      <c r="P249" s="277"/>
      <c r="Q249" s="1"/>
      <c r="R249" s="1"/>
      <c r="T249" s="24"/>
    </row>
    <row r="250" spans="2:20">
      <c r="B250" s="26"/>
      <c r="C250" s="26"/>
      <c r="D250" s="26"/>
      <c r="E250" s="26"/>
      <c r="F250" s="26"/>
      <c r="K250" s="26"/>
      <c r="L250" s="26"/>
      <c r="M250" s="26"/>
      <c r="N250" s="26"/>
      <c r="O250" s="26"/>
      <c r="P250" s="277"/>
      <c r="Q250" s="1"/>
      <c r="R250" s="1"/>
      <c r="T250" s="24"/>
    </row>
    <row r="251" spans="2:20">
      <c r="B251" s="26"/>
      <c r="C251" s="26"/>
      <c r="D251" s="26"/>
      <c r="E251" s="26"/>
      <c r="F251" s="26"/>
      <c r="K251" s="26"/>
      <c r="L251" s="26"/>
      <c r="M251" s="26"/>
      <c r="N251" s="26"/>
      <c r="O251" s="26"/>
      <c r="P251" s="277"/>
      <c r="Q251" s="1"/>
      <c r="R251" s="1"/>
      <c r="T251" s="24"/>
    </row>
    <row r="252" spans="2:20">
      <c r="B252" s="26"/>
      <c r="C252" s="26"/>
      <c r="D252" s="26"/>
      <c r="E252" s="26"/>
      <c r="F252" s="26"/>
      <c r="K252" s="26"/>
      <c r="L252" s="26"/>
      <c r="M252" s="26"/>
      <c r="N252" s="26"/>
      <c r="O252" s="26"/>
      <c r="P252" s="277"/>
      <c r="Q252" s="1"/>
      <c r="R252" s="1"/>
      <c r="T252" s="24"/>
    </row>
    <row r="253" spans="2:20">
      <c r="B253" s="26"/>
      <c r="C253" s="26"/>
      <c r="D253" s="26"/>
      <c r="E253" s="26"/>
      <c r="F253" s="26"/>
      <c r="K253" s="26"/>
      <c r="L253" s="26"/>
      <c r="M253" s="26"/>
      <c r="N253" s="26"/>
      <c r="O253" s="26"/>
      <c r="P253" s="277"/>
      <c r="Q253" s="1"/>
      <c r="R253" s="1"/>
      <c r="T253" s="24"/>
    </row>
    <row r="254" spans="2:20">
      <c r="B254" s="26"/>
      <c r="C254" s="26"/>
      <c r="D254" s="26"/>
      <c r="E254" s="26"/>
      <c r="F254" s="26"/>
      <c r="K254" s="26"/>
      <c r="L254" s="26"/>
      <c r="M254" s="26"/>
      <c r="N254" s="26"/>
      <c r="O254" s="26"/>
      <c r="P254" s="277"/>
      <c r="Q254" s="1"/>
      <c r="R254" s="1"/>
      <c r="T254" s="24"/>
    </row>
    <row r="255" spans="2:20">
      <c r="B255" s="26"/>
      <c r="C255" s="26"/>
      <c r="D255" s="26"/>
      <c r="E255" s="26"/>
      <c r="K255" s="26"/>
      <c r="L255" s="26"/>
      <c r="M255" s="26"/>
      <c r="N255" s="26"/>
      <c r="O255" s="26"/>
      <c r="P255" s="277"/>
      <c r="Q255" s="1"/>
      <c r="R255" s="1"/>
      <c r="T255" s="24"/>
    </row>
    <row r="256" spans="2:20">
      <c r="B256" s="26"/>
      <c r="C256" s="26"/>
      <c r="D256" s="26"/>
      <c r="E256" s="26"/>
      <c r="K256" s="26"/>
      <c r="L256" s="26"/>
      <c r="M256" s="26"/>
      <c r="N256" s="26"/>
      <c r="O256" s="26"/>
      <c r="P256" s="277"/>
      <c r="Q256" s="1"/>
      <c r="R256" s="1"/>
      <c r="T256" s="24"/>
    </row>
    <row r="257" spans="2:20">
      <c r="B257" s="26"/>
      <c r="C257" s="26"/>
      <c r="D257" s="26"/>
      <c r="E257" s="26"/>
      <c r="K257" s="26"/>
      <c r="L257" s="26"/>
      <c r="M257" s="26"/>
      <c r="N257" s="26"/>
      <c r="O257" s="26"/>
      <c r="P257" s="277"/>
      <c r="Q257" s="1"/>
      <c r="R257" s="1"/>
      <c r="T257" s="24"/>
    </row>
    <row r="258" spans="2:20">
      <c r="B258" s="26"/>
      <c r="C258" s="26"/>
      <c r="D258" s="26"/>
      <c r="E258" s="26"/>
      <c r="K258" s="26"/>
      <c r="L258" s="26"/>
      <c r="M258" s="26"/>
      <c r="N258" s="26"/>
      <c r="O258" s="26"/>
      <c r="P258" s="277"/>
      <c r="Q258" s="1"/>
      <c r="R258" s="1"/>
      <c r="T258" s="24"/>
    </row>
    <row r="259" spans="2:20">
      <c r="B259" s="26"/>
      <c r="C259" s="26"/>
      <c r="D259" s="26"/>
      <c r="E259" s="26"/>
      <c r="K259" s="26"/>
      <c r="L259" s="26"/>
      <c r="M259" s="26"/>
      <c r="N259" s="26"/>
      <c r="O259" s="26"/>
      <c r="P259" s="277"/>
      <c r="Q259" s="1"/>
      <c r="R259" s="1"/>
      <c r="T259" s="24"/>
    </row>
    <row r="260" spans="2:20">
      <c r="B260" s="26"/>
      <c r="C260" s="26"/>
      <c r="D260" s="26"/>
      <c r="E260" s="26"/>
      <c r="K260" s="26"/>
      <c r="L260" s="26"/>
      <c r="M260" s="26"/>
      <c r="N260" s="26"/>
      <c r="O260" s="26"/>
      <c r="P260" s="277"/>
      <c r="Q260" s="1"/>
      <c r="R260" s="1"/>
      <c r="T260" s="24"/>
    </row>
    <row r="261" spans="2:20">
      <c r="B261" s="26"/>
      <c r="C261" s="26"/>
      <c r="D261" s="26"/>
      <c r="E261" s="26"/>
      <c r="K261" s="26"/>
      <c r="L261" s="26"/>
      <c r="M261" s="26"/>
      <c r="N261" s="26"/>
      <c r="O261" s="26"/>
      <c r="P261" s="277"/>
      <c r="Q261" s="1"/>
      <c r="R261" s="1"/>
      <c r="T261" s="24"/>
    </row>
    <row r="262" spans="2:20">
      <c r="B262" s="26"/>
      <c r="C262" s="26"/>
      <c r="D262" s="26"/>
      <c r="E262" s="26"/>
      <c r="K262" s="26"/>
      <c r="L262" s="26"/>
      <c r="M262" s="26"/>
      <c r="N262" s="26"/>
      <c r="O262" s="26"/>
      <c r="P262" s="277"/>
      <c r="Q262" s="1"/>
      <c r="R262" s="1"/>
      <c r="T262" s="24"/>
    </row>
    <row r="263" spans="2:20">
      <c r="B263" s="26"/>
      <c r="C263" s="26"/>
      <c r="D263" s="26"/>
      <c r="E263" s="26"/>
      <c r="K263" s="26"/>
      <c r="L263" s="26"/>
      <c r="M263" s="26"/>
      <c r="N263" s="26"/>
      <c r="O263" s="26"/>
      <c r="P263" s="277"/>
      <c r="Q263" s="1"/>
      <c r="R263" s="1"/>
      <c r="T263" s="24"/>
    </row>
    <row r="264" spans="2:20">
      <c r="B264" s="26"/>
      <c r="C264" s="26"/>
      <c r="D264" s="26"/>
      <c r="E264" s="26"/>
      <c r="K264" s="26"/>
      <c r="L264" s="26"/>
      <c r="M264" s="26"/>
      <c r="N264" s="26"/>
      <c r="O264" s="26"/>
      <c r="P264" s="277"/>
      <c r="Q264" s="1"/>
      <c r="R264" s="1"/>
      <c r="T264" s="24"/>
    </row>
    <row r="265" spans="2:20">
      <c r="B265" s="26"/>
      <c r="C265" s="26"/>
      <c r="D265" s="26"/>
      <c r="E265" s="26"/>
      <c r="K265" s="26"/>
      <c r="L265" s="26"/>
      <c r="M265" s="26"/>
      <c r="N265" s="26"/>
      <c r="O265" s="26"/>
      <c r="P265" s="277"/>
      <c r="Q265" s="1"/>
      <c r="R265" s="1"/>
      <c r="T265" s="24"/>
    </row>
    <row r="266" spans="2:20">
      <c r="B266" s="26"/>
      <c r="C266" s="26"/>
      <c r="D266" s="26"/>
      <c r="E266" s="26"/>
      <c r="K266" s="26"/>
      <c r="L266" s="26"/>
      <c r="M266" s="26"/>
      <c r="N266" s="26"/>
      <c r="O266" s="26"/>
      <c r="P266" s="277"/>
      <c r="Q266" s="1"/>
      <c r="R266" s="1"/>
      <c r="T266" s="24"/>
    </row>
    <row r="267" spans="2:20">
      <c r="B267" s="26"/>
      <c r="C267" s="26"/>
      <c r="D267" s="26"/>
      <c r="E267" s="26"/>
      <c r="K267" s="26"/>
      <c r="L267" s="26"/>
      <c r="M267" s="26"/>
      <c r="N267" s="26"/>
      <c r="O267" s="26"/>
      <c r="P267" s="277"/>
      <c r="Q267" s="1"/>
      <c r="R267" s="1"/>
      <c r="T267" s="24"/>
    </row>
    <row r="268" spans="2:20">
      <c r="B268" s="26"/>
      <c r="C268" s="26"/>
      <c r="D268" s="26"/>
      <c r="E268" s="26"/>
      <c r="K268" s="26"/>
      <c r="L268" s="26"/>
      <c r="M268" s="26"/>
      <c r="N268" s="26"/>
      <c r="O268" s="26"/>
      <c r="P268" s="277"/>
      <c r="Q268" s="1"/>
      <c r="R268" s="1"/>
      <c r="T268" s="24"/>
    </row>
    <row r="269" spans="2:20">
      <c r="B269" s="26"/>
      <c r="C269" s="26"/>
      <c r="D269" s="26"/>
      <c r="E269" s="26"/>
      <c r="K269" s="26"/>
      <c r="L269" s="26"/>
      <c r="M269" s="26"/>
      <c r="N269" s="26"/>
      <c r="O269" s="26"/>
      <c r="P269" s="277"/>
      <c r="Q269" s="1"/>
      <c r="R269" s="1"/>
      <c r="T269" s="24"/>
    </row>
    <row r="270" spans="2:20">
      <c r="B270" s="26"/>
      <c r="C270" s="26"/>
      <c r="D270" s="26"/>
      <c r="E270" s="26"/>
      <c r="K270" s="26"/>
      <c r="L270" s="26"/>
      <c r="M270" s="26"/>
      <c r="N270" s="26"/>
      <c r="O270" s="26"/>
      <c r="P270" s="277"/>
      <c r="Q270" s="1"/>
      <c r="R270" s="1"/>
      <c r="T270" s="24"/>
    </row>
    <row r="271" spans="2:20">
      <c r="B271" s="26"/>
      <c r="C271" s="26"/>
      <c r="D271" s="26"/>
      <c r="E271" s="26"/>
      <c r="K271" s="26"/>
      <c r="L271" s="26"/>
      <c r="M271" s="26"/>
      <c r="N271" s="26"/>
      <c r="O271" s="26"/>
      <c r="P271" s="277"/>
      <c r="Q271" s="1"/>
      <c r="R271" s="1"/>
      <c r="T271" s="24"/>
    </row>
    <row r="272" spans="2:20">
      <c r="B272" s="26"/>
      <c r="C272" s="26"/>
      <c r="D272" s="26"/>
      <c r="E272" s="26"/>
      <c r="K272" s="26"/>
      <c r="L272" s="26"/>
      <c r="M272" s="26"/>
      <c r="N272" s="26"/>
      <c r="O272" s="26"/>
      <c r="P272" s="277"/>
      <c r="Q272" s="1"/>
      <c r="R272" s="1"/>
      <c r="T272" s="24"/>
    </row>
    <row r="273" spans="2:20">
      <c r="B273" s="26"/>
      <c r="C273" s="26"/>
      <c r="D273" s="26"/>
      <c r="E273" s="26"/>
      <c r="K273" s="26"/>
      <c r="L273" s="26"/>
      <c r="M273" s="26"/>
      <c r="N273" s="26"/>
      <c r="O273" s="26"/>
      <c r="P273" s="277"/>
      <c r="Q273" s="1"/>
      <c r="R273" s="1"/>
      <c r="T273" s="24"/>
    </row>
    <row r="274" spans="2:20">
      <c r="B274" s="26"/>
      <c r="C274" s="26"/>
      <c r="D274" s="26"/>
      <c r="E274" s="26"/>
      <c r="K274" s="26"/>
      <c r="L274" s="26"/>
      <c r="M274" s="26"/>
      <c r="N274" s="26"/>
      <c r="O274" s="26"/>
      <c r="P274" s="277"/>
      <c r="Q274" s="1"/>
      <c r="R274" s="1"/>
      <c r="T274" s="24"/>
    </row>
    <row r="275" spans="2:20">
      <c r="B275" s="26"/>
      <c r="C275" s="26"/>
      <c r="D275" s="26"/>
      <c r="E275" s="26"/>
      <c r="K275" s="26"/>
      <c r="L275" s="26"/>
      <c r="M275" s="26"/>
      <c r="N275" s="26"/>
      <c r="O275" s="26"/>
      <c r="P275" s="277"/>
      <c r="Q275" s="1"/>
      <c r="R275" s="1"/>
      <c r="T275" s="24"/>
    </row>
    <row r="276" spans="2:20">
      <c r="B276" s="26"/>
      <c r="C276" s="26"/>
      <c r="D276" s="26"/>
      <c r="E276" s="26"/>
      <c r="K276" s="26"/>
      <c r="L276" s="26"/>
      <c r="M276" s="26"/>
      <c r="N276" s="26"/>
      <c r="O276" s="26"/>
      <c r="P276" s="277"/>
      <c r="Q276" s="1"/>
      <c r="R276" s="1"/>
      <c r="T276" s="24"/>
    </row>
    <row r="277" spans="2:20">
      <c r="B277" s="26"/>
      <c r="C277" s="26"/>
      <c r="D277" s="26"/>
      <c r="E277" s="26"/>
      <c r="K277" s="26"/>
      <c r="L277" s="26"/>
      <c r="M277" s="26"/>
      <c r="N277" s="26"/>
      <c r="O277" s="26"/>
      <c r="P277" s="277"/>
      <c r="Q277" s="1"/>
      <c r="R277" s="1"/>
      <c r="T277" s="24"/>
    </row>
    <row r="278" spans="2:20">
      <c r="B278" s="26"/>
      <c r="C278" s="26"/>
      <c r="D278" s="26"/>
      <c r="E278" s="26"/>
      <c r="K278" s="26"/>
      <c r="L278" s="26"/>
      <c r="M278" s="26"/>
      <c r="N278" s="26"/>
      <c r="O278" s="26"/>
      <c r="P278" s="277"/>
      <c r="Q278" s="1"/>
      <c r="R278" s="1"/>
      <c r="T278" s="24"/>
    </row>
    <row r="279" spans="2:20">
      <c r="B279" s="26"/>
      <c r="C279" s="26"/>
      <c r="D279" s="26"/>
      <c r="E279" s="26"/>
      <c r="K279" s="26"/>
      <c r="L279" s="26"/>
      <c r="M279" s="26"/>
      <c r="N279" s="26"/>
      <c r="O279" s="26"/>
      <c r="P279" s="277"/>
      <c r="Q279" s="1"/>
      <c r="R279" s="1"/>
      <c r="T279" s="24"/>
    </row>
    <row r="280" spans="2:20">
      <c r="B280" s="26"/>
      <c r="C280" s="26"/>
      <c r="D280" s="26"/>
      <c r="E280" s="26"/>
      <c r="K280" s="26"/>
      <c r="L280" s="26"/>
      <c r="M280" s="26"/>
      <c r="N280" s="26"/>
      <c r="O280" s="26"/>
      <c r="P280" s="277"/>
      <c r="Q280" s="1"/>
      <c r="R280" s="1"/>
      <c r="T280" s="24"/>
    </row>
    <row r="281" spans="2:20">
      <c r="B281" s="26"/>
      <c r="C281" s="26"/>
      <c r="D281" s="26"/>
      <c r="E281" s="26"/>
      <c r="K281" s="26"/>
      <c r="L281" s="26"/>
      <c r="M281" s="26"/>
      <c r="N281" s="26"/>
      <c r="O281" s="26"/>
      <c r="P281" s="277"/>
      <c r="Q281" s="1"/>
      <c r="R281" s="1"/>
      <c r="T281" s="24"/>
    </row>
    <row r="282" spans="2:20">
      <c r="B282" s="26"/>
      <c r="C282" s="26"/>
      <c r="D282" s="26"/>
      <c r="E282" s="26"/>
      <c r="K282" s="26"/>
      <c r="L282" s="26"/>
      <c r="M282" s="26"/>
      <c r="N282" s="26"/>
      <c r="O282" s="26"/>
      <c r="P282" s="277"/>
      <c r="Q282" s="1"/>
      <c r="R282" s="1"/>
      <c r="T282" s="24"/>
    </row>
    <row r="283" spans="2:20">
      <c r="B283" s="26"/>
      <c r="C283" s="26"/>
      <c r="D283" s="26"/>
      <c r="E283" s="26"/>
      <c r="K283" s="26"/>
      <c r="L283" s="26"/>
      <c r="M283" s="26"/>
      <c r="N283" s="26"/>
      <c r="O283" s="26"/>
      <c r="P283" s="277"/>
      <c r="Q283" s="1"/>
      <c r="R283" s="1"/>
      <c r="T283" s="24"/>
    </row>
    <row r="284" spans="2:20">
      <c r="B284" s="26"/>
      <c r="C284" s="26"/>
      <c r="D284" s="26"/>
      <c r="E284" s="26"/>
      <c r="K284" s="26"/>
      <c r="L284" s="26"/>
      <c r="M284" s="26"/>
      <c r="N284" s="26"/>
      <c r="O284" s="26"/>
      <c r="P284" s="277"/>
      <c r="Q284" s="1"/>
      <c r="R284" s="1"/>
      <c r="T284" s="24"/>
    </row>
    <row r="285" spans="2:20">
      <c r="B285" s="26"/>
      <c r="C285" s="26"/>
      <c r="D285" s="26"/>
      <c r="E285" s="26"/>
      <c r="K285" s="26"/>
      <c r="L285" s="26"/>
      <c r="M285" s="26"/>
      <c r="N285" s="26"/>
      <c r="O285" s="26"/>
      <c r="P285" s="277"/>
      <c r="Q285" s="1"/>
      <c r="R285" s="1"/>
      <c r="T285" s="24"/>
    </row>
    <row r="286" spans="2:20">
      <c r="B286" s="26"/>
      <c r="C286" s="26"/>
      <c r="D286" s="26"/>
      <c r="E286" s="26"/>
      <c r="K286" s="26"/>
      <c r="L286" s="26"/>
      <c r="M286" s="26"/>
      <c r="N286" s="26"/>
      <c r="O286" s="26"/>
      <c r="P286" s="277"/>
      <c r="Q286" s="1"/>
      <c r="R286" s="1"/>
      <c r="T286" s="24"/>
    </row>
    <row r="287" spans="2:20">
      <c r="B287" s="26"/>
      <c r="C287" s="26"/>
      <c r="D287" s="26"/>
      <c r="E287" s="26"/>
      <c r="K287" s="26"/>
      <c r="L287" s="26"/>
      <c r="M287" s="26"/>
      <c r="N287" s="26"/>
      <c r="O287" s="26"/>
      <c r="P287" s="277"/>
      <c r="Q287" s="1"/>
      <c r="R287" s="1"/>
      <c r="T287" s="24"/>
    </row>
    <row r="288" spans="2:20">
      <c r="B288" s="26"/>
      <c r="C288" s="26"/>
      <c r="D288" s="26"/>
      <c r="E288" s="26"/>
      <c r="K288" s="26"/>
      <c r="L288" s="26"/>
      <c r="M288" s="26"/>
      <c r="N288" s="26"/>
      <c r="O288" s="26"/>
      <c r="P288" s="277"/>
      <c r="Q288" s="1"/>
      <c r="R288" s="1"/>
      <c r="T288" s="24"/>
    </row>
    <row r="289" spans="2:20">
      <c r="B289" s="26"/>
      <c r="C289" s="26"/>
      <c r="D289" s="26"/>
      <c r="E289" s="26"/>
      <c r="K289" s="26"/>
      <c r="L289" s="26"/>
      <c r="M289" s="26"/>
      <c r="N289" s="26"/>
      <c r="O289" s="26"/>
      <c r="P289" s="277"/>
      <c r="Q289" s="1"/>
      <c r="R289" s="1"/>
      <c r="T289" s="24"/>
    </row>
    <row r="290" spans="2:20">
      <c r="B290" s="26"/>
      <c r="C290" s="26"/>
      <c r="D290" s="26"/>
      <c r="E290" s="26"/>
      <c r="K290" s="26"/>
      <c r="L290" s="26"/>
      <c r="M290" s="26"/>
      <c r="N290" s="26"/>
      <c r="O290" s="26"/>
      <c r="P290" s="277"/>
      <c r="Q290" s="1"/>
      <c r="R290" s="1"/>
      <c r="T290" s="24"/>
    </row>
    <row r="291" spans="2:20">
      <c r="B291" s="26"/>
      <c r="C291" s="26"/>
      <c r="D291" s="26"/>
      <c r="E291" s="26"/>
      <c r="K291" s="26"/>
      <c r="L291" s="26"/>
      <c r="M291" s="26"/>
      <c r="N291" s="26"/>
      <c r="O291" s="26"/>
      <c r="P291" s="277"/>
      <c r="Q291" s="1"/>
      <c r="R291" s="1"/>
      <c r="T291" s="24"/>
    </row>
    <row r="292" spans="2:20">
      <c r="B292" s="26"/>
      <c r="C292" s="26"/>
      <c r="D292" s="26"/>
      <c r="E292" s="26"/>
      <c r="K292" s="26"/>
      <c r="L292" s="26"/>
      <c r="M292" s="26"/>
      <c r="N292" s="26"/>
      <c r="O292" s="26"/>
      <c r="P292" s="277"/>
      <c r="Q292" s="1"/>
      <c r="R292" s="1"/>
      <c r="T292" s="24"/>
    </row>
    <row r="293" spans="2:20">
      <c r="B293" s="26"/>
      <c r="C293" s="26"/>
      <c r="D293" s="26"/>
      <c r="E293" s="26"/>
      <c r="K293" s="26"/>
      <c r="L293" s="26"/>
      <c r="M293" s="26"/>
      <c r="N293" s="26"/>
      <c r="O293" s="26"/>
      <c r="P293" s="277"/>
      <c r="Q293" s="1"/>
      <c r="R293" s="1"/>
      <c r="T293" s="24"/>
    </row>
    <row r="294" spans="2:20">
      <c r="B294" s="26"/>
      <c r="C294" s="26"/>
      <c r="D294" s="26"/>
      <c r="E294" s="26"/>
      <c r="K294" s="26"/>
      <c r="L294" s="26"/>
      <c r="M294" s="26"/>
      <c r="N294" s="26"/>
      <c r="O294" s="26"/>
      <c r="P294" s="277"/>
      <c r="Q294" s="1"/>
      <c r="R294" s="1"/>
      <c r="T294" s="24"/>
    </row>
    <row r="295" spans="2:20">
      <c r="B295" s="26"/>
      <c r="C295" s="26"/>
      <c r="D295" s="26"/>
      <c r="E295" s="26"/>
      <c r="K295" s="26"/>
      <c r="L295" s="26"/>
      <c r="M295" s="26"/>
      <c r="N295" s="26"/>
      <c r="O295" s="26"/>
      <c r="P295" s="277"/>
      <c r="Q295" s="1"/>
      <c r="R295" s="1"/>
      <c r="T295" s="24"/>
    </row>
    <row r="296" spans="2:20">
      <c r="B296" s="26"/>
      <c r="C296" s="26"/>
      <c r="D296" s="26"/>
      <c r="E296" s="26"/>
      <c r="K296" s="26"/>
      <c r="L296" s="26"/>
      <c r="M296" s="26"/>
      <c r="N296" s="26"/>
      <c r="O296" s="26"/>
      <c r="P296" s="277"/>
      <c r="Q296" s="1"/>
      <c r="R296" s="1"/>
      <c r="T296" s="24"/>
    </row>
    <row r="297" spans="2:20">
      <c r="B297" s="26"/>
      <c r="C297" s="26"/>
      <c r="D297" s="26"/>
      <c r="E297" s="26"/>
      <c r="K297" s="26"/>
      <c r="L297" s="26"/>
      <c r="M297" s="26"/>
      <c r="N297" s="26"/>
      <c r="O297" s="26"/>
      <c r="P297" s="277"/>
      <c r="Q297" s="1"/>
      <c r="R297" s="1"/>
      <c r="T297" s="24"/>
    </row>
    <row r="298" spans="2:20">
      <c r="B298" s="26"/>
      <c r="C298" s="26"/>
      <c r="D298" s="26"/>
      <c r="E298" s="26"/>
      <c r="K298" s="26"/>
      <c r="L298" s="26"/>
      <c r="M298" s="26"/>
      <c r="N298" s="26"/>
      <c r="O298" s="26"/>
      <c r="P298" s="277"/>
      <c r="Q298" s="1"/>
      <c r="R298" s="1"/>
      <c r="T298" s="24"/>
    </row>
    <row r="299" spans="2:20">
      <c r="B299" s="26"/>
      <c r="C299" s="26"/>
      <c r="D299" s="26"/>
      <c r="E299" s="26"/>
      <c r="K299" s="26"/>
      <c r="L299" s="26"/>
      <c r="M299" s="26"/>
      <c r="N299" s="26"/>
      <c r="O299" s="26"/>
      <c r="P299" s="277"/>
      <c r="Q299" s="1"/>
      <c r="R299" s="1"/>
      <c r="T299" s="24"/>
    </row>
    <row r="300" spans="2:20">
      <c r="B300" s="26"/>
      <c r="C300" s="26"/>
      <c r="D300" s="26"/>
      <c r="E300" s="26"/>
      <c r="K300" s="26"/>
      <c r="L300" s="26"/>
      <c r="M300" s="26"/>
      <c r="N300" s="26"/>
      <c r="O300" s="26"/>
      <c r="P300" s="277"/>
      <c r="Q300" s="1"/>
      <c r="R300" s="1"/>
      <c r="T300" s="24"/>
    </row>
    <row r="301" spans="2:20">
      <c r="B301" s="26"/>
      <c r="C301" s="26"/>
      <c r="D301" s="26"/>
      <c r="E301" s="26"/>
      <c r="K301" s="26"/>
      <c r="L301" s="26"/>
      <c r="M301" s="26"/>
      <c r="N301" s="26"/>
      <c r="O301" s="26"/>
      <c r="P301" s="277"/>
      <c r="Q301" s="1"/>
      <c r="R301" s="1"/>
      <c r="T301" s="24"/>
    </row>
    <row r="302" spans="2:20">
      <c r="B302" s="26"/>
      <c r="C302" s="26"/>
      <c r="D302" s="26"/>
      <c r="E302" s="26"/>
      <c r="K302" s="26"/>
      <c r="L302" s="26"/>
      <c r="M302" s="26"/>
      <c r="N302" s="26"/>
      <c r="O302" s="26"/>
      <c r="P302" s="277"/>
      <c r="Q302" s="1"/>
      <c r="R302" s="1"/>
      <c r="T302" s="24"/>
    </row>
    <row r="303" spans="2:20">
      <c r="B303" s="26"/>
      <c r="C303" s="26"/>
      <c r="D303" s="26"/>
      <c r="E303" s="26"/>
      <c r="K303" s="26"/>
      <c r="L303" s="26"/>
      <c r="M303" s="26"/>
      <c r="N303" s="26"/>
      <c r="O303" s="26"/>
      <c r="P303" s="277"/>
      <c r="Q303" s="1"/>
      <c r="R303" s="1"/>
      <c r="T303" s="24"/>
    </row>
  </sheetData>
  <phoneticPr fontId="2"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sheetPr codeName="Sheet3"/>
  <dimension ref="A1:AS357"/>
  <sheetViews>
    <sheetView showGridLines="0" topLeftCell="AC54" zoomScale="55" zoomScaleNormal="55" workbookViewId="0">
      <selection activeCell="A5" sqref="A5"/>
    </sheetView>
  </sheetViews>
  <sheetFormatPr defaultRowHeight="15"/>
  <cols>
    <col min="1" max="1" width="21.140625" style="4" bestFit="1" customWidth="1"/>
    <col min="2" max="2" width="23.140625" style="27" customWidth="1"/>
    <col min="3" max="5" width="23.42578125" style="27" bestFit="1" customWidth="1"/>
    <col min="6" max="8" width="18.5703125" style="27" bestFit="1" customWidth="1"/>
    <col min="9" max="9" width="18.5703125" style="273" customWidth="1"/>
    <col min="10" max="10" width="18.5703125" style="378" customWidth="1"/>
    <col min="11" max="11" width="23.140625" style="27" bestFit="1" customWidth="1"/>
    <col min="12" max="13" width="24.28515625" style="27" bestFit="1" customWidth="1"/>
    <col min="14" max="14" width="22.7109375" style="27" bestFit="1" customWidth="1"/>
    <col min="15" max="15" width="23.140625" style="27" bestFit="1" customWidth="1"/>
    <col min="16" max="16" width="23.140625" style="378" bestFit="1" customWidth="1"/>
    <col min="17" max="17" width="22.42578125" style="27" bestFit="1" customWidth="1"/>
    <col min="18" max="18" width="22" style="27" bestFit="1" customWidth="1"/>
    <col min="19" max="20" width="9.140625" style="27"/>
    <col min="21" max="21" width="13.28515625" style="27" bestFit="1" customWidth="1"/>
    <col min="22" max="26" width="9.140625" style="27"/>
    <col min="27" max="27" width="13.7109375" style="27" bestFit="1" customWidth="1"/>
  </cols>
  <sheetData>
    <row r="1" spans="1:29">
      <c r="B1" s="30" t="s">
        <v>99</v>
      </c>
      <c r="C1" s="30" t="s">
        <v>100</v>
      </c>
      <c r="D1" s="30" t="s">
        <v>101</v>
      </c>
      <c r="E1" s="30" t="s">
        <v>102</v>
      </c>
      <c r="F1" s="30" t="s">
        <v>97</v>
      </c>
      <c r="G1" s="30" t="s">
        <v>104</v>
      </c>
      <c r="H1" s="30" t="s">
        <v>103</v>
      </c>
      <c r="I1" s="279" t="s">
        <v>185</v>
      </c>
      <c r="J1" s="279" t="s">
        <v>207</v>
      </c>
      <c r="K1" s="279" t="s">
        <v>214</v>
      </c>
      <c r="L1" s="30" t="s">
        <v>105</v>
      </c>
      <c r="M1" s="30" t="s">
        <v>107</v>
      </c>
      <c r="N1" s="30" t="s">
        <v>98</v>
      </c>
      <c r="O1" s="30" t="s">
        <v>106</v>
      </c>
      <c r="P1" s="279" t="s">
        <v>186</v>
      </c>
      <c r="Q1" s="279" t="s">
        <v>206</v>
      </c>
      <c r="R1" s="279" t="s">
        <v>215</v>
      </c>
      <c r="S1" s="279" t="s">
        <v>189</v>
      </c>
      <c r="T1" s="279" t="s">
        <v>191</v>
      </c>
      <c r="AB1" s="27"/>
      <c r="AC1" s="27"/>
    </row>
    <row r="2" spans="1:29" ht="18" customHeight="1">
      <c r="B2" s="131" t="s">
        <v>173</v>
      </c>
      <c r="C2" s="131" t="s">
        <v>174</v>
      </c>
      <c r="D2" s="131" t="s">
        <v>175</v>
      </c>
      <c r="E2" s="131" t="s">
        <v>176</v>
      </c>
      <c r="F2" s="134" t="s">
        <v>177</v>
      </c>
      <c r="G2" s="134" t="s">
        <v>178</v>
      </c>
      <c r="H2" s="131" t="s">
        <v>179</v>
      </c>
      <c r="I2" s="273" t="s">
        <v>223</v>
      </c>
      <c r="J2" s="378" t="s">
        <v>209</v>
      </c>
      <c r="K2" s="389" t="s">
        <v>216</v>
      </c>
      <c r="L2" s="131" t="s">
        <v>180</v>
      </c>
      <c r="M2" s="131" t="s">
        <v>181</v>
      </c>
      <c r="N2" s="131" t="s">
        <v>197</v>
      </c>
      <c r="O2" s="131" t="s">
        <v>182</v>
      </c>
      <c r="P2" s="131" t="s">
        <v>224</v>
      </c>
      <c r="Q2" s="378" t="s">
        <v>208</v>
      </c>
      <c r="R2" s="389" t="s">
        <v>217</v>
      </c>
      <c r="S2" s="27" t="s">
        <v>192</v>
      </c>
      <c r="T2" s="27" t="s">
        <v>194</v>
      </c>
      <c r="V2" s="27" t="s">
        <v>96</v>
      </c>
      <c r="W2" s="27" t="s">
        <v>10</v>
      </c>
      <c r="X2" s="27">
        <f>MATCH(W2,Table!$B:$B,0)</f>
        <v>12</v>
      </c>
      <c r="Z2" s="27" t="s">
        <v>96</v>
      </c>
      <c r="AA2" s="27" t="s">
        <v>0</v>
      </c>
      <c r="AB2" s="27">
        <f>MATCH(AA2,Table!$A:$A,0)</f>
        <v>3</v>
      </c>
      <c r="AC2" s="27" t="s">
        <v>113</v>
      </c>
    </row>
    <row r="3" spans="1:29" s="271" customFormat="1" ht="19.5" customHeight="1">
      <c r="A3" s="272"/>
      <c r="B3" s="277"/>
      <c r="C3" s="277"/>
      <c r="D3" s="277"/>
      <c r="E3" s="277"/>
      <c r="F3" s="277"/>
      <c r="G3" s="277"/>
      <c r="H3" s="277"/>
      <c r="I3" s="277"/>
      <c r="J3" s="277"/>
      <c r="K3" s="277"/>
      <c r="L3" s="277"/>
      <c r="M3" s="277"/>
      <c r="N3" s="277"/>
      <c r="O3" s="277"/>
      <c r="P3" s="277"/>
      <c r="Q3" s="277"/>
      <c r="R3" s="277"/>
      <c r="S3" s="277"/>
      <c r="T3" s="277"/>
      <c r="U3" s="372"/>
      <c r="V3" s="276"/>
      <c r="W3" s="372"/>
      <c r="X3" s="372"/>
      <c r="Y3" s="372"/>
      <c r="Z3" s="276"/>
      <c r="AA3" s="372"/>
      <c r="AB3" s="372"/>
      <c r="AC3" s="372"/>
    </row>
    <row r="4" spans="1:29" s="271" customFormat="1" ht="19.5" customHeight="1">
      <c r="A4" s="272">
        <v>41443</v>
      </c>
      <c r="B4" s="277">
        <f ca="1">IF(ISERROR(MATCH(B$1,INDIRECT("Table!A"&amp;$Z4):INDIRECT("Table!" &amp; $AC$44 &amp; $Z4),0)),"",INDIRECT(CONCATENATE("Table!",ADDRESS($V4,MATCH(B$1,INDIRECT("Table!A" &amp; $Z4):INDIRECT("Table!" &amp; $AC$44 &amp; $Z4),0)))))</f>
        <v>1.2711506279943929</v>
      </c>
      <c r="C4" s="277">
        <f ca="1">IF(ISERROR(MATCH(C$1,INDIRECT("Table!A"&amp;$Z4):INDIRECT("Table!" &amp; $AC$44 &amp; $Z4),0)),"",INDIRECT(CONCATENATE("Table!",ADDRESS($V4,MATCH(C$1,INDIRECT("Table!A" &amp; $Z4):INDIRECT("Table!" &amp; $AC$44 &amp; $Z4),0)))))</f>
        <v>0.60504659615843281</v>
      </c>
      <c r="D4" s="277">
        <f ca="1">IF(ISERROR(MATCH(D$1,INDIRECT("Table!A"&amp;$Z4):INDIRECT("Table!" &amp; $AC$44 &amp; $Z4),0)),"",INDIRECT(CONCATENATE("Table!",ADDRESS($V4,MATCH(D$1,INDIRECT("Table!A" &amp; $Z4):INDIRECT("Table!" &amp; $AC$44 &amp; $Z4),0)))))</f>
        <v>0.61199085549975507</v>
      </c>
      <c r="E4" s="277">
        <f ca="1">IF(ISERROR(MATCH(E$1,INDIRECT("Table!A"&amp;$Z4):INDIRECT("Table!" &amp; $AC$44 &amp; $Z4),0)),"",INDIRECT(CONCATENATE("Table!",ADDRESS($V4,MATCH(E$1,INDIRECT("Table!A" &amp; $Z4):INDIRECT("Table!" &amp; $AC$44 &amp; $Z4),0)))))</f>
        <v>1.5217295923357315</v>
      </c>
      <c r="F4" s="277">
        <f ca="1">IF(ISERROR(MATCH(F$1,INDIRECT("Table!A"&amp;$Z4):INDIRECT("Table!" &amp; $AC$44 &amp; $Z4),0)),"",INDIRECT(CONCATENATE("Table!",ADDRESS($V4,MATCH(F$1,INDIRECT("Table!A" &amp; $Z4):INDIRECT("Table!" &amp; $AC$44 &amp; $Z4),0)))))</f>
        <v>1.5805687553829648</v>
      </c>
      <c r="G4" s="277">
        <f ca="1">IF(ISERROR(MATCH(G$1,INDIRECT("Table!A"&amp;$Z4):INDIRECT("Table!" &amp; $AC$44 &amp; $Z4),0)),"",INDIRECT(CONCATENATE("Table!",ADDRESS($V4,MATCH(G$1,INDIRECT("Table!A" &amp; $Z4):INDIRECT("Table!" &amp; $AC$44 &amp; $Z4),0)))))</f>
        <v>3.4849236564095691</v>
      </c>
      <c r="H4" s="277">
        <f ca="1">IF(ISERROR(MATCH(H$1,INDIRECT("Table!A"&amp;$Z4):INDIRECT("Table!" &amp; $AC$44 &amp; $Z4),0)),"",INDIRECT(CONCATENATE("Table!",ADDRESS($V4,MATCH(H$1,INDIRECT("Table!A" &amp; $Z4):INDIRECT("Table!" &amp; $AC$44 &amp; $Z4),0)))))</f>
        <v>0.81921720128725395</v>
      </c>
      <c r="I4" s="277">
        <f ca="1">IF(ISERROR(MATCH(I$1,INDIRECT("Table!A"&amp;$Z4):INDIRECT("Table!" &amp; $AC$22 &amp; $Z4),0)),"",INDIRECT(CONCATENATE("Table!",ADDRESS($V4,MATCH(I$1,INDIRECT("Table!A" &amp; $Z4):INDIRECT("Table!" &amp; $AC$22 &amp; $Z4),0)))))</f>
        <v>8.7016345982405929E-2</v>
      </c>
      <c r="J4" s="277">
        <f ca="1">IF(ISERROR(MATCH(J$1,INDIRECT("Table!A"&amp;$Z4):INDIRECT("Table!" &amp; $AC$22 &amp; $Z4),0)),"",INDIRECT(CONCATENATE("Table!",ADDRESS($V4,MATCH(J$1,INDIRECT("Table!A" &amp; $Z4):INDIRECT("Table!" &amp; $AC$22 &amp; $Z4),0)))))</f>
        <v>0.13390244298334839</v>
      </c>
      <c r="K4" s="277">
        <f ca="1">IF(ISERROR(MATCH(K$1,INDIRECT("Table!A"&amp;$Z4):INDIRECT("Table!" &amp; $AC$22 &amp; $Z4),0)),"",INDIRECT(CONCATENATE("Table!",ADDRESS($V4,MATCH(K$1,INDIRECT("Table!A" &amp; $Z4):INDIRECT("Table!" &amp; $AC$22 &amp; $Z4),0)))))</f>
        <v>2.2210789732717496E-2</v>
      </c>
      <c r="L4" s="277">
        <f ca="1">IF(ISERROR(MATCH(L$1,INDIRECT("Table!A"&amp;$Z4):INDIRECT("Table!" &amp; $AC$44 &amp; $Z4),0)),"",INDIRECT(CONCATENATE("Table!",ADDRESS($V4,MATCH(L$1,INDIRECT("Table!A" &amp; $Z4):INDIRECT("Table!" &amp; $AC$44 &amp; $Z4),0)))))</f>
        <v>1.4590447813308975</v>
      </c>
      <c r="M4" s="277">
        <f ca="1">IF(ISERROR(MATCH(M$1,INDIRECT("Table!A"&amp;$Z4):INDIRECT("Table!" &amp; $AC$44 &amp; $Z4),0)),"",INDIRECT(CONCATENATE("Table!",ADDRESS($V4,MATCH(M$1,INDIRECT("Table!A" &amp; $Z4):INDIRECT("Table!" &amp; $AC$44 &amp; $Z4),0)))))</f>
        <v>2.8403518502961789</v>
      </c>
      <c r="N4" s="277">
        <f ca="1">IF(ISERROR(MATCH(N$1,INDIRECT("Table!A"&amp;$Z4):INDIRECT("Table!" &amp; $AC$44 &amp; $Z4),0)),"",INDIRECT(CONCATENATE("Table!",ADDRESS($V4,MATCH(N$1,INDIRECT("Table!A" &amp; $Z4):INDIRECT("Table!" &amp; $AC$44 &amp; $Z4),0)))))</f>
        <v>1.6404750708961806</v>
      </c>
      <c r="O4" s="277">
        <f ca="1">IF(ISERROR(MATCH(O$1,INDIRECT("Table!A"&amp;$Z4):INDIRECT("Table!" &amp; $AC$22 &amp; $Z4),0)),"",INDIRECT(CONCATENATE("Table!",ADDRESS($V4,MATCH(O$1,INDIRECT("Table!A" &amp; $Z4):INDIRECT("Table!" &amp; $AC$22 &amp; $Z4),0)))))</f>
        <v>0.90970056753277362</v>
      </c>
      <c r="P4" s="277">
        <f ca="1">IF(ISERROR(MATCH(P$1,INDIRECT("Table!A"&amp;$Z4):INDIRECT("Table!" &amp; $AC$22 &amp; $Z4),0)),"",INDIRECT(CONCATENATE("Table!",ADDRESS($V4,MATCH(P$1,INDIRECT("Table!A" &amp; $Z4):INDIRECT("Table!" &amp; $AC$22 &amp; $Z4),0)))))</f>
        <v>0.35417958673510092</v>
      </c>
      <c r="Q4" s="277">
        <f ca="1">IF(ISERROR(MATCH(Q$1,INDIRECT("Table!A"&amp;$Z4):INDIRECT("Table!" &amp; $AC$22 &amp; $Z4),0)),"",INDIRECT(CONCATENATE("Table!",ADDRESS($V4,MATCH(Q$1,INDIRECT("Table!A" &amp; $Z4):INDIRECT("Table!" &amp; $AC$22 &amp; $Z4),0)))))</f>
        <v>6.7262151447548324E-2</v>
      </c>
      <c r="R4" s="277">
        <f ca="1">IF(ISERROR(MATCH(R$1,INDIRECT("Table!A"&amp;$Z4):INDIRECT("Table!" &amp; $AC$22 &amp; $Z4),0)),"",INDIRECT(CONCATENATE("Table!",ADDRESS($V4,MATCH(R$1,INDIRECT("Table!A" &amp; $Z4):INDIRECT("Table!" &amp; $AC$22 &amp; $Z4),0)))))</f>
        <v>5.1059286741879303E-2</v>
      </c>
      <c r="S4" s="277">
        <f ca="1">IF(ISERROR(MATCH(S$1,INDIRECT("Table!A"&amp;$Z4):INDIRECT("Table!" &amp; $AC$4 &amp; $Z4),0)),"",INDIRECT(CONCATENATE("Table!",ADDRESS($V4,MATCH(S$1,INDIRECT("Table!A" &amp; $Z4):INDIRECT("Table!" &amp; $AC$4 &amp; $Z4),0)))))</f>
        <v>0.66210061467607118</v>
      </c>
      <c r="T4" s="277">
        <f ca="1">IF(ISERROR(MATCH(T$1,INDIRECT("Table!A"&amp;$Z4):INDIRECT("Table!" &amp; $AC$4 &amp; $Z4),0)),"",INDIRECT(CONCATENATE("Table!",ADDRESS($V4,MATCH(T$1,INDIRECT("Table!A" &amp; $Z4):INDIRECT("Table!" &amp; $AC$4 &amp; $Z4),0)))))</f>
        <v>0.50742859733156043</v>
      </c>
      <c r="U4" s="374"/>
      <c r="V4" s="276">
        <f>MATCH($A4,Table!$A:$A,0)+$X$2-1</f>
        <v>12</v>
      </c>
      <c r="W4" s="374"/>
      <c r="X4" s="374"/>
      <c r="Y4" s="374"/>
      <c r="Z4" s="276">
        <f>MATCH($A4,Table!$A:$A,0)+$AB$2-1</f>
        <v>3</v>
      </c>
      <c r="AA4" s="374"/>
      <c r="AB4" s="374"/>
      <c r="AC4" s="374" t="s">
        <v>218</v>
      </c>
    </row>
    <row r="5" spans="1:29" s="271" customFormat="1" ht="19.5" customHeight="1">
      <c r="A5" s="272">
        <v>41437</v>
      </c>
      <c r="B5" s="277">
        <f ca="1">IF(ISERROR(MATCH(B$1,INDIRECT("Table!A"&amp;$Z5):INDIRECT("Table!" &amp; $AC$44 &amp; $Z5),0)),"",INDIRECT(CONCATENATE("Table!",ADDRESS($V5,MATCH(B$1,INDIRECT("Table!A" &amp; $Z5):INDIRECT("Table!" &amp; $AC$44 &amp; $Z5),0)))))</f>
        <v>1.2553964489201006</v>
      </c>
      <c r="C5" s="277">
        <f ca="1">IF(ISERROR(MATCH(C$1,INDIRECT("Table!A"&amp;$Z5):INDIRECT("Table!" &amp; $AC$44 &amp; $Z5),0)),"",INDIRECT(CONCATENATE("Table!",ADDRESS($V5,MATCH(C$1,INDIRECT("Table!A" &amp; $Z5):INDIRECT("Table!" &amp; $AC$44 &amp; $Z5),0)))))</f>
        <v>0.60191047903654538</v>
      </c>
      <c r="D5" s="277">
        <f ca="1">IF(ISERROR(MATCH(D$1,INDIRECT("Table!A"&amp;$Z5):INDIRECT("Table!" &amp; $AC$44 &amp; $Z5),0)),"",INDIRECT(CONCATENATE("Table!",ADDRESS($V5,MATCH(D$1,INDIRECT("Table!A" &amp; $Z5):INDIRECT("Table!" &amp; $AC$44 &amp; $Z5),0)))))</f>
        <v>0.60885473837786763</v>
      </c>
      <c r="E5" s="277">
        <f ca="1">IF(ISERROR(MATCH(E$1,INDIRECT("Table!A"&amp;$Z5):INDIRECT("Table!" &amp; $AC$44 &amp; $Z5),0)),"",INDIRECT(CONCATENATE("Table!",ADDRESS($V5,MATCH(E$1,INDIRECT("Table!A" &amp; $Z5):INDIRECT("Table!" &amp; $AC$44 &amp; $Z5),0)))))</f>
        <v>1.5276579277331923</v>
      </c>
      <c r="F5" s="277">
        <f ca="1">IF(ISERROR(MATCH(F$1,INDIRECT("Table!A"&amp;$Z5):INDIRECT("Table!" &amp; $AC$44 &amp; $Z5),0)),"",INDIRECT(CONCATENATE("Table!",ADDRESS($V5,MATCH(F$1,INDIRECT("Table!A" &amp; $Z5):INDIRECT("Table!" &amp; $AC$44 &amp; $Z5),0)))))</f>
        <v>1.5805687553829648</v>
      </c>
      <c r="G5" s="277">
        <f ca="1">IF(ISERROR(MATCH(G$1,INDIRECT("Table!A"&amp;$Z5):INDIRECT("Table!" &amp; $AC$44 &amp; $Z5),0)),"",INDIRECT(CONCATENATE("Table!",ADDRESS($V5,MATCH(G$1,INDIRECT("Table!A" &amp; $Z5):INDIRECT("Table!" &amp; $AC$44 &amp; $Z5),0)))))</f>
        <v>3.4772684093060851</v>
      </c>
      <c r="H5" s="277">
        <f ca="1">IF(ISERROR(MATCH(H$1,INDIRECT("Table!A"&amp;$Z5):INDIRECT("Table!" &amp; $AC$44 &amp; $Z5),0)),"",INDIRECT(CONCATENATE("Table!",ADDRESS($V5,MATCH(H$1,INDIRECT("Table!A" &amp; $Z5):INDIRECT("Table!" &amp; $AC$44 &amp; $Z5),0)))))</f>
        <v>0.81921720128725395</v>
      </c>
      <c r="I5" s="277">
        <f ca="1">IF(ISERROR(MATCH(I$1,INDIRECT("Table!A"&amp;$Z5):INDIRECT("Table!" &amp; $AC$22 &amp; $Z5),0)),"",INDIRECT(CONCATENATE("Table!",ADDRESS($V5,MATCH(I$1,INDIRECT("Table!A" &amp; $Z5):INDIRECT("Table!" &amp; $AC$22 &amp; $Z5),0)))))</f>
        <v>8.7016345982405929E-2</v>
      </c>
      <c r="J5" s="277">
        <f ca="1">IF(ISERROR(MATCH(J$1,INDIRECT("Table!A"&amp;$Z5):INDIRECT("Table!" &amp; $AC$22 &amp; $Z5),0)),"",INDIRECT(CONCATENATE("Table!",ADDRESS($V5,MATCH(J$1,INDIRECT("Table!A" &amp; $Z5):INDIRECT("Table!" &amp; $AC$22 &amp; $Z5),0)))))</f>
        <v>3.2472254565444163E-2</v>
      </c>
      <c r="K5" s="277">
        <f ca="1">IF(ISERROR(MATCH(K$1,INDIRECT("Table!A"&amp;$Z5):INDIRECT("Table!" &amp; $AC$22 &amp; $Z5),0)),"",INDIRECT(CONCATENATE("Table!",ADDRESS($V5,MATCH(K$1,INDIRECT("Table!A" &amp; $Z5):INDIRECT("Table!" &amp; $AC$22 &amp; $Z5),0)))))</f>
        <v>2.2210789732717496E-2</v>
      </c>
      <c r="L5" s="277">
        <f ca="1">IF(ISERROR(MATCH(L$1,INDIRECT("Table!A"&amp;$Z5):INDIRECT("Table!" &amp; $AC$44 &amp; $Z5),0)),"",INDIRECT(CONCATENATE("Table!",ADDRESS($V5,MATCH(L$1,INDIRECT("Table!A" &amp; $Z5):INDIRECT("Table!" &amp; $AC$44 &amp; $Z5),0)))))</f>
        <v>1.4637609562496015</v>
      </c>
      <c r="M5" s="277">
        <f ca="1">IF(ISERROR(MATCH(M$1,INDIRECT("Table!A"&amp;$Z5):INDIRECT("Table!" &amp; $AC$44 &amp; $Z5),0)),"",INDIRECT(CONCATENATE("Table!",ADDRESS($V5,MATCH(M$1,INDIRECT("Table!A" &amp; $Z5):INDIRECT("Table!" &amp; $AC$44 &amp; $Z5),0)))))</f>
        <v>2.8403518502961789</v>
      </c>
      <c r="N5" s="277">
        <f ca="1">IF(ISERROR(MATCH(N$1,INDIRECT("Table!A"&amp;$Z5):INDIRECT("Table!" &amp; $AC$44 &amp; $Z5),0)),"",INDIRECT(CONCATENATE("Table!",ADDRESS($V5,MATCH(N$1,INDIRECT("Table!A" &amp; $Z5):INDIRECT("Table!" &amp; $AC$44 &amp; $Z5),0)))))</f>
        <v>1.6404750708961806</v>
      </c>
      <c r="O5" s="277">
        <f ca="1">IF(ISERROR(MATCH(O$1,INDIRECT("Table!A"&amp;$Z5):INDIRECT("Table!" &amp; $AC$22 &amp; $Z5),0)),"",INDIRECT(CONCATENATE("Table!",ADDRESS($V5,MATCH(O$1,INDIRECT("Table!A" &amp; $Z5):INDIRECT("Table!" &amp; $AC$22 &amp; $Z5),0)))))</f>
        <v>0.90970056753277362</v>
      </c>
      <c r="P5" s="277">
        <f ca="1">IF(ISERROR(MATCH(P$1,INDIRECT("Table!A"&amp;$Z5):INDIRECT("Table!" &amp; $AC$22 &amp; $Z5),0)),"",INDIRECT(CONCATENATE("Table!",ADDRESS($V5,MATCH(P$1,INDIRECT("Table!A" &amp; $Z5):INDIRECT("Table!" &amp; $AC$22 &amp; $Z5),0)))))</f>
        <v>0.35417958673510092</v>
      </c>
      <c r="Q5" s="277">
        <f ca="1">IF(ISERROR(MATCH(Q$1,INDIRECT("Table!A"&amp;$Z5):INDIRECT("Table!" &amp; $AC$22 &amp; $Z5),0)),"",INDIRECT(CONCATENATE("Table!",ADDRESS($V5,MATCH(Q$1,INDIRECT("Table!A" &amp; $Z5):INDIRECT("Table!" &amp; $AC$22 &amp; $Z5),0)))))</f>
        <v>2.8546271171373292E-2</v>
      </c>
      <c r="R5" s="277">
        <f ca="1">IF(ISERROR(MATCH(R$1,INDIRECT("Table!A"&amp;$Z5):INDIRECT("Table!" &amp; $AC$22 &amp; $Z5),0)),"",INDIRECT(CONCATENATE("Table!",ADDRESS($V5,MATCH(R$1,INDIRECT("Table!A" &amp; $Z5):INDIRECT("Table!" &amp; $AC$22 &amp; $Z5),0)))))</f>
        <v>5.3612251078973272E-3</v>
      </c>
      <c r="S5" s="277">
        <f ca="1">IF(ISERROR(MATCH(S$1,INDIRECT("Table!A"&amp;$Z5):INDIRECT("Table!" &amp; $AC$4 &amp; $Z5),0)),"",INDIRECT(CONCATENATE("Table!",ADDRESS($V5,MATCH(S$1,INDIRECT("Table!A" &amp; $Z5):INDIRECT("Table!" &amp; $AC$4 &amp; $Z5),0)))))</f>
        <v>0.59668531848923867</v>
      </c>
      <c r="T5" s="277">
        <f ca="1">IF(ISERROR(MATCH(T$1,INDIRECT("Table!A"&amp;$Z5):INDIRECT("Table!" &amp; $AC$4 &amp; $Z5),0)),"",INDIRECT(CONCATENATE("Table!",ADDRESS($V5,MATCH(T$1,INDIRECT("Table!A" &amp; $Z5):INDIRECT("Table!" &amp; $AC$4 &amp; $Z5),0)))))</f>
        <v>0.50742859733156043</v>
      </c>
      <c r="U5" s="393"/>
      <c r="V5" s="276">
        <f>MATCH($A5,Table!$A:$A,0)+$X$2-1</f>
        <v>24</v>
      </c>
      <c r="W5" s="393"/>
      <c r="X5" s="393"/>
      <c r="Y5" s="393"/>
      <c r="Z5" s="276">
        <f>MATCH($A5,Table!$A:$A,0)+$AB$2-1</f>
        <v>15</v>
      </c>
      <c r="AA5" s="393"/>
      <c r="AB5" s="393"/>
      <c r="AC5" s="393" t="s">
        <v>218</v>
      </c>
    </row>
    <row r="6" spans="1:29" s="271" customFormat="1" ht="19.5" customHeight="1">
      <c r="A6" s="272">
        <v>41430</v>
      </c>
      <c r="B6" s="277">
        <f ca="1">IF(ISERROR(MATCH(B$1,INDIRECT("Table!A"&amp;$Z6):INDIRECT("Table!" &amp; $AC$44 &amp; $Z6),0)),"",INDIRECT(CONCATENATE("Table!",ADDRESS($V6,MATCH(B$1,INDIRECT("Table!A" &amp; $Z6):INDIRECT("Table!" &amp; $AC$44 &amp; $Z6),0)))))</f>
        <v>1.2554034529074802</v>
      </c>
      <c r="C6" s="277">
        <f ca="1">IF(ISERROR(MATCH(C$1,INDIRECT("Table!A"&amp;$Z6):INDIRECT("Table!" &amp; $AC$44 &amp; $Z6),0)),"",INDIRECT(CONCATENATE("Table!",ADDRESS($V6,MATCH(C$1,INDIRECT("Table!A" &amp; $Z6):INDIRECT("Table!" &amp; $AC$44 &amp; $Z6),0)))))</f>
        <v>0.60101803930218622</v>
      </c>
      <c r="D6" s="277">
        <f ca="1">IF(ISERROR(MATCH(D$1,INDIRECT("Table!A"&amp;$Z6):INDIRECT("Table!" &amp; $AC$44 &amp; $Z6),0)),"",INDIRECT(CONCATENATE("Table!",ADDRESS($V6,MATCH(D$1,INDIRECT("Table!A" &amp; $Z6):INDIRECT("Table!" &amp; $AC$44 &amp; $Z6),0)))))</f>
        <v>0.60796234016628159</v>
      </c>
      <c r="E6" s="277">
        <f ca="1">IF(ISERROR(MATCH(E$1,INDIRECT("Table!A"&amp;$Z6):INDIRECT("Table!" &amp; $AC$44 &amp; $Z6),0)),"",INDIRECT(CONCATENATE("Table!",ADDRESS($V6,MATCH(E$1,INDIRECT("Table!A" &amp; $Z6):INDIRECT("Table!" &amp; $AC$44 &amp; $Z6),0)))))</f>
        <v>1.5276579277331923</v>
      </c>
      <c r="F6" s="277">
        <f ca="1">IF(ISERROR(MATCH(F$1,INDIRECT("Table!A"&amp;$Z6):INDIRECT("Table!" &amp; $AC$44 &amp; $Z6),0)),"",INDIRECT(CONCATENATE("Table!",ADDRESS($V6,MATCH(F$1,INDIRECT("Table!A" &amp; $Z6):INDIRECT("Table!" &amp; $AC$44 &amp; $Z6),0)))))</f>
        <v>1.5769005968480378</v>
      </c>
      <c r="G6" s="277">
        <f ca="1">IF(ISERROR(MATCH(G$1,INDIRECT("Table!A"&amp;$Z6):INDIRECT("Table!" &amp; $AC$44 &amp; $Z6),0)),"",INDIRECT(CONCATENATE("Table!",ADDRESS($V6,MATCH(G$1,INDIRECT("Table!A" &amp; $Z6):INDIRECT("Table!" &amp; $AC$44 &amp; $Z6),0)))))</f>
        <v>3.4765265643447463</v>
      </c>
      <c r="H6" s="277">
        <f ca="1">IF(ISERROR(MATCH(H$1,INDIRECT("Table!A"&amp;$Z6):INDIRECT("Table!" &amp; $AC$44 &amp; $Z6),0)),"",INDIRECT(CONCATENATE("Table!",ADDRESS($V6,MATCH(H$1,INDIRECT("Table!A" &amp; $Z6):INDIRECT("Table!" &amp; $AC$44 &amp; $Z6),0)))))</f>
        <v>0.81921720128725395</v>
      </c>
      <c r="I6" s="277">
        <f ca="1">IF(ISERROR(MATCH(I$1,INDIRECT("Table!A"&amp;$Z6):INDIRECT("Table!" &amp; $AC$22 &amp; $Z6),0)),"",INDIRECT(CONCATENATE("Table!",ADDRESS($V6,MATCH(I$1,INDIRECT("Table!A" &amp; $Z6):INDIRECT("Table!" &amp; $AC$22 &amp; $Z6),0)))))</f>
        <v>8.6689192240508819E-2</v>
      </c>
      <c r="J6" s="277">
        <f ca="1">IF(ISERROR(MATCH(J$1,INDIRECT("Table!A"&amp;$Z6):INDIRECT("Table!" &amp; $AC$22 &amp; $Z6),0)),"",INDIRECT(CONCATENATE("Table!",ADDRESS($V6,MATCH(J$1,INDIRECT("Table!A" &amp; $Z6):INDIRECT("Table!" &amp; $AC$22 &amp; $Z6),0)))))</f>
        <v>3.1572815595270413E-2</v>
      </c>
      <c r="K6" s="277" t="str">
        <f ca="1">IF(ISERROR(MATCH(K$1,INDIRECT("Table!A"&amp;$Z6):INDIRECT("Table!" &amp; $AC$22 &amp; $Z6),0)),"",INDIRECT(CONCATENATE("Table!",ADDRESS($V6,MATCH(K$1,INDIRECT("Table!A" &amp; $Z6):INDIRECT("Table!" &amp; $AC$22 &amp; $Z6),0)))))</f>
        <v/>
      </c>
      <c r="L6" s="277">
        <f ca="1">IF(ISERROR(MATCH(L$1,INDIRECT("Table!A"&amp;$Z6):INDIRECT("Table!" &amp; $AC$44 &amp; $Z6),0)),"",INDIRECT(CONCATENATE("Table!",ADDRESS($V6,MATCH(L$1,INDIRECT("Table!A" &amp; $Z6):INDIRECT("Table!" &amp; $AC$44 &amp; $Z6),0)))))</f>
        <v>1.4637768809544778</v>
      </c>
      <c r="M6" s="277">
        <f ca="1">IF(ISERROR(MATCH(M$1,INDIRECT("Table!A"&amp;$Z6):INDIRECT("Table!" &amp; $AC$44 &amp; $Z6),0)),"",INDIRECT(CONCATENATE("Table!",ADDRESS($V6,MATCH(M$1,INDIRECT("Table!A" &amp; $Z6):INDIRECT("Table!" &amp; $AC$44 &amp; $Z6),0)))))</f>
        <v>2.8350081963366986</v>
      </c>
      <c r="N6" s="277">
        <f ca="1">IF(ISERROR(MATCH(N$1,INDIRECT("Table!A"&amp;$Z6):INDIRECT("Table!" &amp; $AC$44 &amp; $Z6),0)),"",INDIRECT(CONCATENATE("Table!",ADDRESS($V6,MATCH(N$1,INDIRECT("Table!A" &amp; $Z6):INDIRECT("Table!" &amp; $AC$44 &amp; $Z6),0)))))</f>
        <v>1.6368128636237811</v>
      </c>
      <c r="O6" s="277">
        <f ca="1">IF(ISERROR(MATCH(O$1,INDIRECT("Table!A"&amp;$Z6):INDIRECT("Table!" &amp; $AC$22 &amp; $Z6),0)),"",INDIRECT(CONCATENATE("Table!",ADDRESS($V6,MATCH(O$1,INDIRECT("Table!A" &amp; $Z6):INDIRECT("Table!" &amp; $AC$22 &amp; $Z6),0)))))</f>
        <v>0.90970056753277362</v>
      </c>
      <c r="P6" s="277">
        <f ca="1">IF(ISERROR(MATCH(P$1,INDIRECT("Table!A"&amp;$Z6):INDIRECT("Table!" &amp; $AC$22 &amp; $Z6),0)),"",INDIRECT(CONCATENATE("Table!",ADDRESS($V6,MATCH(P$1,INDIRECT("Table!A" &amp; $Z6):INDIRECT("Table!" &amp; $AC$22 &amp; $Z6),0)))))</f>
        <v>0.35284713207047291</v>
      </c>
      <c r="Q6" s="277">
        <f ca="1">IF(ISERROR(MATCH(Q$1,INDIRECT("Table!A"&amp;$Z6):INDIRECT("Table!" &amp; $AC$22 &amp; $Z6),0)),"",INDIRECT(CONCATENATE("Table!",ADDRESS($V6,MATCH(Q$1,INDIRECT("Table!A" &amp; $Z6):INDIRECT("Table!" &amp; $AC$22 &amp; $Z6),0)))))</f>
        <v>2.8546271171373292E-2</v>
      </c>
      <c r="R6" s="277" t="str">
        <f ca="1">IF(ISERROR(MATCH(R$1,INDIRECT("Table!A"&amp;$Z6):INDIRECT("Table!" &amp; $AC$22 &amp; $Z6),0)),"",INDIRECT(CONCATENATE("Table!",ADDRESS($V6,MATCH(R$1,INDIRECT("Table!A" &amp; $Z6):INDIRECT("Table!" &amp; $AC$22 &amp; $Z6),0)))))</f>
        <v/>
      </c>
      <c r="S6" s="277">
        <f ca="1">IF(ISERROR(MATCH(S$1,INDIRECT("Table!A"&amp;$Z6):INDIRECT("Table!" &amp; $AC$4 &amp; $Z6),0)),"",INDIRECT(CONCATENATE("Table!",ADDRESS($V6,MATCH(S$1,INDIRECT("Table!A" &amp; $Z6):INDIRECT("Table!" &amp; $AC$4 &amp; $Z6),0)))))</f>
        <v>0.59118309731464525</v>
      </c>
      <c r="T6" s="277">
        <f ca="1">IF(ISERROR(MATCH(T$1,INDIRECT("Table!A"&amp;$Z6):INDIRECT("Table!" &amp; $AC$4 &amp; $Z6),0)),"",INDIRECT(CONCATENATE("Table!",ADDRESS($V6,MATCH(T$1,INDIRECT("Table!A" &amp; $Z6):INDIRECT("Table!" &amp; $AC$4 &amp; $Z6),0)))))</f>
        <v>0.50742859733156043</v>
      </c>
      <c r="U6" s="389"/>
      <c r="V6" s="276">
        <f>MATCH($A6,Table!$A:$A,0)+$X$2-1</f>
        <v>36</v>
      </c>
      <c r="W6" s="389"/>
      <c r="X6" s="389"/>
      <c r="Y6" s="389"/>
      <c r="Z6" s="276">
        <f>MATCH($A6,Table!$A:$A,0)+$AB$2-1</f>
        <v>27</v>
      </c>
      <c r="AA6" s="389"/>
      <c r="AB6" s="389"/>
      <c r="AC6" s="389" t="s">
        <v>218</v>
      </c>
    </row>
    <row r="7" spans="1:29" s="271" customFormat="1" ht="19.5" customHeight="1">
      <c r="A7" s="272">
        <v>41428</v>
      </c>
      <c r="B7" s="277">
        <f ca="1">IF(ISERROR(MATCH(B$1,INDIRECT("Table!A"&amp;$Z7):INDIRECT("Table!" &amp; $AC$44 &amp; $Z7),0)),"",INDIRECT(CONCATENATE("Table!",ADDRESS($V7,MATCH(B$1,INDIRECT("Table!A" &amp; $Z7):INDIRECT("Table!" &amp; $AC$44 &amp; $Z7),0)))))</f>
        <v>1.2554034529074802</v>
      </c>
      <c r="C7" s="277">
        <f ca="1">IF(ISERROR(MATCH(C$1,INDIRECT("Table!A"&amp;$Z7):INDIRECT("Table!" &amp; $AC$44 &amp; $Z7),0)),"",INDIRECT(CONCATENATE("Table!",ADDRESS($V7,MATCH(C$1,INDIRECT("Table!A" &amp; $Z7):INDIRECT("Table!" &amp; $AC$44 &amp; $Z7),0)))))</f>
        <v>0.60101803930218622</v>
      </c>
      <c r="D7" s="277">
        <f ca="1">IF(ISERROR(MATCH(D$1,INDIRECT("Table!A"&amp;$Z7):INDIRECT("Table!" &amp; $AC$44 &amp; $Z7),0)),"",INDIRECT(CONCATENATE("Table!",ADDRESS($V7,MATCH(D$1,INDIRECT("Table!A" &amp; $Z7):INDIRECT("Table!" &amp; $AC$44 &amp; $Z7),0)))))</f>
        <v>0.60796234016628159</v>
      </c>
      <c r="E7" s="277">
        <f ca="1">IF(ISERROR(MATCH(E$1,INDIRECT("Table!A"&amp;$Z7):INDIRECT("Table!" &amp; $AC$44 &amp; $Z7),0)),"",INDIRECT(CONCATENATE("Table!",ADDRESS($V7,MATCH(E$1,INDIRECT("Table!A" &amp; $Z7):INDIRECT("Table!" &amp; $AC$44 &amp; $Z7),0)))))</f>
        <v>1.5276579277331923</v>
      </c>
      <c r="F7" s="277">
        <f ca="1">IF(ISERROR(MATCH(F$1,INDIRECT("Table!A"&amp;$Z7):INDIRECT("Table!" &amp; $AC$44 &amp; $Z7),0)),"",INDIRECT(CONCATENATE("Table!",ADDRESS($V7,MATCH(F$1,INDIRECT("Table!A" &amp; $Z7):INDIRECT("Table!" &amp; $AC$44 &amp; $Z7),0)))))</f>
        <v>1.5683415602665416</v>
      </c>
      <c r="G7" s="277">
        <f ca="1">IF(ISERROR(MATCH(G$1,INDIRECT("Table!A"&amp;$Z7):INDIRECT("Table!" &amp; $AC$44 &amp; $Z7),0)),"",INDIRECT(CONCATENATE("Table!",ADDRESS($V7,MATCH(G$1,INDIRECT("Table!A" &amp; $Z7):INDIRECT("Table!" &amp; $AC$44 &amp; $Z7),0)))))</f>
        <v>3.4760162110616655</v>
      </c>
      <c r="H7" s="277">
        <f ca="1">IF(ISERROR(MATCH(H$1,INDIRECT("Table!A"&amp;$Z7):INDIRECT("Table!" &amp; $AC$44 &amp; $Z7),0)),"",INDIRECT(CONCATENATE("Table!",ADDRESS($V7,MATCH(H$1,INDIRECT("Table!A" &amp; $Z7):INDIRECT("Table!" &amp; $AC$44 &amp; $Z7),0)))))</f>
        <v>0.81468133329745929</v>
      </c>
      <c r="I7" s="277">
        <f ca="1">IF(ISERROR(MATCH(I$1,INDIRECT("Table!A"&amp;$Z7):INDIRECT("Table!" &amp; $AC$22 &amp; $Z7),0)),"",INDIRECT(CONCATENATE("Table!",ADDRESS($V7,MATCH(I$1,INDIRECT("Table!A" &amp; $Z7):INDIRECT("Table!" &amp; $AC$22 &amp; $Z7),0)))))</f>
        <v>7.7147290518485595E-2</v>
      </c>
      <c r="J7" s="277">
        <f ca="1">IF(ISERROR(MATCH(J$1,INDIRECT("Table!A"&amp;$Z7):INDIRECT("Table!" &amp; $AC$22 &amp; $Z7),0)),"",INDIRECT(CONCATENATE("Table!",ADDRESS($V7,MATCH(J$1,INDIRECT("Table!A" &amp; $Z7):INDIRECT("Table!" &amp; $AC$22 &amp; $Z7),0)))))</f>
        <v>0</v>
      </c>
      <c r="K7" s="277" t="str">
        <f ca="1">IF(ISERROR(MATCH(K$1,INDIRECT("Table!A"&amp;$Z7):INDIRECT("Table!" &amp; $AC$22 &amp; $Z7),0)),"",INDIRECT(CONCATENATE("Table!",ADDRESS($V7,MATCH(K$1,INDIRECT("Table!A" &amp; $Z7):INDIRECT("Table!" &amp; $AC$22 &amp; $Z7),0)))))</f>
        <v/>
      </c>
      <c r="L7" s="277">
        <f ca="1">IF(ISERROR(MATCH(L$1,INDIRECT("Table!A"&amp;$Z7):INDIRECT("Table!" &amp; $AC$44 &amp; $Z7),0)),"",INDIRECT(CONCATENATE("Table!",ADDRESS($V7,MATCH(L$1,INDIRECT("Table!A" &amp; $Z7):INDIRECT("Table!" &amp; $AC$44 &amp; $Z7),0)))))</f>
        <v>1.4637768809544778</v>
      </c>
      <c r="M7" s="277">
        <f ca="1">IF(ISERROR(MATCH(M$1,INDIRECT("Table!A"&amp;$Z7):INDIRECT("Table!" &amp; $AC$44 &amp; $Z7),0)),"",INDIRECT(CONCATENATE("Table!",ADDRESS($V7,MATCH(M$1,INDIRECT("Table!A" &amp; $Z7):INDIRECT("Table!" &amp; $AC$44 &amp; $Z7),0)))))</f>
        <v>2.8350081963366986</v>
      </c>
      <c r="N7" s="277">
        <f ca="1">IF(ISERROR(MATCH(N$1,INDIRECT("Table!A"&amp;$Z7):INDIRECT("Table!" &amp; $AC$44 &amp; $Z7),0)),"",INDIRECT(CONCATENATE("Table!",ADDRESS($V7,MATCH(N$1,INDIRECT("Table!A" &amp; $Z7):INDIRECT("Table!" &amp; $AC$44 &amp; $Z7),0)))))</f>
        <v>1.6282538322153899</v>
      </c>
      <c r="O7" s="277">
        <f ca="1">IF(ISERROR(MATCH(O$1,INDIRECT("Table!A"&amp;$Z7):INDIRECT("Table!" &amp; $AC$22 &amp; $Z7),0)),"",INDIRECT(CONCATENATE("Table!",ADDRESS($V7,MATCH(O$1,INDIRECT("Table!A" &amp; $Z7):INDIRECT("Table!" &amp; $AC$22 &amp; $Z7),0)))))</f>
        <v>0.90688832115464812</v>
      </c>
      <c r="P7" s="277">
        <f ca="1">IF(ISERROR(MATCH(P$1,INDIRECT("Table!A"&amp;$Z7):INDIRECT("Table!" &amp; $AC$22 &amp; $Z7),0)),"",INDIRECT(CONCATENATE("Table!",ADDRESS($V7,MATCH(P$1,INDIRECT("Table!A" &amp; $Z7):INDIRECT("Table!" &amp; $AC$22 &amp; $Z7),0)))))</f>
        <v>0.34756863642384905</v>
      </c>
      <c r="Q7" s="277">
        <f ca="1">IF(ISERROR(MATCH(Q$1,INDIRECT("Table!A"&amp;$Z7):INDIRECT("Table!" &amp; $AC$22 &amp; $Z7),0)),"",INDIRECT(CONCATENATE("Table!",ADDRESS($V7,MATCH(Q$1,INDIRECT("Table!A" &amp; $Z7):INDIRECT("Table!" &amp; $AC$22 &amp; $Z7),0)))))</f>
        <v>0</v>
      </c>
      <c r="R7" s="277" t="str">
        <f ca="1">IF(ISERROR(MATCH(R$1,INDIRECT("Table!A"&amp;$Z7):INDIRECT("Table!" &amp; $AC$22 &amp; $Z7),0)),"",INDIRECT(CONCATENATE("Table!",ADDRESS($V7,MATCH(R$1,INDIRECT("Table!A" &amp; $Z7):INDIRECT("Table!" &amp; $AC$22 &amp; $Z7),0)))))</f>
        <v/>
      </c>
      <c r="S7" s="277">
        <f ca="1">IF(ISERROR(MATCH(S$1,INDIRECT("Table!A"&amp;$Z7):INDIRECT("Table!" &amp; $AC$4 &amp; $Z7),0)),"",INDIRECT(CONCATENATE("Table!",ADDRESS($V7,MATCH(S$1,INDIRECT("Table!A" &amp; $Z7):INDIRECT("Table!" &amp; $AC$4 &amp; $Z7),0)))))</f>
        <v>0.59118309731464525</v>
      </c>
      <c r="T7" s="277">
        <f ca="1">IF(ISERROR(MATCH(T$1,INDIRECT("Table!A"&amp;$Z7):INDIRECT("Table!" &amp; $AC$4 &amp; $Z7),0)),"",INDIRECT(CONCATENATE("Table!",ADDRESS($V7,MATCH(T$1,INDIRECT("Table!A" &amp; $Z7):INDIRECT("Table!" &amp; $AC$4 &amp; $Z7),0)))))</f>
        <v>0.50742859733156043</v>
      </c>
      <c r="U7" s="385"/>
      <c r="V7" s="276">
        <f>MATCH($A7,Table!$A:$A,0)+$X$2-1</f>
        <v>48</v>
      </c>
      <c r="W7" s="385"/>
      <c r="X7" s="385"/>
      <c r="Y7" s="385"/>
      <c r="Z7" s="276">
        <f>MATCH($A7,Table!$A:$A,0)+$AB$2-1</f>
        <v>39</v>
      </c>
      <c r="AA7" s="385"/>
      <c r="AB7" s="385"/>
      <c r="AC7" s="389" t="s">
        <v>218</v>
      </c>
    </row>
    <row r="8" spans="1:29" s="271" customFormat="1" ht="19.5" customHeight="1">
      <c r="A8" s="272">
        <v>41423</v>
      </c>
      <c r="B8" s="277">
        <f ca="1">IF(ISERROR(MATCH(B$1,INDIRECT("Table!A"&amp;$Z8):INDIRECT("Table!" &amp; $AC$44 &amp; $Z8),0)),"",INDIRECT(CONCATENATE("Table!",ADDRESS($V8,MATCH(B$1,INDIRECT("Table!A" &amp; $Z8):INDIRECT("Table!" &amp; $AC$44 &amp; $Z8),0)))))</f>
        <v>1.2554034529074802</v>
      </c>
      <c r="C8" s="277">
        <f ca="1">IF(ISERROR(MATCH(C$1,INDIRECT("Table!A"&amp;$Z8):INDIRECT("Table!" &amp; $AC$44 &amp; $Z8),0)),"",INDIRECT(CONCATENATE("Table!",ADDRESS($V8,MATCH(C$1,INDIRECT("Table!A" &amp; $Z8):INDIRECT("Table!" &amp; $AC$44 &amp; $Z8),0)))))</f>
        <v>0.60101803930218622</v>
      </c>
      <c r="D8" s="277">
        <f ca="1">IF(ISERROR(MATCH(D$1,INDIRECT("Table!A"&amp;$Z8):INDIRECT("Table!" &amp; $AC$44 &amp; $Z8),0)),"",INDIRECT(CONCATENATE("Table!",ADDRESS($V8,MATCH(D$1,INDIRECT("Table!A" &amp; $Z8):INDIRECT("Table!" &amp; $AC$44 &amp; $Z8),0)))))</f>
        <v>0.60796234016628159</v>
      </c>
      <c r="E8" s="277">
        <f ca="1">IF(ISERROR(MATCH(E$1,INDIRECT("Table!A"&amp;$Z8):INDIRECT("Table!" &amp; $AC$44 &amp; $Z8),0)),"",INDIRECT(CONCATENATE("Table!",ADDRESS($V8,MATCH(E$1,INDIRECT("Table!A" &amp; $Z8):INDIRECT("Table!" &amp; $AC$44 &amp; $Z8),0)))))</f>
        <v>1.5276579277331923</v>
      </c>
      <c r="F8" s="277">
        <f ca="1">IF(ISERROR(MATCH(F$1,INDIRECT("Table!A"&amp;$Z8):INDIRECT("Table!" &amp; $AC$44 &amp; $Z8),0)),"",INDIRECT(CONCATENATE("Table!",ADDRESS($V8,MATCH(F$1,INDIRECT("Table!A" &amp; $Z8):INDIRECT("Table!" &amp; $AC$44 &amp; $Z8),0)))))</f>
        <v>1.5683415602665416</v>
      </c>
      <c r="G8" s="277">
        <f ca="1">IF(ISERROR(MATCH(G$1,INDIRECT("Table!A"&amp;$Z8):INDIRECT("Table!" &amp; $AC$44 &amp; $Z8),0)),"",INDIRECT(CONCATENATE("Table!",ADDRESS($V8,MATCH(G$1,INDIRECT("Table!A" &amp; $Z8):INDIRECT("Table!" &amp; $AC$44 &amp; $Z8),0)))))</f>
        <v>3.4760162110616655</v>
      </c>
      <c r="H8" s="277">
        <f ca="1">IF(ISERROR(MATCH(H$1,INDIRECT("Table!A"&amp;$Z8):INDIRECT("Table!" &amp; $AC$44 &amp; $Z8),0)),"",INDIRECT(CONCATENATE("Table!",ADDRESS($V8,MATCH(H$1,INDIRECT("Table!A" &amp; $Z8):INDIRECT("Table!" &amp; $AC$44 &amp; $Z8),0)))))</f>
        <v>0.81468133329745929</v>
      </c>
      <c r="I8" s="277">
        <f ca="1">IF(ISERROR(MATCH(I$1,INDIRECT("Table!A"&amp;$Z8):INDIRECT("Table!" &amp; $AC$22 &amp; $Z8),0)),"",INDIRECT(CONCATENATE("Table!",ADDRESS($V8,MATCH(I$1,INDIRECT("Table!A" &amp; $Z8):INDIRECT("Table!" &amp; $AC$22 &amp; $Z8),0)))))</f>
        <v>7.7147290518485595E-2</v>
      </c>
      <c r="J8" s="277">
        <f ca="1">IF(ISERROR(MATCH(J$1,INDIRECT("Table!A"&amp;$Z8):INDIRECT("Table!" &amp; $AC$22 &amp; $Z8),0)),"",INDIRECT(CONCATENATE("Table!",ADDRESS($V8,MATCH(J$1,INDIRECT("Table!A" &amp; $Z8):INDIRECT("Table!" &amp; $AC$22 &amp; $Z8),0)))))</f>
        <v>0</v>
      </c>
      <c r="K8" s="277" t="str">
        <f ca="1">IF(ISERROR(MATCH(K$1,INDIRECT("Table!A"&amp;$Z8):INDIRECT("Table!" &amp; $AC$22 &amp; $Z8),0)),"",INDIRECT(CONCATENATE("Table!",ADDRESS($V8,MATCH(K$1,INDIRECT("Table!A" &amp; $Z8):INDIRECT("Table!" &amp; $AC$22 &amp; $Z8),0)))))</f>
        <v/>
      </c>
      <c r="L8" s="277">
        <f ca="1">IF(ISERROR(MATCH(L$1,INDIRECT("Table!A"&amp;$Z8):INDIRECT("Table!" &amp; $AC$44 &amp; $Z8),0)),"",INDIRECT(CONCATENATE("Table!",ADDRESS($V8,MATCH(L$1,INDIRECT("Table!A" &amp; $Z8):INDIRECT("Table!" &amp; $AC$44 &amp; $Z8),0)))))</f>
        <v>1.4637768809544778</v>
      </c>
      <c r="M8" s="277">
        <f ca="1">IF(ISERROR(MATCH(M$1,INDIRECT("Table!A"&amp;$Z8):INDIRECT("Table!" &amp; $AC$44 &amp; $Z8),0)),"",INDIRECT(CONCATENATE("Table!",ADDRESS($V8,MATCH(M$1,INDIRECT("Table!A" &amp; $Z8):INDIRECT("Table!" &amp; $AC$44 &amp; $Z8),0)))))</f>
        <v>2.8350081963366986</v>
      </c>
      <c r="N8" s="277">
        <f ca="1">IF(ISERROR(MATCH(N$1,INDIRECT("Table!A"&amp;$Z8):INDIRECT("Table!" &amp; $AC$44 &amp; $Z8),0)),"",INDIRECT(CONCATENATE("Table!",ADDRESS($V8,MATCH(N$1,INDIRECT("Table!A" &amp; $Z8):INDIRECT("Table!" &amp; $AC$44 &amp; $Z8),0)))))</f>
        <v>1.6282538322153899</v>
      </c>
      <c r="O8" s="277">
        <f ca="1">IF(ISERROR(MATCH(O$1,INDIRECT("Table!A"&amp;$Z8):INDIRECT("Table!" &amp; $AC$22 &amp; $Z8),0)),"",INDIRECT(CONCATENATE("Table!",ADDRESS($V8,MATCH(O$1,INDIRECT("Table!A" &amp; $Z8):INDIRECT("Table!" &amp; $AC$22 &amp; $Z8),0)))))</f>
        <v>0.90688832115464812</v>
      </c>
      <c r="P8" s="277">
        <f ca="1">IF(ISERROR(MATCH(P$1,INDIRECT("Table!A"&amp;$Z8):INDIRECT("Table!" &amp; $AC$22 &amp; $Z8),0)),"",INDIRECT(CONCATENATE("Table!",ADDRESS($V8,MATCH(P$1,INDIRECT("Table!A" &amp; $Z8):INDIRECT("Table!" &amp; $AC$22 &amp; $Z8),0)))))</f>
        <v>0.34756863642384905</v>
      </c>
      <c r="Q8" s="277">
        <f ca="1">IF(ISERROR(MATCH(Q$1,INDIRECT("Table!A"&amp;$Z8):INDIRECT("Table!" &amp; $AC$22 &amp; $Z8),0)),"",INDIRECT(CONCATENATE("Table!",ADDRESS($V8,MATCH(Q$1,INDIRECT("Table!A" &amp; $Z8):INDIRECT("Table!" &amp; $AC$22 &amp; $Z8),0)))))</f>
        <v>0</v>
      </c>
      <c r="R8" s="277" t="str">
        <f ca="1">IF(ISERROR(MATCH(R$1,INDIRECT("Table!A"&amp;$Z8):INDIRECT("Table!" &amp; $AC$22 &amp; $Z8),0)),"",INDIRECT(CONCATENATE("Table!",ADDRESS($V8,MATCH(R$1,INDIRECT("Table!A" &amp; $Z8):INDIRECT("Table!" &amp; $AC$22 &amp; $Z8),0)))))</f>
        <v/>
      </c>
      <c r="S8" s="277">
        <f ca="1">IF(ISERROR(MATCH(S$1,INDIRECT("Table!A"&amp;$Z8):INDIRECT("Table!" &amp; $AC$4 &amp; $Z8),0)),"",INDIRECT(CONCATENATE("Table!",ADDRESS($V8,MATCH(S$1,INDIRECT("Table!A" &amp; $Z8):INDIRECT("Table!" &amp; $AC$4 &amp; $Z8),0)))))</f>
        <v>0.59118309731464525</v>
      </c>
      <c r="T8" s="277">
        <f ca="1">IF(ISERROR(MATCH(T$1,INDIRECT("Table!A"&amp;$Z8):INDIRECT("Table!" &amp; $AC$4 &amp; $Z8),0)),"",INDIRECT(CONCATENATE("Table!",ADDRESS($V8,MATCH(T$1,INDIRECT("Table!A" &amp; $Z8):INDIRECT("Table!" &amp; $AC$4 &amp; $Z8),0)))))</f>
        <v>0.50742859733156043</v>
      </c>
      <c r="U8" s="384"/>
      <c r="V8" s="276">
        <f>MATCH($A8,Table!$A:$A,0)+$X$2-1</f>
        <v>60</v>
      </c>
      <c r="W8" s="384"/>
      <c r="X8" s="384"/>
      <c r="Y8" s="384"/>
      <c r="Z8" s="276">
        <f>MATCH($A8,Table!$A:$A,0)+$AB$2-1</f>
        <v>51</v>
      </c>
      <c r="AA8" s="384"/>
      <c r="AB8" s="384"/>
      <c r="AC8" s="389" t="s">
        <v>218</v>
      </c>
    </row>
    <row r="9" spans="1:29" s="271" customFormat="1" ht="19.5" customHeight="1">
      <c r="A9" s="272">
        <v>41422</v>
      </c>
      <c r="B9" s="277">
        <f ca="1">IF(ISERROR(MATCH(B$1,INDIRECT("Table!A"&amp;$Z9):INDIRECT("Table!" &amp; $AC$44 &amp; $Z9),0)),"",INDIRECT(CONCATENATE("Table!",ADDRESS($V9,MATCH(B$1,INDIRECT("Table!A" &amp; $Z9):INDIRECT("Table!" &amp; $AC$44 &amp; $Z9),0)))))</f>
        <v>1.2554034529074802</v>
      </c>
      <c r="C9" s="277">
        <f ca="1">IF(ISERROR(MATCH(C$1,INDIRECT("Table!A"&amp;$Z9):INDIRECT("Table!" &amp; $AC$44 &amp; $Z9),0)),"",INDIRECT(CONCATENATE("Table!",ADDRESS($V9,MATCH(C$1,INDIRECT("Table!A" &amp; $Z9):INDIRECT("Table!" &amp; $AC$44 &amp; $Z9),0)))))</f>
        <v>0.60101803930218622</v>
      </c>
      <c r="D9" s="277">
        <f ca="1">IF(ISERROR(MATCH(D$1,INDIRECT("Table!A"&amp;$Z9):INDIRECT("Table!" &amp; $AC$44 &amp; $Z9),0)),"",INDIRECT(CONCATENATE("Table!",ADDRESS($V9,MATCH(D$1,INDIRECT("Table!A" &amp; $Z9):INDIRECT("Table!" &amp; $AC$44 &amp; $Z9),0)))))</f>
        <v>0.60796234016628159</v>
      </c>
      <c r="E9" s="277">
        <f ca="1">IF(ISERROR(MATCH(E$1,INDIRECT("Table!A"&amp;$Z9):INDIRECT("Table!" &amp; $AC$44 &amp; $Z9),0)),"",INDIRECT(CONCATENATE("Table!",ADDRESS($V9,MATCH(E$1,INDIRECT("Table!A" &amp; $Z9):INDIRECT("Table!" &amp; $AC$44 &amp; $Z9),0)))))</f>
        <v>1.5276579277331923</v>
      </c>
      <c r="F9" s="277">
        <f ca="1">IF(ISERROR(MATCH(F$1,INDIRECT("Table!A"&amp;$Z9):INDIRECT("Table!" &amp; $AC$44 &amp; $Z9),0)),"",INDIRECT(CONCATENATE("Table!",ADDRESS($V9,MATCH(F$1,INDIRECT("Table!A" &amp; $Z9):INDIRECT("Table!" &amp; $AC$44 &amp; $Z9),0)))))</f>
        <v>1.5683415602665416</v>
      </c>
      <c r="G9" s="277">
        <f ca="1">IF(ISERROR(MATCH(G$1,INDIRECT("Table!A"&amp;$Z9):INDIRECT("Table!" &amp; $AC$44 &amp; $Z9),0)),"",INDIRECT(CONCATENATE("Table!",ADDRESS($V9,MATCH(G$1,INDIRECT("Table!A" &amp; $Z9):INDIRECT("Table!" &amp; $AC$44 &amp; $Z9),0)))))</f>
        <v>3.4760162110616655</v>
      </c>
      <c r="H9" s="277">
        <f ca="1">IF(ISERROR(MATCH(H$1,INDIRECT("Table!A"&amp;$Z9):INDIRECT("Table!" &amp; $AC$44 &amp; $Z9),0)),"",INDIRECT(CONCATENATE("Table!",ADDRESS($V9,MATCH(H$1,INDIRECT("Table!A" &amp; $Z9):INDIRECT("Table!" &amp; $AC$44 &amp; $Z9),0)))))</f>
        <v>0.81468133329745929</v>
      </c>
      <c r="I9" s="277">
        <f ca="1">IF(ISERROR(MATCH(I$1,INDIRECT("Table!A"&amp;$Z9):INDIRECT("Table!" &amp; $AC$22 &amp; $Z9),0)),"",INDIRECT(CONCATENATE("Table!",ADDRESS($V9,MATCH(I$1,INDIRECT("Table!A" &amp; $Z9):INDIRECT("Table!" &amp; $AC$22 &amp; $Z9),0)))))</f>
        <v>7.7147290518485595E-2</v>
      </c>
      <c r="J9" s="277">
        <f ca="1">IF(ISERROR(MATCH(J$1,INDIRECT("Table!A"&amp;$Z9):INDIRECT("Table!" &amp; $AC$22 &amp; $Z9),0)),"",INDIRECT(CONCATENATE("Table!",ADDRESS($V9,MATCH(J$1,INDIRECT("Table!A" &amp; $Z9):INDIRECT("Table!" &amp; $AC$22 &amp; $Z9),0)))))</f>
        <v>0</v>
      </c>
      <c r="K9" s="277" t="str">
        <f ca="1">IF(ISERROR(MATCH(K$1,INDIRECT("Table!A"&amp;$Z9):INDIRECT("Table!" &amp; $AC$22 &amp; $Z9),0)),"",INDIRECT(CONCATENATE("Table!",ADDRESS($V9,MATCH(K$1,INDIRECT("Table!A" &amp; $Z9):INDIRECT("Table!" &amp; $AC$22 &amp; $Z9),0)))))</f>
        <v/>
      </c>
      <c r="L9" s="277">
        <f ca="1">IF(ISERROR(MATCH(L$1,INDIRECT("Table!A"&amp;$Z9):INDIRECT("Table!" &amp; $AC$44 &amp; $Z9),0)),"",INDIRECT(CONCATENATE("Table!",ADDRESS($V9,MATCH(L$1,INDIRECT("Table!A" &amp; $Z9):INDIRECT("Table!" &amp; $AC$44 &amp; $Z9),0)))))</f>
        <v>1.4637768809544778</v>
      </c>
      <c r="M9" s="277">
        <f ca="1">IF(ISERROR(MATCH(M$1,INDIRECT("Table!A"&amp;$Z9):INDIRECT("Table!" &amp; $AC$44 &amp; $Z9),0)),"",INDIRECT(CONCATENATE("Table!",ADDRESS($V9,MATCH(M$1,INDIRECT("Table!A" &amp; $Z9):INDIRECT("Table!" &amp; $AC$44 &amp; $Z9),0)))))</f>
        <v>2.8350081963366986</v>
      </c>
      <c r="N9" s="277">
        <f ca="1">IF(ISERROR(MATCH(N$1,INDIRECT("Table!A"&amp;$Z9):INDIRECT("Table!" &amp; $AC$44 &amp; $Z9),0)),"",INDIRECT(CONCATENATE("Table!",ADDRESS($V9,MATCH(N$1,INDIRECT("Table!A" &amp; $Z9):INDIRECT("Table!" &amp; $AC$44 &amp; $Z9),0)))))</f>
        <v>1.6282538322153899</v>
      </c>
      <c r="O9" s="277">
        <f ca="1">IF(ISERROR(MATCH(O$1,INDIRECT("Table!A"&amp;$Z9):INDIRECT("Table!" &amp; $AC$22 &amp; $Z9),0)),"",INDIRECT(CONCATENATE("Table!",ADDRESS($V9,MATCH(O$1,INDIRECT("Table!A" &amp; $Z9):INDIRECT("Table!" &amp; $AC$22 &amp; $Z9),0)))))</f>
        <v>0.90688832115464812</v>
      </c>
      <c r="P9" s="277">
        <f ca="1">IF(ISERROR(MATCH(P$1,INDIRECT("Table!A"&amp;$Z9):INDIRECT("Table!" &amp; $AC$22 &amp; $Z9),0)),"",INDIRECT(CONCATENATE("Table!",ADDRESS($V9,MATCH(P$1,INDIRECT("Table!A" &amp; $Z9):INDIRECT("Table!" &amp; $AC$22 &amp; $Z9),0)))))</f>
        <v>0.34756863642384905</v>
      </c>
      <c r="Q9" s="277">
        <f ca="1">IF(ISERROR(MATCH(Q$1,INDIRECT("Table!A"&amp;$Z9):INDIRECT("Table!" &amp; $AC$22 &amp; $Z9),0)),"",INDIRECT(CONCATENATE("Table!",ADDRESS($V9,MATCH(Q$1,INDIRECT("Table!A" &amp; $Z9):INDIRECT("Table!" &amp; $AC$22 &amp; $Z9),0)))))</f>
        <v>0</v>
      </c>
      <c r="R9" s="277" t="str">
        <f ca="1">IF(ISERROR(MATCH(R$1,INDIRECT("Table!A"&amp;$Z9):INDIRECT("Table!" &amp; $AC$22 &amp; $Z9),0)),"",INDIRECT(CONCATENATE("Table!",ADDRESS($V9,MATCH(R$1,INDIRECT("Table!A" &amp; $Z9):INDIRECT("Table!" &amp; $AC$22 &amp; $Z9),0)))))</f>
        <v/>
      </c>
      <c r="S9" s="277">
        <f ca="1">IF(ISERROR(MATCH(S$1,INDIRECT("Table!A"&amp;$Z9):INDIRECT("Table!" &amp; $AC$4 &amp; $Z9),0)),"",INDIRECT(CONCATENATE("Table!",ADDRESS($V9,MATCH(S$1,INDIRECT("Table!A" &amp; $Z9):INDIRECT("Table!" &amp; $AC$4 &amp; $Z9),0)))))</f>
        <v>0.59118309731464525</v>
      </c>
      <c r="T9" s="277">
        <f ca="1">IF(ISERROR(MATCH(T$1,INDIRECT("Table!A"&amp;$Z9):INDIRECT("Table!" &amp; $AC$4 &amp; $Z9),0)),"",INDIRECT(CONCATENATE("Table!",ADDRESS($V9,MATCH(T$1,INDIRECT("Table!A" &amp; $Z9):INDIRECT("Table!" &amp; $AC$4 &amp; $Z9),0)))))</f>
        <v>0.50742859733156043</v>
      </c>
      <c r="U9" s="378"/>
      <c r="V9" s="276">
        <f>MATCH($A9,Table!$A:$A,0)+$X$2-1</f>
        <v>72</v>
      </c>
      <c r="W9" s="378"/>
      <c r="X9" s="378"/>
      <c r="Y9" s="378"/>
      <c r="Z9" s="276">
        <f>MATCH($A9,Table!$A:$A,0)+$AB$2-1</f>
        <v>63</v>
      </c>
      <c r="AA9" s="378"/>
      <c r="AB9" s="378"/>
      <c r="AC9" s="389" t="s">
        <v>218</v>
      </c>
    </row>
    <row r="10" spans="1:29" s="271" customFormat="1" ht="19.5" customHeight="1">
      <c r="A10" s="272">
        <v>41414</v>
      </c>
      <c r="B10" s="277">
        <f ca="1">IF(ISERROR(MATCH(B$1,INDIRECT("Table!A"&amp;$Z10):INDIRECT("Table!" &amp; $AC$44 &amp; $Z10),0)),"",INDIRECT(CONCATENATE("Table!",ADDRESS($V10,MATCH(B$1,INDIRECT("Table!A" &amp; $Z10):INDIRECT("Table!" &amp; $AC$44 &amp; $Z10),0)))))</f>
        <v>1.2549331762815548</v>
      </c>
      <c r="C10" s="277">
        <f ca="1">IF(ISERROR(MATCH(C$1,INDIRECT("Table!A"&amp;$Z10):INDIRECT("Table!" &amp; $AC$44 &amp; $Z10),0)),"",INDIRECT(CONCATENATE("Table!",ADDRESS($V10,MATCH(C$1,INDIRECT("Table!A" &amp; $Z10):INDIRECT("Table!" &amp; $AC$44 &amp; $Z10),0)))))</f>
        <v>0.59429774814338432</v>
      </c>
      <c r="D10" s="277">
        <f ca="1">IF(ISERROR(MATCH(D$1,INDIRECT("Table!A"&amp;$Z10):INDIRECT("Table!" &amp; $AC$44 &amp; $Z10),0)),"",INDIRECT(CONCATENATE("Table!",ADDRESS($V10,MATCH(D$1,INDIRECT("Table!A" &amp; $Z10):INDIRECT("Table!" &amp; $AC$44 &amp; $Z10),0)))))</f>
        <v>0.60124204900747968</v>
      </c>
      <c r="E10" s="277">
        <f ca="1">IF(ISERROR(MATCH(E$1,INDIRECT("Table!A"&amp;$Z10):INDIRECT("Table!" &amp; $AC$44 &amp; $Z10),0)),"",INDIRECT(CONCATENATE("Table!",ADDRESS($V10,MATCH(E$1,INDIRECT("Table!A" &amp; $Z10):INDIRECT("Table!" &amp; $AC$44 &amp; $Z10),0)))))</f>
        <v>1.5276579277331923</v>
      </c>
      <c r="F10" s="277">
        <f ca="1">IF(ISERROR(MATCH(F$1,INDIRECT("Table!A"&amp;$Z10):INDIRECT("Table!" &amp; $AC$44 &amp; $Z10),0)),"",INDIRECT(CONCATENATE("Table!",ADDRESS($V10,MATCH(F$1,INDIRECT("Table!A" &amp; $Z10):INDIRECT("Table!" &amp; $AC$44 &amp; $Z10),0)))))</f>
        <v>1.5589673773439505</v>
      </c>
      <c r="G10" s="277">
        <f ca="1">IF(ISERROR(MATCH(G$1,INDIRECT("Table!A"&amp;$Z10):INDIRECT("Table!" &amp; $AC$44 &amp; $Z10),0)),"",INDIRECT(CONCATENATE("Table!",ADDRESS($V10,MATCH(G$1,INDIRECT("Table!A" &amp; $Z10):INDIRECT("Table!" &amp; $AC$44 &amp; $Z10),0)))))</f>
        <v>3.4760162110616655</v>
      </c>
      <c r="H10" s="277">
        <f ca="1">IF(ISERROR(MATCH(H$1,INDIRECT("Table!A"&amp;$Z10):INDIRECT("Table!" &amp; $AC$44 &amp; $Z10),0)),"",INDIRECT(CONCATENATE("Table!",ADDRESS($V10,MATCH(H$1,INDIRECT("Table!A" &amp; $Z10):INDIRECT("Table!" &amp; $AC$44 &amp; $Z10),0)))))</f>
        <v>0.81468133329745929</v>
      </c>
      <c r="I10" s="277">
        <f ca="1">IF(ISERROR(MATCH(I$1,INDIRECT("Table!A"&amp;$Z10):INDIRECT("Table!" &amp; $AC$22 &amp; $Z10),0)),"",INDIRECT(CONCATENATE("Table!",ADDRESS($V10,MATCH(I$1,INDIRECT("Table!A" &amp; $Z10):INDIRECT("Table!" &amp; $AC$22 &amp; $Z10),0)))))</f>
        <v>7.7147290518485595E-2</v>
      </c>
      <c r="J10" s="277" t="str">
        <f ca="1">IF(ISERROR(MATCH(J$1,INDIRECT("Table!A"&amp;$Z10):INDIRECT("Table!" &amp; $AC$22 &amp; $Z10),0)),"",INDIRECT(CONCATENATE("Table!",ADDRESS($V10,MATCH(J$1,INDIRECT("Table!A" &amp; $Z10):INDIRECT("Table!" &amp; $AC$22 &amp; $Z10),0)))))</f>
        <v/>
      </c>
      <c r="K10" s="277" t="str">
        <f ca="1">IF(ISERROR(MATCH(K$1,INDIRECT("Table!A"&amp;$Z10):INDIRECT("Table!" &amp; $AC$22 &amp; $Z10),0)),"",INDIRECT(CONCATENATE("Table!",ADDRESS($V10,MATCH(K$1,INDIRECT("Table!A" &amp; $Z10):INDIRECT("Table!" &amp; $AC$22 &amp; $Z10),0)))))</f>
        <v/>
      </c>
      <c r="L10" s="277">
        <f ca="1">IF(ISERROR(MATCH(L$1,INDIRECT("Table!A"&amp;$Z10):INDIRECT("Table!" &amp; $AC$44 &amp; $Z10),0)),"",INDIRECT(CONCATENATE("Table!",ADDRESS($V10,MATCH(L$1,INDIRECT("Table!A" &amp; $Z10):INDIRECT("Table!" &amp; $AC$44 &amp; $Z10),0)))))</f>
        <v>1.4637768809544778</v>
      </c>
      <c r="M10" s="277">
        <f ca="1">IF(ISERROR(MATCH(M$1,INDIRECT("Table!A"&amp;$Z10):INDIRECT("Table!" &amp; $AC$44 &amp; $Z10),0)),"",INDIRECT(CONCATENATE("Table!",ADDRESS($V10,MATCH(M$1,INDIRECT("Table!A" &amp; $Z10):INDIRECT("Table!" &amp; $AC$44 &amp; $Z10),0)))))</f>
        <v>2.8189320922530614</v>
      </c>
      <c r="N10" s="277">
        <f ca="1">IF(ISERROR(MATCH(N$1,INDIRECT("Table!A"&amp;$Z10):INDIRECT("Table!" &amp; $AC$44 &amp; $Z10),0)),"",INDIRECT(CONCATENATE("Table!",ADDRESS($V10,MATCH(N$1,INDIRECT("Table!A" &amp; $Z10):INDIRECT("Table!" &amp; $AC$44 &amp; $Z10),0)))))</f>
        <v>1.6188796549585802</v>
      </c>
      <c r="O10" s="277">
        <f ca="1">IF(ISERROR(MATCH(O$1,INDIRECT("Table!A"&amp;$Z10):INDIRECT("Table!" &amp; $AC$22 &amp; $Z10),0)),"",INDIRECT(CONCATENATE("Table!",ADDRESS($V10,MATCH(O$1,INDIRECT("Table!A" &amp; $Z10):INDIRECT("Table!" &amp; $AC$22 &amp; $Z10),0)))))</f>
        <v>0.90688832115464812</v>
      </c>
      <c r="P10" s="277">
        <f ca="1">IF(ISERROR(MATCH(P$1,INDIRECT("Table!A"&amp;$Z10):INDIRECT("Table!" &amp; $AC$22 &amp; $Z10),0)),"",INDIRECT(CONCATENATE("Table!",ADDRESS($V10,MATCH(P$1,INDIRECT("Table!A" &amp; $Z10):INDIRECT("Table!" &amp; $AC$22 &amp; $Z10),0)))))</f>
        <v>0.34716259829718565</v>
      </c>
      <c r="Q10" s="277" t="str">
        <f ca="1">IF(ISERROR(MATCH(Q$1,INDIRECT("Table!A"&amp;$Z10):INDIRECT("Table!" &amp; $AC$22 &amp; $Z10),0)),"",INDIRECT(CONCATENATE("Table!",ADDRESS($V10,MATCH(Q$1,INDIRECT("Table!A" &amp; $Z10):INDIRECT("Table!" &amp; $AC$22 &amp; $Z10),0)))))</f>
        <v/>
      </c>
      <c r="R10" s="277" t="str">
        <f ca="1">IF(ISERROR(MATCH(R$1,INDIRECT("Table!A"&amp;$Z10):INDIRECT("Table!" &amp; $AC$22 &amp; $Z10),0)),"",INDIRECT(CONCATENATE("Table!",ADDRESS($V10,MATCH(R$1,INDIRECT("Table!A" &amp; $Z10):INDIRECT("Table!" &amp; $AC$22 &amp; $Z10),0)))))</f>
        <v/>
      </c>
      <c r="S10" s="277">
        <f ca="1">IF(ISERROR(MATCH(S$1,INDIRECT("Table!A"&amp;$Z10):INDIRECT("Table!" &amp; $AC$22 &amp; $Z10),0)),"",INDIRECT(CONCATENATE("Table!",ADDRESS($V10,MATCH(S$1,INDIRECT("Table!A" &amp; $Z10):INDIRECT("Table!" &amp; $AC$22 &amp; $Z10),0)))))</f>
        <v>0.59118309731464525</v>
      </c>
      <c r="T10" s="277">
        <f ca="1">IF(ISERROR(MATCH(T$1,INDIRECT("Table!A"&amp;$Z10):INDIRECT("Table!" &amp; $AC$22 &amp; $Z10),0)),"",INDIRECT(CONCATENATE("Table!",ADDRESS($V10,MATCH(T$1,INDIRECT("Table!A" &amp; $Z10):INDIRECT("Table!" &amp; $AC$22 &amp; $Z10),0)))))</f>
        <v>0.50742859733156043</v>
      </c>
      <c r="U10" s="375"/>
      <c r="V10" s="276">
        <f>MATCH($A10,Table!$A:$A,0)+$X$2-1</f>
        <v>84</v>
      </c>
      <c r="W10" s="375"/>
      <c r="X10" s="375"/>
      <c r="Y10" s="375"/>
      <c r="Z10" s="276">
        <f>MATCH($A10,Table!$A:$A,0)+$AB$2-1</f>
        <v>75</v>
      </c>
      <c r="AA10" s="375"/>
      <c r="AB10" s="375"/>
      <c r="AC10" s="389" t="s">
        <v>218</v>
      </c>
    </row>
    <row r="11" spans="1:29" s="271" customFormat="1" ht="19.5" customHeight="1">
      <c r="A11" s="272">
        <v>41408</v>
      </c>
      <c r="B11" s="277">
        <f ca="1">IF(ISERROR(MATCH(B$1,INDIRECT("Table!A"&amp;$Z11):INDIRECT("Table!" &amp; $AC$44 &amp; $Z11),0)),"",INDIRECT(CONCATENATE("Table!",ADDRESS($V11,MATCH(B$1,INDIRECT("Table!A" &amp; $Z11):INDIRECT("Table!" &amp; $AC$44 &amp; $Z11),0)))))</f>
        <v>1.2450573671371243</v>
      </c>
      <c r="C11" s="277">
        <f ca="1">IF(ISERROR(MATCH(C$1,INDIRECT("Table!A"&amp;$Z11):INDIRECT("Table!" &amp; $AC$44 &amp; $Z11),0)),"",INDIRECT(CONCATENATE("Table!",ADDRESS($V11,MATCH(C$1,INDIRECT("Table!A" &amp; $Z11):INDIRECT("Table!" &amp; $AC$44 &amp; $Z11),0)))))</f>
        <v>0.59429774814338432</v>
      </c>
      <c r="D11" s="277">
        <f ca="1">IF(ISERROR(MATCH(D$1,INDIRECT("Table!A"&amp;$Z11):INDIRECT("Table!" &amp; $AC$44 &amp; $Z11),0)),"",INDIRECT(CONCATENATE("Table!",ADDRESS($V11,MATCH(D$1,INDIRECT("Table!A" &amp; $Z11):INDIRECT("Table!" &amp; $AC$44 &amp; $Z11),0)))))</f>
        <v>0.60124204900747968</v>
      </c>
      <c r="E11" s="277">
        <f ca="1">IF(ISERROR(MATCH(E$1,INDIRECT("Table!A"&amp;$Z11):INDIRECT("Table!" &amp; $AC$44 &amp; $Z11),0)),"",INDIRECT(CONCATENATE("Table!",ADDRESS($V11,MATCH(E$1,INDIRECT("Table!A" &amp; $Z11):INDIRECT("Table!" &amp; $AC$44 &amp; $Z11),0)))))</f>
        <v>1.5276579277331923</v>
      </c>
      <c r="F11" s="277">
        <f ca="1">IF(ISERROR(MATCH(F$1,INDIRECT("Table!A"&amp;$Z11):INDIRECT("Table!" &amp; $AC$44 &amp; $Z11),0)),"",INDIRECT(CONCATENATE("Table!",ADDRESS($V11,MATCH(F$1,INDIRECT("Table!A" &amp; $Z11):INDIRECT("Table!" &amp; $AC$44 &amp; $Z11),0)))))</f>
        <v>1.5487780480802646</v>
      </c>
      <c r="G11" s="277">
        <f ca="1">IF(ISERROR(MATCH(G$1,INDIRECT("Table!A"&amp;$Z11):INDIRECT("Table!" &amp; $AC$44 &amp; $Z11),0)),"",INDIRECT(CONCATENATE("Table!",ADDRESS($V11,MATCH(G$1,INDIRECT("Table!A" &amp; $Z11):INDIRECT("Table!" &amp; $AC$44 &amp; $Z11),0)))))</f>
        <v>3.4744851512124235</v>
      </c>
      <c r="H11" s="277">
        <f ca="1">IF(ISERROR(MATCH(H$1,INDIRECT("Table!A"&amp;$Z11):INDIRECT("Table!" &amp; $AC$44 &amp; $Z11),0)),"",INDIRECT(CONCATENATE("Table!",ADDRESS($V11,MATCH(H$1,INDIRECT("Table!A" &amp; $Z11):INDIRECT("Table!" &amp; $AC$44 &amp; $Z11),0)))))</f>
        <v>0.81468133329745929</v>
      </c>
      <c r="I11" s="277">
        <f ca="1">IF(ISERROR(MATCH(I$1,INDIRECT("Table!A"&amp;$Z11):INDIRECT("Table!" &amp; $AC$22 &amp; $Z11),0)),"",INDIRECT(CONCATENATE("Table!",ADDRESS($V11,MATCH(I$1,INDIRECT("Table!A" &amp; $Z11):INDIRECT("Table!" &amp; $AC$22 &amp; $Z11),0)))))</f>
        <v>7.5117098662735984E-2</v>
      </c>
      <c r="J11" s="277" t="str">
        <f ca="1">IF(ISERROR(MATCH(J$1,INDIRECT("Table!A"&amp;$Z11):INDIRECT("Table!" &amp; $AC$22 &amp; $Z11),0)),"",INDIRECT(CONCATENATE("Table!",ADDRESS($V11,MATCH(J$1,INDIRECT("Table!A" &amp; $Z11):INDIRECT("Table!" &amp; $AC$22 &amp; $Z11),0)))))</f>
        <v/>
      </c>
      <c r="K11" s="277" t="str">
        <f ca="1">IF(ISERROR(MATCH(K$1,INDIRECT("Table!A"&amp;$Z11):INDIRECT("Table!" &amp; $AC$22 &amp; $Z11),0)),"",INDIRECT(CONCATENATE("Table!",ADDRESS($V11,MATCH(K$1,INDIRECT("Table!A" &amp; $Z11):INDIRECT("Table!" &amp; $AC$22 &amp; $Z11),0)))))</f>
        <v/>
      </c>
      <c r="L11" s="277">
        <f ca="1">IF(ISERROR(MATCH(L$1,INDIRECT("Table!A"&amp;$Z11):INDIRECT("Table!" &amp; $AC$44 &amp; $Z11),0)),"",INDIRECT(CONCATENATE("Table!",ADDRESS($V11,MATCH(L$1,INDIRECT("Table!A" &amp; $Z11):INDIRECT("Table!" &amp; $AC$44 &amp; $Z11),0)))))</f>
        <v>1.4637768809544778</v>
      </c>
      <c r="M11" s="277">
        <f ca="1">IF(ISERROR(MATCH(M$1,INDIRECT("Table!A"&amp;$Z11):INDIRECT("Table!" &amp; $AC$44 &amp; $Z11),0)),"",INDIRECT(CONCATENATE("Table!",ADDRESS($V11,MATCH(M$1,INDIRECT("Table!A" &amp; $Z11):INDIRECT("Table!" &amp; $AC$44 &amp; $Z11),0)))))</f>
        <v>2.818166563487174</v>
      </c>
      <c r="N11" s="277">
        <f ca="1">IF(ISERROR(MATCH(N$1,INDIRECT("Table!A"&amp;$Z11):INDIRECT("Table!" &amp; $AC$44 &amp; $Z11),0)),"",INDIRECT(CONCATENATE("Table!",ADDRESS($V11,MATCH(N$1,INDIRECT("Table!A" &amp; $Z11):INDIRECT("Table!" &amp; $AC$44 &amp; $Z11),0)))))</f>
        <v>1.6086903318533523</v>
      </c>
      <c r="O11" s="277">
        <f ca="1">IF(ISERROR(MATCH(O$1,INDIRECT("Table!A"&amp;$Z11):INDIRECT("Table!" &amp; $AC$22 &amp; $Z11),0)),"",INDIRECT(CONCATENATE("Table!",ADDRESS($V11,MATCH(O$1,INDIRECT("Table!A" &amp; $Z11):INDIRECT("Table!" &amp; $AC$22 &amp; $Z11),0)))))</f>
        <v>0.90688832115464812</v>
      </c>
      <c r="P11" s="277">
        <f ca="1">IF(ISERROR(MATCH(P$1,INDIRECT("Table!A"&amp;$Z11):INDIRECT("Table!" &amp; $AC$22 &amp; $Z11),0)),"",INDIRECT(CONCATENATE("Table!",ADDRESS($V11,MATCH(P$1,INDIRECT("Table!A" &amp; $Z11):INDIRECT("Table!" &amp; $AC$22 &amp; $Z11),0)))))</f>
        <v>0.34066598827057165</v>
      </c>
      <c r="Q11" s="277" t="str">
        <f ca="1">IF(ISERROR(MATCH(Q$1,INDIRECT("Table!A"&amp;$Z11):INDIRECT("Table!" &amp; $AC$22 &amp; $Z11),0)),"",INDIRECT(CONCATENATE("Table!",ADDRESS($V11,MATCH(Q$1,INDIRECT("Table!A" &amp; $Z11):INDIRECT("Table!" &amp; $AC$22 &amp; $Z11),0)))))</f>
        <v/>
      </c>
      <c r="R11" s="277" t="str">
        <f ca="1">IF(ISERROR(MATCH(R$1,INDIRECT("Table!A"&amp;$Z11):INDIRECT("Table!" &amp; $AC$22 &amp; $Z11),0)),"",INDIRECT(CONCATENATE("Table!",ADDRESS($V11,MATCH(R$1,INDIRECT("Table!A" &amp; $Z11):INDIRECT("Table!" &amp; $AC$22 &amp; $Z11),0)))))</f>
        <v/>
      </c>
      <c r="S11" s="277">
        <f ca="1">IF(ISERROR(MATCH(S$1,INDIRECT("Table!A"&amp;$Z11):INDIRECT("Table!" &amp; $AC$22 &amp; $Z11),0)),"",INDIRECT(CONCATENATE("Table!",ADDRESS($V11,MATCH(S$1,INDIRECT("Table!A" &amp; $Z11):INDIRECT("Table!" &amp; $AC$22 &amp; $Z11),0)))))</f>
        <v>0.59118309731464525</v>
      </c>
      <c r="T11" s="277">
        <f ca="1">IF(ISERROR(MATCH(T$1,INDIRECT("Table!A"&amp;$Z11):INDIRECT("Table!" &amp; $AC$22 &amp; $Z11),0)),"",INDIRECT(CONCATENATE("Table!",ADDRESS($V11,MATCH(T$1,INDIRECT("Table!A" &amp; $Z11):INDIRECT("Table!" &amp; $AC$22 &amp; $Z11),0)))))</f>
        <v>0.50742859733156043</v>
      </c>
      <c r="U11" s="374"/>
      <c r="V11" s="276">
        <f>MATCH($A11,Table!$A:$A,0)+$X$2-1</f>
        <v>96</v>
      </c>
      <c r="W11" s="374"/>
      <c r="X11" s="374"/>
      <c r="Y11" s="374"/>
      <c r="Z11" s="276">
        <f>MATCH($A11,Table!$A:$A,0)+$AB$2-1</f>
        <v>87</v>
      </c>
      <c r="AA11" s="374"/>
      <c r="AB11" s="374"/>
      <c r="AC11" s="389" t="s">
        <v>218</v>
      </c>
    </row>
    <row r="12" spans="1:29" s="271" customFormat="1" ht="19.5" customHeight="1">
      <c r="A12" s="272">
        <v>41401</v>
      </c>
      <c r="B12" s="277">
        <f ca="1">IF(ISERROR(MATCH(B$1,INDIRECT("Table!A"&amp;$Z12):INDIRECT("Table!" &amp; $AC$44 &amp; $Z12),0)),"",INDIRECT(CONCATENATE("Table!",ADDRESS($V12,MATCH(B$1,INDIRECT("Table!A" &amp; $Z12):INDIRECT("Table!" &amp; $AC$44 &amp; $Z12),0)))))</f>
        <v>1.2293031001686283</v>
      </c>
      <c r="C12" s="277">
        <f ca="1">IF(ISERROR(MATCH(C$1,INDIRECT("Table!A"&amp;$Z12):INDIRECT("Table!" &amp; $AC$44 &amp; $Z12),0)),"",INDIRECT(CONCATENATE("Table!",ADDRESS($V12,MATCH(C$1,INDIRECT("Table!A" &amp; $Z12):INDIRECT("Table!" &amp; $AC$44 &amp; $Z12),0)))))</f>
        <v>0.59295368991162389</v>
      </c>
      <c r="D12" s="277">
        <f ca="1">IF(ISERROR(MATCH(D$1,INDIRECT("Table!A"&amp;$Z12):INDIRECT("Table!" &amp; $AC$44 &amp; $Z12),0)),"",INDIRECT(CONCATENATE("Table!",ADDRESS($V12,MATCH(D$1,INDIRECT("Table!A" &amp; $Z12):INDIRECT("Table!" &amp; $AC$44 &amp; $Z12),0)))))</f>
        <v>0.59989799077571926</v>
      </c>
      <c r="E12" s="277">
        <f ca="1">IF(ISERROR(MATCH(E$1,INDIRECT("Table!A"&amp;$Z12):INDIRECT("Table!" &amp; $AC$44 &amp; $Z12),0)),"",INDIRECT(CONCATENATE("Table!",ADDRESS($V12,MATCH(E$1,INDIRECT("Table!A" &amp; $Z12):INDIRECT("Table!" &amp; $AC$44 &amp; $Z12),0)))))</f>
        <v>1.5276579277331923</v>
      </c>
      <c r="F12" s="277">
        <f ca="1">IF(ISERROR(MATCH(F$1,INDIRECT("Table!A"&amp;$Z12):INDIRECT("Table!" &amp; $AC$44 &amp; $Z12),0)),"",INDIRECT(CONCATENATE("Table!",ADDRESS($V12,MATCH(F$1,INDIRECT("Table!A" &amp; $Z12):INDIRECT("Table!" &amp; $AC$44 &amp; $Z12),0)))))</f>
        <v>1.5459250358864325</v>
      </c>
      <c r="G12" s="277">
        <f ca="1">IF(ISERROR(MATCH(G$1,INDIRECT("Table!A"&amp;$Z12):INDIRECT("Table!" &amp; $AC$44 &amp; $Z12),0)),"",INDIRECT(CONCATENATE("Table!",ADDRESS($V12,MATCH(G$1,INDIRECT("Table!A" &amp; $Z12):INDIRECT("Table!" &amp; $AC$44 &amp; $Z12),0)))))</f>
        <v>3.463767732267732</v>
      </c>
      <c r="H12" s="277">
        <f ca="1">IF(ISERROR(MATCH(H$1,INDIRECT("Table!A"&amp;$Z12):INDIRECT("Table!" &amp; $AC$44 &amp; $Z12),0)),"",INDIRECT(CONCATENATE("Table!",ADDRESS($V12,MATCH(H$1,INDIRECT("Table!A" &amp; $Z12):INDIRECT("Table!" &amp; $AC$44 &amp; $Z12),0)))))</f>
        <v>1.1774236350239591</v>
      </c>
      <c r="I12" s="277">
        <f ca="1">IF(ISERROR(MATCH(I$1,INDIRECT("Table!A"&amp;$Z12):INDIRECT("Table!" &amp; $AC$22 &amp; $Z12),0)),"",INDIRECT(CONCATENATE("Table!",ADDRESS($V12,MATCH(I$1,INDIRECT("Table!A" &amp; $Z12):INDIRECT("Table!" &amp; $AC$22 &amp; $Z12),0)))))</f>
        <v>7.4914079477161027E-2</v>
      </c>
      <c r="J12" s="277" t="str">
        <f ca="1">IF(ISERROR(MATCH(J$1,INDIRECT("Table!A"&amp;$Z12):INDIRECT("Table!" &amp; $AC$22 &amp; $Z12),0)),"",INDIRECT(CONCATENATE("Table!",ADDRESS($V12,MATCH(J$1,INDIRECT("Table!A" &amp; $Z12):INDIRECT("Table!" &amp; $AC$22 &amp; $Z12),0)))))</f>
        <v/>
      </c>
      <c r="K12" s="277" t="str">
        <f ca="1">IF(ISERROR(MATCH(K$1,INDIRECT("Table!A"&amp;$Z12):INDIRECT("Table!" &amp; $AC$22 &amp; $Z12),0)),"",INDIRECT(CONCATENATE("Table!",ADDRESS($V12,MATCH(K$1,INDIRECT("Table!A" &amp; $Z12):INDIRECT("Table!" &amp; $AC$22 &amp; $Z12),0)))))</f>
        <v/>
      </c>
      <c r="L12" s="277">
        <f ca="1">IF(ISERROR(MATCH(L$1,INDIRECT("Table!A"&amp;$Z12):INDIRECT("Table!" &amp; $AC$44 &amp; $Z12),0)),"",INDIRECT(CONCATENATE("Table!",ADDRESS($V12,MATCH(L$1,INDIRECT("Table!A" &amp; $Z12):INDIRECT("Table!" &amp; $AC$44 &amp; $Z12),0)))))</f>
        <v>1.4637768809544778</v>
      </c>
      <c r="M12" s="277">
        <f ca="1">IF(ISERROR(MATCH(M$1,INDIRECT("Table!A"&amp;$Z12):INDIRECT("Table!" &amp; $AC$44 &amp; $Z12),0)),"",INDIRECT(CONCATENATE("Table!",ADDRESS($V12,MATCH(M$1,INDIRECT("Table!A" &amp; $Z12):INDIRECT("Table!" &amp; $AC$44 &amp; $Z12),0)))))</f>
        <v>2.8207183260401321</v>
      </c>
      <c r="N12" s="277">
        <f ca="1">IF(ISERROR(MATCH(N$1,INDIRECT("Table!A"&amp;$Z12):INDIRECT("Table!" &amp; $AC$44 &amp; $Z12),0)),"",INDIRECT(CONCATENATE("Table!",ADDRESS($V12,MATCH(N$1,INDIRECT("Table!A" &amp; $Z12):INDIRECT("Table!" &amp; $AC$44 &amp; $Z12),0)))))</f>
        <v>1.6037994567628431</v>
      </c>
      <c r="O12" s="277">
        <f ca="1">IF(ISERROR(MATCH(O$1,INDIRECT("Table!A"&amp;$Z12):INDIRECT("Table!" &amp; $AC$22 &amp; $Z12),0)),"",INDIRECT(CONCATENATE("Table!",ADDRESS($V12,MATCH(O$1,INDIRECT("Table!A" &amp; $Z12):INDIRECT("Table!" &amp; $AC$22 &amp; $Z12),0)))))</f>
        <v>1.4496865471799785</v>
      </c>
      <c r="P12" s="277">
        <f ca="1">IF(ISERROR(MATCH(P$1,INDIRECT("Table!A"&amp;$Z12):INDIRECT("Table!" &amp; $AC$22 &amp; $Z12),0)),"",INDIRECT(CONCATENATE("Table!",ADDRESS($V12,MATCH(P$1,INDIRECT("Table!A" &amp; $Z12):INDIRECT("Table!" &amp; $AC$22 &amp; $Z12),0)))))</f>
        <v>0.34025995014390825</v>
      </c>
      <c r="Q12" s="277" t="str">
        <f ca="1">IF(ISERROR(MATCH(Q$1,INDIRECT("Table!A"&amp;$Z12):INDIRECT("Table!" &amp; $AC$22 &amp; $Z12),0)),"",INDIRECT(CONCATENATE("Table!",ADDRESS($V12,MATCH(Q$1,INDIRECT("Table!A" &amp; $Z12):INDIRECT("Table!" &amp; $AC$22 &amp; $Z12),0)))))</f>
        <v/>
      </c>
      <c r="R12" s="277" t="str">
        <f ca="1">IF(ISERROR(MATCH(R$1,INDIRECT("Table!A"&amp;$Z12):INDIRECT("Table!" &amp; $AC$22 &amp; $Z12),0)),"",INDIRECT(CONCATENATE("Table!",ADDRESS($V12,MATCH(R$1,INDIRECT("Table!A" &amp; $Z12):INDIRECT("Table!" &amp; $AC$22 &amp; $Z12),0)))))</f>
        <v/>
      </c>
      <c r="S12" s="277">
        <f ca="1">IF(ISERROR(MATCH(S$1,INDIRECT("Table!A"&amp;$Z12):INDIRECT("Table!" &amp; $AC$22 &amp; $Z12),0)),"",INDIRECT(CONCATENATE("Table!",ADDRESS($V12,MATCH(S$1,INDIRECT("Table!A" &amp; $Z12):INDIRECT("Table!" &amp; $AC$22 &amp; $Z12),0)))))</f>
        <v>0.57651050751572952</v>
      </c>
      <c r="T12" s="277">
        <f ca="1">IF(ISERROR(MATCH(T$1,INDIRECT("Table!A"&amp;$Z12):INDIRECT("Table!" &amp; $AC$22 &amp; $Z12),0)),"",INDIRECT(CONCATENATE("Table!",ADDRESS($V12,MATCH(T$1,INDIRECT("Table!A" &amp; $Z12):INDIRECT("Table!" &amp; $AC$22 &amp; $Z12),0)))))</f>
        <v>0.4921446034360315</v>
      </c>
      <c r="U12" s="374"/>
      <c r="V12" s="276">
        <f>MATCH($A12,Table!$A:$A,0)+$X$2-1</f>
        <v>108</v>
      </c>
      <c r="W12" s="374"/>
      <c r="X12" s="374"/>
      <c r="Y12" s="374"/>
      <c r="Z12" s="276">
        <f>MATCH($A12,Table!$A:$A,0)+$AB$2-1</f>
        <v>99</v>
      </c>
      <c r="AA12" s="374"/>
      <c r="AB12" s="374"/>
      <c r="AC12" s="389" t="s">
        <v>218</v>
      </c>
    </row>
    <row r="13" spans="1:29" s="271" customFormat="1" ht="19.5" customHeight="1">
      <c r="A13" s="272">
        <v>41395</v>
      </c>
      <c r="B13" s="277">
        <f ca="1">IF(ISERROR(MATCH(B$1,INDIRECT("Table!A"&amp;$Z13):INDIRECT("Table!" &amp; $AC$44 &amp; $Z13),0)),"",INDIRECT(CONCATENATE("Table!",ADDRESS($V13,MATCH(B$1,INDIRECT("Table!A" &amp; $Z13):INDIRECT("Table!" &amp; $AC$44 &amp; $Z13),0)))))</f>
        <v>1.3428749053295783</v>
      </c>
      <c r="C13" s="277">
        <f ca="1">IF(ISERROR(MATCH(C$1,INDIRECT("Table!A"&amp;$Z13):INDIRECT("Table!" &amp; $AC$44 &amp; $Z13),0)),"",INDIRECT(CONCATENATE("Table!",ADDRESS($V13,MATCH(C$1,INDIRECT("Table!A" &amp; $Z13):INDIRECT("Table!" &amp; $AC$44 &amp; $Z13),0)))))</f>
        <v>0.59295368991162389</v>
      </c>
      <c r="D13" s="277">
        <f ca="1">IF(ISERROR(MATCH(D$1,INDIRECT("Table!A"&amp;$Z13):INDIRECT("Table!" &amp; $AC$44 &amp; $Z13),0)),"",INDIRECT(CONCATENATE("Table!",ADDRESS($V13,MATCH(D$1,INDIRECT("Table!A" &amp; $Z13):INDIRECT("Table!" &amp; $AC$44 &amp; $Z13),0)))))</f>
        <v>0.59989799077571926</v>
      </c>
      <c r="E13" s="277">
        <f ca="1">IF(ISERROR(MATCH(E$1,INDIRECT("Table!A"&amp;$Z13):INDIRECT("Table!" &amp; $AC$44 &amp; $Z13),0)),"",INDIRECT(CONCATENATE("Table!",ADDRESS($V13,MATCH(E$1,INDIRECT("Table!A" &amp; $Z13):INDIRECT("Table!" &amp; $AC$44 &amp; $Z13),0)))))</f>
        <v>1.5276579277331923</v>
      </c>
      <c r="F13" s="277">
        <f ca="1">IF(ISERROR(MATCH(F$1,INDIRECT("Table!A"&amp;$Z13):INDIRECT("Table!" &amp; $AC$44 &amp; $Z13),0)),"",INDIRECT(CONCATENATE("Table!",ADDRESS($V13,MATCH(F$1,INDIRECT("Table!A" &amp; $Z13):INDIRECT("Table!" &amp; $AC$44 &amp; $Z13),0)))))</f>
        <v>1.534105413940557</v>
      </c>
      <c r="G13" s="277">
        <f ca="1">IF(ISERROR(MATCH(G$1,INDIRECT("Table!A"&amp;$Z13):INDIRECT("Table!" &amp; $AC$44 &amp; $Z13),0)),"",INDIRECT(CONCATENATE("Table!",ADDRESS($V13,MATCH(G$1,INDIRECT("Table!A" &amp; $Z13):INDIRECT("Table!" &amp; $AC$44 &amp; $Z13),0)))))</f>
        <v>3.4331465352828987</v>
      </c>
      <c r="H13" s="277">
        <f ca="1">IF(ISERROR(MATCH(H$1,INDIRECT("Table!A"&amp;$Z13):INDIRECT("Table!" &amp; $AC$44 &amp; $Z13),0)),"",INDIRECT(CONCATENATE("Table!",ADDRESS($V13,MATCH(H$1,INDIRECT("Table!A" &amp; $Z13):INDIRECT("Table!" &amp; $AC$44 &amp; $Z13),0)))))</f>
        <v>1.1774236350239591</v>
      </c>
      <c r="I13" s="277">
        <f ca="1">IF(ISERROR(MATCH(I$1,INDIRECT("Table!A"&amp;$Z13):INDIRECT("Table!" &amp; $AC$22 &amp; $Z13),0)),"",INDIRECT(CONCATENATE("Table!",ADDRESS($V13,MATCH(I$1,INDIRECT("Table!A" &amp; $Z13):INDIRECT("Table!" &amp; $AC$22 &amp; $Z13),0)))))</f>
        <v>7.4914079477161027E-2</v>
      </c>
      <c r="J13" s="277" t="str">
        <f ca="1">IF(ISERROR(MATCH(J$1,INDIRECT("Table!A"&amp;$Z13):INDIRECT("Table!" &amp; $AC$22 &amp; $Z13),0)),"",INDIRECT(CONCATENATE("Table!",ADDRESS($V13,MATCH(J$1,INDIRECT("Table!A" &amp; $Z13):INDIRECT("Table!" &amp; $AC$22 &amp; $Z13),0)))))</f>
        <v/>
      </c>
      <c r="K13" s="277" t="str">
        <f ca="1">IF(ISERROR(MATCH(K$1,INDIRECT("Table!A"&amp;$Z13):INDIRECT("Table!" &amp; $AC$22 &amp; $Z13),0)),"",INDIRECT(CONCATENATE("Table!",ADDRESS($V13,MATCH(K$1,INDIRECT("Table!A" &amp; $Z13):INDIRECT("Table!" &amp; $AC$22 &amp; $Z13),0)))))</f>
        <v/>
      </c>
      <c r="L13" s="277">
        <f ca="1">IF(ISERROR(MATCH(L$1,INDIRECT("Table!A"&amp;$Z13):INDIRECT("Table!" &amp; $AC$44 &amp; $Z13),0)),"",INDIRECT(CONCATENATE("Table!",ADDRESS($V13,MATCH(L$1,INDIRECT("Table!A" &amp; $Z13):INDIRECT("Table!" &amp; $AC$44 &amp; $Z13),0)))))</f>
        <v>1.4637768809544778</v>
      </c>
      <c r="M13" s="277">
        <f ca="1">IF(ISERROR(MATCH(M$1,INDIRECT("Table!A"&amp;$Z13):INDIRECT("Table!" &amp; $AC$44 &amp; $Z13),0)),"",INDIRECT(CONCATENATE("Table!",ADDRESS($V13,MATCH(M$1,INDIRECT("Table!A" &amp; $Z13):INDIRECT("Table!" &amp; $AC$44 &amp; $Z13),0)))))</f>
        <v>2.8168906822106945</v>
      </c>
      <c r="N13" s="277">
        <f ca="1">IF(ISERROR(MATCH(N$1,INDIRECT("Table!A"&amp;$Z13):INDIRECT("Table!" &amp; $AC$44 &amp; $Z13),0)),"",INDIRECT(CONCATENATE("Table!",ADDRESS($V13,MATCH(N$1,INDIRECT("Table!A" &amp; $Z13):INDIRECT("Table!" &amp; $AC$44 &amp; $Z13),0)))))</f>
        <v>1.5940177065818246</v>
      </c>
      <c r="O13" s="277">
        <f ca="1">IF(ISERROR(MATCH(O$1,INDIRECT("Table!A"&amp;$Z13):INDIRECT("Table!" &amp; $AC$22 &amp; $Z13),0)),"",INDIRECT(CONCATENATE("Table!",ADDRESS($V13,MATCH(O$1,INDIRECT("Table!A" &amp; $Z13):INDIRECT("Table!" &amp; $AC$22 &amp; $Z13),0)))))</f>
        <v>1.4496865471799785</v>
      </c>
      <c r="P13" s="277">
        <f ca="1">IF(ISERROR(MATCH(P$1,INDIRECT("Table!A"&amp;$Z13):INDIRECT("Table!" &amp; $AC$22 &amp; $Z13),0)),"",INDIRECT(CONCATENATE("Table!",ADDRESS($V13,MATCH(P$1,INDIRECT("Table!A" &amp; $Z13):INDIRECT("Table!" &amp; $AC$22 &amp; $Z13),0)))))</f>
        <v>0.34025995014390825</v>
      </c>
      <c r="Q13" s="277" t="str">
        <f ca="1">IF(ISERROR(MATCH(Q$1,INDIRECT("Table!A"&amp;$Z13):INDIRECT("Table!" &amp; $AC$22 &amp; $Z13),0)),"",INDIRECT(CONCATENATE("Table!",ADDRESS($V13,MATCH(Q$1,INDIRECT("Table!A" &amp; $Z13):INDIRECT("Table!" &amp; $AC$22 &amp; $Z13),0)))))</f>
        <v/>
      </c>
      <c r="R13" s="277" t="str">
        <f ca="1">IF(ISERROR(MATCH(R$1,INDIRECT("Table!A"&amp;$Z13):INDIRECT("Table!" &amp; $AC$22 &amp; $Z13),0)),"",INDIRECT(CONCATENATE("Table!",ADDRESS($V13,MATCH(R$1,INDIRECT("Table!A" &amp; $Z13):INDIRECT("Table!" &amp; $AC$22 &amp; $Z13),0)))))</f>
        <v/>
      </c>
      <c r="S13" s="277">
        <f ca="1">IF(ISERROR(MATCH(S$1,INDIRECT("Table!A"&amp;$Z13):INDIRECT("Table!" &amp; $AC$22 &amp; $Z13),0)),"",INDIRECT(CONCATENATE("Table!",ADDRESS($V13,MATCH(S$1,INDIRECT("Table!A" &amp; $Z13):INDIRECT("Table!" &amp; $AC$22 &amp; $Z13),0)))))</f>
        <v>0.57651050751572952</v>
      </c>
      <c r="T13" s="277">
        <f ca="1">IF(ISERROR(MATCH(T$1,INDIRECT("Table!A"&amp;$Z13):INDIRECT("Table!" &amp; $AC$22 &amp; $Z13),0)),"",INDIRECT(CONCATENATE("Table!",ADDRESS($V13,MATCH(T$1,INDIRECT("Table!A" &amp; $Z13):INDIRECT("Table!" &amp; $AC$22 &amp; $Z13),0)))))</f>
        <v>0.4921446034360315</v>
      </c>
      <c r="U13" s="371"/>
      <c r="V13" s="276">
        <f>MATCH($A13,Table!$A:$A,0)+$X$2-1</f>
        <v>120</v>
      </c>
      <c r="W13" s="371"/>
      <c r="X13" s="371"/>
      <c r="Y13" s="371"/>
      <c r="Z13" s="276">
        <f>MATCH($A13,Table!$A:$A,0)+$AB$2-1</f>
        <v>111</v>
      </c>
      <c r="AA13" s="371"/>
      <c r="AB13" s="371"/>
      <c r="AC13" s="389" t="s">
        <v>218</v>
      </c>
    </row>
    <row r="14" spans="1:29" s="271" customFormat="1" ht="19.5" customHeight="1">
      <c r="A14" s="272">
        <v>41393</v>
      </c>
      <c r="B14" s="277">
        <f ca="1">IF(ISERROR(MATCH(B$1,INDIRECT("Table!A"&amp;$Z14):INDIRECT("Table!" &amp; $AC$44 &amp; $Z14),0)),"",INDIRECT(CONCATENATE("Table!",ADDRESS($V14,MATCH(B$1,INDIRECT("Table!A" &amp; $Z14):INDIRECT("Table!" &amp; $AC$44 &amp; $Z14),0)))))</f>
        <v>1.3428749053295783</v>
      </c>
      <c r="C14" s="277">
        <f ca="1">IF(ISERROR(MATCH(C$1,INDIRECT("Table!A"&amp;$Z14):INDIRECT("Table!" &amp; $AC$44 &amp; $Z14),0)),"",INDIRECT(CONCATENATE("Table!",ADDRESS($V14,MATCH(C$1,INDIRECT("Table!A" &amp; $Z14):INDIRECT("Table!" &amp; $AC$44 &amp; $Z14),0)))))</f>
        <v>0.59295368991162389</v>
      </c>
      <c r="D14" s="277">
        <f ca="1">IF(ISERROR(MATCH(D$1,INDIRECT("Table!A"&amp;$Z14):INDIRECT("Table!" &amp; $AC$44 &amp; $Z14),0)),"",INDIRECT(CONCATENATE("Table!",ADDRESS($V14,MATCH(D$1,INDIRECT("Table!A" &amp; $Z14):INDIRECT("Table!" &amp; $AC$44 &amp; $Z14),0)))))</f>
        <v>0.59989799077571926</v>
      </c>
      <c r="E14" s="277">
        <f ca="1">IF(ISERROR(MATCH(E$1,INDIRECT("Table!A"&amp;$Z14):INDIRECT("Table!" &amp; $AC$44 &amp; $Z14),0)),"",INDIRECT(CONCATENATE("Table!",ADDRESS($V14,MATCH(E$1,INDIRECT("Table!A" &amp; $Z14):INDIRECT("Table!" &amp; $AC$44 &amp; $Z14),0)))))</f>
        <v>1.5276579277331923</v>
      </c>
      <c r="F14" s="277">
        <f ca="1">IF(ISERROR(MATCH(F$1,INDIRECT("Table!A"&amp;$Z14):INDIRECT("Table!" &amp; $AC$44 &amp; $Z14),0)),"",INDIRECT(CONCATENATE("Table!",ADDRESS($V14,MATCH(F$1,INDIRECT("Table!A" &amp; $Z14):INDIRECT("Table!" &amp; $AC$44 &amp; $Z14),0)))))</f>
        <v>1.534105413940557</v>
      </c>
      <c r="G14" s="277">
        <f ca="1">IF(ISERROR(MATCH(G$1,INDIRECT("Table!A"&amp;$Z14):INDIRECT("Table!" &amp; $AC$44 &amp; $Z14),0)),"",INDIRECT(CONCATENATE("Table!",ADDRESS($V14,MATCH(G$1,INDIRECT("Table!A" &amp; $Z14):INDIRECT("Table!" &amp; $AC$44 &amp; $Z14),0)))))</f>
        <v>3.4331465352828987</v>
      </c>
      <c r="H14" s="277">
        <f ca="1">IF(ISERROR(MATCH(H$1,INDIRECT("Table!A"&amp;$Z14):INDIRECT("Table!" &amp; $AC$44 &amp; $Z14),0)),"",INDIRECT(CONCATENATE("Table!",ADDRESS($V14,MATCH(H$1,INDIRECT("Table!A" &amp; $Z14):INDIRECT("Table!" &amp; $AC$44 &amp; $Z14),0)))))</f>
        <v>1.175200508028398</v>
      </c>
      <c r="I14" s="277">
        <f ca="1">IF(ISERROR(MATCH(I$1,INDIRECT("Table!A"&amp;$Z14):INDIRECT("Table!" &amp; $AC$22 &amp; $Z14),0)),"",INDIRECT(CONCATENATE("Table!",ADDRESS($V14,MATCH(I$1,INDIRECT("Table!A" &amp; $Z14):INDIRECT("Table!" &amp; $AC$22 &amp; $Z14),0)))))</f>
        <v>7.4914079477161027E-2</v>
      </c>
      <c r="J14" s="277" t="str">
        <f ca="1">IF(ISERROR(MATCH(J$1,INDIRECT("Table!A"&amp;$Z14):INDIRECT("Table!" &amp; $AC$22 &amp; $Z14),0)),"",INDIRECT(CONCATENATE("Table!",ADDRESS($V14,MATCH(J$1,INDIRECT("Table!A" &amp; $Z14):INDIRECT("Table!" &amp; $AC$22 &amp; $Z14),0)))))</f>
        <v/>
      </c>
      <c r="K14" s="277" t="str">
        <f ca="1">IF(ISERROR(MATCH(K$1,INDIRECT("Table!A"&amp;$Z14):INDIRECT("Table!" &amp; $AC$22 &amp; $Z14),0)),"",INDIRECT(CONCATENATE("Table!",ADDRESS($V14,MATCH(K$1,INDIRECT("Table!A" &amp; $Z14):INDIRECT("Table!" &amp; $AC$22 &amp; $Z14),0)))))</f>
        <v/>
      </c>
      <c r="L14" s="277">
        <f ca="1">IF(ISERROR(MATCH(L$1,INDIRECT("Table!A"&amp;$Z14):INDIRECT("Table!" &amp; $AC$44 &amp; $Z14),0)),"",INDIRECT(CONCATENATE("Table!",ADDRESS($V14,MATCH(L$1,INDIRECT("Table!A" &amp; $Z14):INDIRECT("Table!" &amp; $AC$44 &amp; $Z14),0)))))</f>
        <v>1.4637768809544778</v>
      </c>
      <c r="M14" s="277">
        <f ca="1">IF(ISERROR(MATCH(M$1,INDIRECT("Table!A"&amp;$Z14):INDIRECT("Table!" &amp; $AC$44 &amp; $Z14),0)),"",INDIRECT(CONCATENATE("Table!",ADDRESS($V14,MATCH(M$1,INDIRECT("Table!A" &amp; $Z14):INDIRECT("Table!" &amp; $AC$44 &amp; $Z14),0)))))</f>
        <v>2.8145940959130322</v>
      </c>
      <c r="N14" s="277">
        <f ca="1">IF(ISERROR(MATCH(N$1,INDIRECT("Table!A"&amp;$Z14):INDIRECT("Table!" &amp; $AC$44 &amp; $Z14),0)),"",INDIRECT(CONCATENATE("Table!",ADDRESS($V14,MATCH(N$1,INDIRECT("Table!A" &amp; $Z14):INDIRECT("Table!" &amp; $AC$44 &amp; $Z14),0)))))</f>
        <v>1.5940177065818246</v>
      </c>
      <c r="O14" s="277">
        <f ca="1">IF(ISERROR(MATCH(O$1,INDIRECT("Table!A"&amp;$Z14):INDIRECT("Table!" &amp; $AC$22 &amp; $Z14),0)),"",INDIRECT(CONCATENATE("Table!",ADDRESS($V14,MATCH(O$1,INDIRECT("Table!A" &amp; $Z14):INDIRECT("Table!" &amp; $AC$22 &amp; $Z14),0)))))</f>
        <v>1.4481581480791033</v>
      </c>
      <c r="P14" s="277">
        <f ca="1">IF(ISERROR(MATCH(P$1,INDIRECT("Table!A"&amp;$Z14):INDIRECT("Table!" &amp; $AC$22 &amp; $Z14),0)),"",INDIRECT(CONCATENATE("Table!",ADDRESS($V14,MATCH(P$1,INDIRECT("Table!A" &amp; $Z14):INDIRECT("Table!" &amp; $AC$22 &amp; $Z14),0)))))</f>
        <v>0.32807880634400705</v>
      </c>
      <c r="Q14" s="277" t="str">
        <f ca="1">IF(ISERROR(MATCH(Q$1,INDIRECT("Table!A"&amp;$Z14):INDIRECT("Table!" &amp; $AC$22 &amp; $Z14),0)),"",INDIRECT(CONCATENATE("Table!",ADDRESS($V14,MATCH(Q$1,INDIRECT("Table!A" &amp; $Z14):INDIRECT("Table!" &amp; $AC$22 &amp; $Z14),0)))))</f>
        <v/>
      </c>
      <c r="R14" s="277" t="str">
        <f ca="1">IF(ISERROR(MATCH(R$1,INDIRECT("Table!A"&amp;$Z14):INDIRECT("Table!" &amp; $AC$22 &amp; $Z14),0)),"",INDIRECT(CONCATENATE("Table!",ADDRESS($V14,MATCH(R$1,INDIRECT("Table!A" &amp; $Z14):INDIRECT("Table!" &amp; $AC$22 &amp; $Z14),0)))))</f>
        <v/>
      </c>
      <c r="S14" s="277">
        <f ca="1">IF(ISERROR(MATCH(S$1,INDIRECT("Table!A"&amp;$Z14):INDIRECT("Table!" &amp; $AC$22 &amp; $Z14),0)),"",INDIRECT(CONCATENATE("Table!",ADDRESS($V14,MATCH(S$1,INDIRECT("Table!A" &amp; $Z14):INDIRECT("Table!" &amp; $AC$22 &amp; $Z14),0)))))</f>
        <v>0.57651050751572952</v>
      </c>
      <c r="T14" s="277">
        <f ca="1">IF(ISERROR(MATCH(T$1,INDIRECT("Table!A"&amp;$Z14):INDIRECT("Table!" &amp; $AC$22 &amp; $Z14),0)),"",INDIRECT(CONCATENATE("Table!",ADDRESS($V14,MATCH(T$1,INDIRECT("Table!A" &amp; $Z14):INDIRECT("Table!" &amp; $AC$22 &amp; $Z14),0)))))</f>
        <v>0.4921446034360315</v>
      </c>
      <c r="U14" s="370"/>
      <c r="V14" s="276">
        <f>MATCH($A14,Table!$A:$A,0)+$X$2-1</f>
        <v>132</v>
      </c>
      <c r="W14" s="370"/>
      <c r="X14" s="370"/>
      <c r="Y14" s="370"/>
      <c r="Z14" s="276">
        <f>MATCH($A14,Table!$A:$A,0)+$AB$2-1</f>
        <v>123</v>
      </c>
      <c r="AA14" s="370"/>
      <c r="AB14" s="370"/>
      <c r="AC14" s="389" t="s">
        <v>218</v>
      </c>
    </row>
    <row r="15" spans="1:29" s="271" customFormat="1" ht="19.5" customHeight="1">
      <c r="A15" s="272">
        <v>41390</v>
      </c>
      <c r="B15" s="277">
        <f ca="1">IF(ISERROR(MATCH(B$1,INDIRECT("Table!A"&amp;$Z15):INDIRECT("Table!" &amp; $AC$44 &amp; $Z15),0)),"",INDIRECT(CONCATENATE("Table!",ADDRESS($V15,MATCH(B$1,INDIRECT("Table!A" &amp; $Z15):INDIRECT("Table!" &amp; $AC$44 &amp; $Z15),0)))))</f>
        <v>1.3428749053295783</v>
      </c>
      <c r="C15" s="277">
        <f ca="1">IF(ISERROR(MATCH(C$1,INDIRECT("Table!A"&amp;$Z15):INDIRECT("Table!" &amp; $AC$44 &amp; $Z15),0)),"",INDIRECT(CONCATENATE("Table!",ADDRESS($V15,MATCH(C$1,INDIRECT("Table!A" &amp; $Z15):INDIRECT("Table!" &amp; $AC$44 &amp; $Z15),0)))))</f>
        <v>0.59295368991162389</v>
      </c>
      <c r="D15" s="277">
        <f ca="1">IF(ISERROR(MATCH(D$1,INDIRECT("Table!A"&amp;$Z15):INDIRECT("Table!" &amp; $AC$44 &amp; $Z15),0)),"",INDIRECT(CONCATENATE("Table!",ADDRESS($V15,MATCH(D$1,INDIRECT("Table!A" &amp; $Z15):INDIRECT("Table!" &amp; $AC$44 &amp; $Z15),0)))))</f>
        <v>0.59989799077571926</v>
      </c>
      <c r="E15" s="277">
        <f ca="1">IF(ISERROR(MATCH(E$1,INDIRECT("Table!A"&amp;$Z15):INDIRECT("Table!" &amp; $AC$44 &amp; $Z15),0)),"",INDIRECT(CONCATENATE("Table!",ADDRESS($V15,MATCH(E$1,INDIRECT("Table!A" &amp; $Z15):INDIRECT("Table!" &amp; $AC$44 &amp; $Z15),0)))))</f>
        <v>1.5276579277331923</v>
      </c>
      <c r="F15" s="277">
        <f ca="1">IF(ISERROR(MATCH(F$1,INDIRECT("Table!A"&amp;$Z15):INDIRECT("Table!" &amp; $AC$44 &amp; $Z15),0)),"",INDIRECT(CONCATENATE("Table!",ADDRESS($V15,MATCH(F$1,INDIRECT("Table!A" &amp; $Z15):INDIRECT("Table!" &amp; $AC$44 &amp; $Z15),0)))))</f>
        <v>1.534105413940557</v>
      </c>
      <c r="G15" s="277">
        <f ca="1">IF(ISERROR(MATCH(G$1,INDIRECT("Table!A"&amp;$Z15):INDIRECT("Table!" &amp; $AC$44 &amp; $Z15),0)),"",INDIRECT(CONCATENATE("Table!",ADDRESS($V15,MATCH(G$1,INDIRECT("Table!A" &amp; $Z15):INDIRECT("Table!" &amp; $AC$44 &amp; $Z15),0)))))</f>
        <v>3.4331465352828987</v>
      </c>
      <c r="H15" s="277">
        <f ca="1">IF(ISERROR(MATCH(H$1,INDIRECT("Table!A"&amp;$Z15):INDIRECT("Table!" &amp; $AC$44 &amp; $Z15),0)),"",INDIRECT(CONCATENATE("Table!",ADDRESS($V15,MATCH(H$1,INDIRECT("Table!A" &amp; $Z15):INDIRECT("Table!" &amp; $AC$44 &amp; $Z15),0)))))</f>
        <v>1.1718658175350565</v>
      </c>
      <c r="I15" s="277">
        <f ca="1">IF(ISERROR(MATCH(I$1,INDIRECT("Table!A"&amp;$Z15):INDIRECT("Table!" &amp; $AC$22 &amp; $Z15),0)),"",INDIRECT(CONCATENATE("Table!",ADDRESS($V15,MATCH(I$1,INDIRECT("Table!A" &amp; $Z15):INDIRECT("Table!" &amp; $AC$22 &amp; $Z15),0)))))</f>
        <v>7.4914079477161027E-2</v>
      </c>
      <c r="J15" s="277" t="str">
        <f ca="1">IF(ISERROR(MATCH(J$1,INDIRECT("Table!A"&amp;$Z15):INDIRECT("Table!" &amp; $AC$22 &amp; $Z15),0)),"",INDIRECT(CONCATENATE("Table!",ADDRESS($V15,MATCH(J$1,INDIRECT("Table!A" &amp; $Z15):INDIRECT("Table!" &amp; $AC$22 &amp; $Z15),0)))))</f>
        <v/>
      </c>
      <c r="K15" s="277" t="str">
        <f ca="1">IF(ISERROR(MATCH(K$1,INDIRECT("Table!A"&amp;$Z15):INDIRECT("Table!" &amp; $AC$22 &amp; $Z15),0)),"",INDIRECT(CONCATENATE("Table!",ADDRESS($V15,MATCH(K$1,INDIRECT("Table!A" &amp; $Z15):INDIRECT("Table!" &amp; $AC$22 &amp; $Z15),0)))))</f>
        <v/>
      </c>
      <c r="L15" s="277">
        <f ca="1">IF(ISERROR(MATCH(L$1,INDIRECT("Table!A"&amp;$Z15):INDIRECT("Table!" &amp; $AC$44 &amp; $Z15),0)),"",INDIRECT(CONCATENATE("Table!",ADDRESS($V15,MATCH(L$1,INDIRECT("Table!A" &amp; $Z15):INDIRECT("Table!" &amp; $AC$44 &amp; $Z15),0)))))</f>
        <v>1.4637768809544778</v>
      </c>
      <c r="M15" s="277">
        <f ca="1">IF(ISERROR(MATCH(M$1,INDIRECT("Table!A"&amp;$Z15):INDIRECT("Table!" &amp; $AC$44 &amp; $Z15),0)),"",INDIRECT(CONCATENATE("Table!",ADDRESS($V15,MATCH(M$1,INDIRECT("Table!A" &amp; $Z15):INDIRECT("Table!" &amp; $AC$44 &amp; $Z15),0)))))</f>
        <v>2.8566981780368446</v>
      </c>
      <c r="N15" s="277">
        <f ca="1">IF(ISERROR(MATCH(N$1,INDIRECT("Table!A"&amp;$Z15):INDIRECT("Table!" &amp; $AC$44 &amp; $Z15),0)),"",INDIRECT(CONCATENATE("Table!",ADDRESS($V15,MATCH(N$1,INDIRECT("Table!A" &amp; $Z15):INDIRECT("Table!" &amp; $AC$44 &amp; $Z15),0)))))</f>
        <v>1.5940177065818246</v>
      </c>
      <c r="O15" s="277">
        <f ca="1">IF(ISERROR(MATCH(O$1,INDIRECT("Table!A"&amp;$Z15):INDIRECT("Table!" &amp; $AC$22 &amp; $Z15),0)),"",INDIRECT(CONCATENATE("Table!",ADDRESS($V15,MATCH(O$1,INDIRECT("Table!A" &amp; $Z15):INDIRECT("Table!" &amp; $AC$22 &amp; $Z15),0)))))</f>
        <v>1.4458655494277908</v>
      </c>
      <c r="P15" s="277">
        <f ca="1">IF(ISERROR(MATCH(P$1,INDIRECT("Table!A"&amp;$Z15):INDIRECT("Table!" &amp; $AC$22 &amp; $Z15),0)),"",INDIRECT(CONCATENATE("Table!",ADDRESS($V15,MATCH(P$1,INDIRECT("Table!A" &amp; $Z15):INDIRECT("Table!" &amp; $AC$22 &amp; $Z15),0)))))</f>
        <v>0.32807880634400705</v>
      </c>
      <c r="Q15" s="277" t="str">
        <f ca="1">IF(ISERROR(MATCH(Q$1,INDIRECT("Table!A"&amp;$Z15):INDIRECT("Table!" &amp; $AC$22 &amp; $Z15),0)),"",INDIRECT(CONCATENATE("Table!",ADDRESS($V15,MATCH(Q$1,INDIRECT("Table!A" &amp; $Z15):INDIRECT("Table!" &amp; $AC$22 &amp; $Z15),0)))))</f>
        <v/>
      </c>
      <c r="R15" s="277" t="str">
        <f ca="1">IF(ISERROR(MATCH(R$1,INDIRECT("Table!A"&amp;$Z15):INDIRECT("Table!" &amp; $AC$22 &amp; $Z15),0)),"",INDIRECT(CONCATENATE("Table!",ADDRESS($V15,MATCH(R$1,INDIRECT("Table!A" &amp; $Z15):INDIRECT("Table!" &amp; $AC$22 &amp; $Z15),0)))))</f>
        <v/>
      </c>
      <c r="S15" s="277">
        <f ca="1">IF(ISERROR(MATCH(S$1,INDIRECT("Table!A"&amp;$Z15):INDIRECT("Table!" &amp; $AC$22 &amp; $Z15),0)),"",INDIRECT(CONCATENATE("Table!",ADDRESS($V15,MATCH(S$1,INDIRECT("Table!A" &amp; $Z15):INDIRECT("Table!" &amp; $AC$22 &amp; $Z15),0)))))</f>
        <v>0.57651050751572952</v>
      </c>
      <c r="T15" s="277">
        <f ca="1">IF(ISERROR(MATCH(T$1,INDIRECT("Table!A"&amp;$Z15):INDIRECT("Table!" &amp; $AC$22 &amp; $Z15),0)),"",INDIRECT(CONCATENATE("Table!",ADDRESS($V15,MATCH(T$1,INDIRECT("Table!A" &amp; $Z15):INDIRECT("Table!" &amp; $AC$22 &amp; $Z15),0)))))</f>
        <v>0.4921446034360315</v>
      </c>
      <c r="U15" s="369"/>
      <c r="V15" s="276">
        <f>MATCH($A15,Table!$A:$A,0)+$X$2-1</f>
        <v>144</v>
      </c>
      <c r="W15" s="369"/>
      <c r="X15" s="369"/>
      <c r="Y15" s="369"/>
      <c r="Z15" s="276">
        <f>MATCH($A15,Table!$A:$A,0)+$AB$2-1</f>
        <v>135</v>
      </c>
      <c r="AA15" s="369"/>
      <c r="AB15" s="369"/>
      <c r="AC15" s="389" t="s">
        <v>218</v>
      </c>
    </row>
    <row r="16" spans="1:29" s="271" customFormat="1" ht="19.5" customHeight="1">
      <c r="A16" s="272">
        <v>41387</v>
      </c>
      <c r="B16" s="277">
        <f ca="1">IF(ISERROR(MATCH(B$1,INDIRECT("Table!A"&amp;$Z16):INDIRECT("Table!" &amp; $AC$44 &amp; $Z16),0)),"",INDIRECT(CONCATENATE("Table!",ADDRESS($V16,MATCH(B$1,INDIRECT("Table!A" &amp; $Z16):INDIRECT("Table!" &amp; $AC$44 &amp; $Z16),0)))))</f>
        <v>1.3407586605129149</v>
      </c>
      <c r="C16" s="277">
        <f ca="1">IF(ISERROR(MATCH(C$1,INDIRECT("Table!A"&amp;$Z16):INDIRECT("Table!" &amp; $AC$44 &amp; $Z16),0)),"",INDIRECT(CONCATENATE("Table!",ADDRESS($V16,MATCH(C$1,INDIRECT("Table!A" &amp; $Z16):INDIRECT("Table!" &amp; $AC$44 &amp; $Z16),0)))))</f>
        <v>0.59295368991162389</v>
      </c>
      <c r="D16" s="277">
        <f ca="1">IF(ISERROR(MATCH(D$1,INDIRECT("Table!A"&amp;$Z16):INDIRECT("Table!" &amp; $AC$44 &amp; $Z16),0)),"",INDIRECT(CONCATENATE("Table!",ADDRESS($V16,MATCH(D$1,INDIRECT("Table!A" &amp; $Z16):INDIRECT("Table!" &amp; $AC$44 &amp; $Z16),0)))))</f>
        <v>0.59989799077571926</v>
      </c>
      <c r="E16" s="277">
        <f ca="1">IF(ISERROR(MATCH(E$1,INDIRECT("Table!A"&amp;$Z16):INDIRECT("Table!" &amp; $AC$44 &amp; $Z16),0)),"",INDIRECT(CONCATENATE("Table!",ADDRESS($V16,MATCH(E$1,INDIRECT("Table!A" &amp; $Z16):INDIRECT("Table!" &amp; $AC$44 &amp; $Z16),0)))))</f>
        <v>1.5276579277331923</v>
      </c>
      <c r="F16" s="277">
        <f ca="1">IF(ISERROR(MATCH(F$1,INDIRECT("Table!A"&amp;$Z16):INDIRECT("Table!" &amp; $AC$44 &amp; $Z16),0)),"",INDIRECT(CONCATENATE("Table!",ADDRESS($V16,MATCH(F$1,INDIRECT("Table!A" &amp; $Z16):INDIRECT("Table!" &amp; $AC$44 &amp; $Z16),0)))))</f>
        <v>1.534105413940557</v>
      </c>
      <c r="G16" s="277">
        <f ca="1">IF(ISERROR(MATCH(G$1,INDIRECT("Table!A"&amp;$Z16):INDIRECT("Table!" &amp; $AC$44 &amp; $Z16),0)),"",INDIRECT(CONCATENATE("Table!",ADDRESS($V16,MATCH(G$1,INDIRECT("Table!A" &amp; $Z16):INDIRECT("Table!" &amp; $AC$44 &amp; $Z16),0)))))</f>
        <v>3.4331465352828987</v>
      </c>
      <c r="H16" s="277">
        <f ca="1">IF(ISERROR(MATCH(H$1,INDIRECT("Table!A"&amp;$Z16):INDIRECT("Table!" &amp; $AC$44 &amp; $Z16),0)),"",INDIRECT(CONCATENATE("Table!",ADDRESS($V16,MATCH(H$1,INDIRECT("Table!A" &amp; $Z16):INDIRECT("Table!" &amp; $AC$44 &amp; $Z16),0)))))</f>
        <v>1.1707542540372762</v>
      </c>
      <c r="I16" s="277">
        <f ca="1">IF(ISERROR(MATCH(I$1,INDIRECT("Table!A"&amp;$Z16):INDIRECT("Table!" &amp; $AC$22 &amp; $Z16),0)),"",INDIRECT(CONCATENATE("Table!",ADDRESS($V16,MATCH(I$1,INDIRECT("Table!A" &amp; $Z16):INDIRECT("Table!" &amp; $AC$22 &amp; $Z16),0)))))</f>
        <v>7.4914079477161027E-2</v>
      </c>
      <c r="J16" s="277" t="str">
        <f ca="1">IF(ISERROR(MATCH(J$1,INDIRECT("Table!A"&amp;$Z16):INDIRECT("Table!" &amp; $AC$22 &amp; $Z16),0)),"",INDIRECT(CONCATENATE("Table!",ADDRESS($V16,MATCH(J$1,INDIRECT("Table!A" &amp; $Z16):INDIRECT("Table!" &amp; $AC$22 &amp; $Z16),0)))))</f>
        <v/>
      </c>
      <c r="K16" s="277" t="str">
        <f ca="1">IF(ISERROR(MATCH(K$1,INDIRECT("Table!A"&amp;$Z16):INDIRECT("Table!" &amp; $AC$22 &amp; $Z16),0)),"",INDIRECT(CONCATENATE("Table!",ADDRESS($V16,MATCH(K$1,INDIRECT("Table!A" &amp; $Z16):INDIRECT("Table!" &amp; $AC$22 &amp; $Z16),0)))))</f>
        <v/>
      </c>
      <c r="L16" s="277">
        <f ca="1">IF(ISERROR(MATCH(L$1,INDIRECT("Table!A"&amp;$Z16):INDIRECT("Table!" &amp; $AC$44 &amp; $Z16),0)),"",INDIRECT(CONCATENATE("Table!",ADDRESS($V16,MATCH(L$1,INDIRECT("Table!A" &amp; $Z16):INDIRECT("Table!" &amp; $AC$44 &amp; $Z16),0)))))</f>
        <v>1.4637768809544778</v>
      </c>
      <c r="M16" s="277">
        <f ca="1">IF(ISERROR(MATCH(M$1,INDIRECT("Table!A"&amp;$Z16):INDIRECT("Table!" &amp; $AC$44 &amp; $Z16),0)),"",INDIRECT(CONCATENATE("Table!",ADDRESS($V16,MATCH(M$1,INDIRECT("Table!A" &amp; $Z16):INDIRECT("Table!" &amp; $AC$44 &amp; $Z16),0)))))</f>
        <v>2.8566981780368446</v>
      </c>
      <c r="N16" s="277">
        <f ca="1">IF(ISERROR(MATCH(N$1,INDIRECT("Table!A"&amp;$Z16):INDIRECT("Table!" &amp; $AC$44 &amp; $Z16),0)),"",INDIRECT(CONCATENATE("Table!",ADDRESS($V16,MATCH(N$1,INDIRECT("Table!A" &amp; $Z16):INDIRECT("Table!" &amp; $AC$44 &amp; $Z16),0)))))</f>
        <v>1.5940177065818246</v>
      </c>
      <c r="O16" s="277">
        <f ca="1">IF(ISERROR(MATCH(O$1,INDIRECT("Table!A"&amp;$Z16):INDIRECT("Table!" &amp; $AC$22 &amp; $Z16),0)),"",INDIRECT(CONCATENATE("Table!",ADDRESS($V16,MATCH(O$1,INDIRECT("Table!A" &amp; $Z16):INDIRECT("Table!" &amp; $AC$22 &amp; $Z16),0)))))</f>
        <v>1.4451013498773533</v>
      </c>
      <c r="P16" s="277">
        <f ca="1">IF(ISERROR(MATCH(P$1,INDIRECT("Table!A"&amp;$Z16):INDIRECT("Table!" &amp; $AC$22 &amp; $Z16),0)),"",INDIRECT(CONCATENATE("Table!",ADDRESS($V16,MATCH(P$1,INDIRECT("Table!A" &amp; $Z16):INDIRECT("Table!" &amp; $AC$22 &amp; $Z16),0)))))</f>
        <v>0.32807880634400705</v>
      </c>
      <c r="Q16" s="277" t="str">
        <f ca="1">IF(ISERROR(MATCH(Q$1,INDIRECT("Table!A"&amp;$Z16):INDIRECT("Table!" &amp; $AC$22 &amp; $Z16),0)),"",INDIRECT(CONCATENATE("Table!",ADDRESS($V16,MATCH(Q$1,INDIRECT("Table!A" &amp; $Z16):INDIRECT("Table!" &amp; $AC$22 &amp; $Z16),0)))))</f>
        <v/>
      </c>
      <c r="R16" s="277" t="str">
        <f ca="1">IF(ISERROR(MATCH(R$1,INDIRECT("Table!A"&amp;$Z16):INDIRECT("Table!" &amp; $AC$22 &amp; $Z16),0)),"",INDIRECT(CONCATENATE("Table!",ADDRESS($V16,MATCH(R$1,INDIRECT("Table!A" &amp; $Z16):INDIRECT("Table!" &amp; $AC$22 &amp; $Z16),0)))))</f>
        <v/>
      </c>
      <c r="S16" s="277">
        <f ca="1">IF(ISERROR(MATCH(S$1,INDIRECT("Table!A"&amp;$Z16):INDIRECT("Table!" &amp; $AC$22 &amp; $Z16),0)),"",INDIRECT(CONCATENATE("Table!",ADDRESS($V16,MATCH(S$1,INDIRECT("Table!A" &amp; $Z16):INDIRECT("Table!" &amp; $AC$22 &amp; $Z16),0)))))</f>
        <v>0.45179349422494602</v>
      </c>
      <c r="T16" s="277">
        <f ca="1">IF(ISERROR(MATCH(T$1,INDIRECT("Table!A"&amp;$Z16):INDIRECT("Table!" &amp; $AC$22 &amp; $Z16),0)),"",INDIRECT(CONCATENATE("Table!",ADDRESS($V16,MATCH(T$1,INDIRECT("Table!A" &amp; $Z16):INDIRECT("Table!" &amp; $AC$22 &amp; $Z16),0)))))</f>
        <v>0.38821344494643478</v>
      </c>
      <c r="U16" s="368"/>
      <c r="V16" s="276">
        <f>MATCH($A16,Table!$A:$A,0)+$X$2-1</f>
        <v>156</v>
      </c>
      <c r="W16" s="368"/>
      <c r="X16" s="368"/>
      <c r="Y16" s="368"/>
      <c r="Z16" s="276">
        <f>MATCH($A16,Table!$A:$A,0)+$AB$2-1</f>
        <v>147</v>
      </c>
      <c r="AA16" s="368"/>
      <c r="AB16" s="368"/>
      <c r="AC16" s="389" t="s">
        <v>218</v>
      </c>
    </row>
    <row r="17" spans="1:29" s="271" customFormat="1" ht="19.5" customHeight="1">
      <c r="A17" s="272">
        <v>41383</v>
      </c>
      <c r="B17" s="277">
        <f ca="1">IF(ISERROR(MATCH(B$1,INDIRECT("Table!A"&amp;$Z17):INDIRECT("Table!" &amp; $AC$44 &amp; $Z17),0)),"",INDIRECT(CONCATENATE("Table!",ADDRESS($V17,MATCH(B$1,INDIRECT("Table!A" &amp; $Z17):INDIRECT("Table!" &amp; $AC$44 &amp; $Z17),0)))))</f>
        <v>1.3407586605129149</v>
      </c>
      <c r="C17" s="277">
        <f ca="1">IF(ISERROR(MATCH(C$1,INDIRECT("Table!A"&amp;$Z17):INDIRECT("Table!" &amp; $AC$44 &amp; $Z17),0)),"",INDIRECT(CONCATENATE("Table!",ADDRESS($V17,MATCH(C$1,INDIRECT("Table!A" &amp; $Z17):INDIRECT("Table!" &amp; $AC$44 &amp; $Z17),0)))))</f>
        <v>0.59295368991162389</v>
      </c>
      <c r="D17" s="277">
        <f ca="1">IF(ISERROR(MATCH(D$1,INDIRECT("Table!A"&amp;$Z17):INDIRECT("Table!" &amp; $AC$44 &amp; $Z17),0)),"",INDIRECT(CONCATENATE("Table!",ADDRESS($V17,MATCH(D$1,INDIRECT("Table!A" &amp; $Z17):INDIRECT("Table!" &amp; $AC$44 &amp; $Z17),0)))))</f>
        <v>0.59989799077571926</v>
      </c>
      <c r="E17" s="277">
        <f ca="1">IF(ISERROR(MATCH(E$1,INDIRECT("Table!A"&amp;$Z17):INDIRECT("Table!" &amp; $AC$44 &amp; $Z17),0)),"",INDIRECT(CONCATENATE("Table!",ADDRESS($V17,MATCH(E$1,INDIRECT("Table!A" &amp; $Z17):INDIRECT("Table!" &amp; $AC$44 &amp; $Z17),0)))))</f>
        <v>1.5276579277331923</v>
      </c>
      <c r="F17" s="277">
        <f ca="1">IF(ISERROR(MATCH(F$1,INDIRECT("Table!A"&amp;$Z17):INDIRECT("Table!" &amp; $AC$44 &amp; $Z17),0)),"",INDIRECT(CONCATENATE("Table!",ADDRESS($V17,MATCH(F$1,INDIRECT("Table!A" &amp; $Z17):INDIRECT("Table!" &amp; $AC$44 &amp; $Z17),0)))))</f>
        <v>1.534105413940557</v>
      </c>
      <c r="G17" s="277">
        <f ca="1">IF(ISERROR(MATCH(G$1,INDIRECT("Table!A"&amp;$Z17):INDIRECT("Table!" &amp; $AC$44 &amp; $Z17),0)),"",INDIRECT(CONCATENATE("Table!",ADDRESS($V17,MATCH(G$1,INDIRECT("Table!A" &amp; $Z17):INDIRECT("Table!" &amp; $AC$44 &amp; $Z17),0)))))</f>
        <v>3.4331465352828987</v>
      </c>
      <c r="H17" s="277">
        <f ca="1">IF(ISERROR(MATCH(H$1,INDIRECT("Table!A"&amp;$Z17):INDIRECT("Table!" &amp; $AC$44 &amp; $Z17),0)),"",INDIRECT(CONCATENATE("Table!",ADDRESS($V17,MATCH(H$1,INDIRECT("Table!A" &amp; $Z17):INDIRECT("Table!" &amp; $AC$44 &amp; $Z17),0)))))</f>
        <v>1.1615838551805875</v>
      </c>
      <c r="I17" s="277">
        <f ca="1">IF(ISERROR(MATCH(I$1,INDIRECT("Table!A"&amp;$Z17):INDIRECT("Table!" &amp; $AC$22 &amp; $Z17),0)),"",INDIRECT(CONCATENATE("Table!",ADDRESS($V17,MATCH(I$1,INDIRECT("Table!A" &amp; $Z17):INDIRECT("Table!" &amp; $AC$22 &amp; $Z17),0)))))</f>
        <v>7.4914079477161027E-2</v>
      </c>
      <c r="J17" s="277" t="str">
        <f ca="1">IF(ISERROR(MATCH(J$1,INDIRECT("Table!A"&amp;$Z17):INDIRECT("Table!" &amp; $AC$22 &amp; $Z17),0)),"",INDIRECT(CONCATENATE("Table!",ADDRESS($V17,MATCH(J$1,INDIRECT("Table!A" &amp; $Z17):INDIRECT("Table!" &amp; $AC$22 &amp; $Z17),0)))))</f>
        <v/>
      </c>
      <c r="K17" s="277" t="str">
        <f ca="1">IF(ISERROR(MATCH(K$1,INDIRECT("Table!A"&amp;$Z17):INDIRECT("Table!" &amp; $AC$22 &amp; $Z17),0)),"",INDIRECT(CONCATENATE("Table!",ADDRESS($V17,MATCH(K$1,INDIRECT("Table!A" &amp; $Z17):INDIRECT("Table!" &amp; $AC$22 &amp; $Z17),0)))))</f>
        <v/>
      </c>
      <c r="L17" s="277">
        <f ca="1">IF(ISERROR(MATCH(L$1,INDIRECT("Table!A"&amp;$Z17):INDIRECT("Table!" &amp; $AC$44 &amp; $Z17),0)),"",INDIRECT(CONCATENATE("Table!",ADDRESS($V17,MATCH(L$1,INDIRECT("Table!A" &amp; $Z17):INDIRECT("Table!" &amp; $AC$44 &amp; $Z17),0)))))</f>
        <v>1.4637768809544778</v>
      </c>
      <c r="M17" s="277">
        <f ca="1">IF(ISERROR(MATCH(M$1,INDIRECT("Table!A"&amp;$Z17):INDIRECT("Table!" &amp; $AC$44 &amp; $Z17),0)),"",INDIRECT(CONCATENATE("Table!",ADDRESS($V17,MATCH(M$1,INDIRECT("Table!A" &amp; $Z17):INDIRECT("Table!" &amp; $AC$44 &amp; $Z17),0)))))</f>
        <v>2.8199527972742446</v>
      </c>
      <c r="N17" s="277">
        <f ca="1">IF(ISERROR(MATCH(N$1,INDIRECT("Table!A"&amp;$Z17):INDIRECT("Table!" &amp; $AC$44 &amp; $Z17),0)),"",INDIRECT(CONCATENATE("Table!",ADDRESS($V17,MATCH(N$1,INDIRECT("Table!A" &amp; $Z17):INDIRECT("Table!" &amp; $AC$44 &amp; $Z17),0)))))</f>
        <v>1.5907571231881517</v>
      </c>
      <c r="O17" s="277">
        <f ca="1">IF(ISERROR(MATCH(O$1,INDIRECT("Table!A"&amp;$Z17):INDIRECT("Table!" &amp; $AC$22 &amp; $Z17),0)),"",INDIRECT(CONCATENATE("Table!",ADDRESS($V17,MATCH(O$1,INDIRECT("Table!A" &amp; $Z17):INDIRECT("Table!" &amp; $AC$22 &amp; $Z17),0)))))</f>
        <v>1.4114765696581024</v>
      </c>
      <c r="P17" s="277">
        <f ca="1">IF(ISERROR(MATCH(P$1,INDIRECT("Table!A"&amp;$Z17):INDIRECT("Table!" &amp; $AC$22 &amp; $Z17),0)),"",INDIRECT(CONCATENATE("Table!",ADDRESS($V17,MATCH(P$1,INDIRECT("Table!A" &amp; $Z17):INDIRECT("Table!" &amp; $AC$22 &amp; $Z17),0)))))</f>
        <v>0.32807880634400705</v>
      </c>
      <c r="Q17" s="277" t="str">
        <f ca="1">IF(ISERROR(MATCH(Q$1,INDIRECT("Table!A"&amp;$Z17):INDIRECT("Table!" &amp; $AC$22 &amp; $Z17),0)),"",INDIRECT(CONCATENATE("Table!",ADDRESS($V17,MATCH(Q$1,INDIRECT("Table!A" &amp; $Z17):INDIRECT("Table!" &amp; $AC$22 &amp; $Z17),0)))))</f>
        <v/>
      </c>
      <c r="R17" s="277" t="str">
        <f ca="1">IF(ISERROR(MATCH(R$1,INDIRECT("Table!A"&amp;$Z17):INDIRECT("Table!" &amp; $AC$22 &amp; $Z17),0)),"",INDIRECT(CONCATENATE("Table!",ADDRESS($V17,MATCH(R$1,INDIRECT("Table!A" &amp; $Z17):INDIRECT("Table!" &amp; $AC$22 &amp; $Z17),0)))))</f>
        <v/>
      </c>
      <c r="S17" s="277">
        <f ca="1">IF(ISERROR(MATCH(S$1,INDIRECT("Table!A"&amp;$Z17):INDIRECT("Table!" &amp; $AC$22 &amp; $Z17),0)),"",INDIRECT(CONCATENATE("Table!",ADDRESS($V17,MATCH(S$1,INDIRECT("Table!A" &amp; $Z17):INDIRECT("Table!" &amp; $AC$22 &amp; $Z17),0)))))</f>
        <v>0.45179349422494602</v>
      </c>
      <c r="T17" s="277">
        <f ca="1">IF(ISERROR(MATCH(T$1,INDIRECT("Table!A"&amp;$Z17):INDIRECT("Table!" &amp; $AC$22 &amp; $Z17),0)),"",INDIRECT(CONCATENATE("Table!",ADDRESS($V17,MATCH(T$1,INDIRECT("Table!A" &amp; $Z17):INDIRECT("Table!" &amp; $AC$22 &amp; $Z17),0)))))</f>
        <v>0.38821344494643478</v>
      </c>
      <c r="U17" s="367"/>
      <c r="V17" s="276">
        <f>MATCH($A17,Table!$A:$A,0)+$X$2-1</f>
        <v>168</v>
      </c>
      <c r="W17" s="367"/>
      <c r="X17" s="367"/>
      <c r="Y17" s="367"/>
      <c r="Z17" s="276">
        <f>MATCH($A17,Table!$A:$A,0)+$AB$2-1</f>
        <v>159</v>
      </c>
      <c r="AA17" s="367"/>
      <c r="AB17" s="367"/>
      <c r="AC17" s="389" t="s">
        <v>218</v>
      </c>
    </row>
    <row r="18" spans="1:29" s="271" customFormat="1" ht="19.5" customHeight="1">
      <c r="A18" s="272">
        <v>41379</v>
      </c>
      <c r="B18" s="277">
        <f ca="1">IF(ISERROR(MATCH(B$1,INDIRECT("Table!A"&amp;$Z18):INDIRECT("Table!" &amp; $AC$44 &amp; $Z18),0)),"",INDIRECT(CONCATENATE("Table!",ADDRESS($V18,MATCH(B$1,INDIRECT("Table!A" &amp; $Z18):INDIRECT("Table!" &amp; $AC$44 &amp; $Z18),0)))))</f>
        <v>1.3407586605129149</v>
      </c>
      <c r="C18" s="277">
        <f ca="1">IF(ISERROR(MATCH(C$1,INDIRECT("Table!A"&amp;$Z18):INDIRECT("Table!" &amp; $AC$44 &amp; $Z18),0)),"",INDIRECT(CONCATENATE("Table!",ADDRESS($V18,MATCH(C$1,INDIRECT("Table!A" &amp; $Z18):INDIRECT("Table!" &amp; $AC$44 &amp; $Z18),0)))))</f>
        <v>0.59295368991162389</v>
      </c>
      <c r="D18" s="277">
        <f ca="1">IF(ISERROR(MATCH(D$1,INDIRECT("Table!A"&amp;$Z18):INDIRECT("Table!" &amp; $AC$44 &amp; $Z18),0)),"",INDIRECT(CONCATENATE("Table!",ADDRESS($V18,MATCH(D$1,INDIRECT("Table!A" &amp; $Z18):INDIRECT("Table!" &amp; $AC$44 &amp; $Z18),0)))))</f>
        <v>0.59989799077571926</v>
      </c>
      <c r="E18" s="277">
        <f ca="1">IF(ISERROR(MATCH(E$1,INDIRECT("Table!A"&amp;$Z18):INDIRECT("Table!" &amp; $AC$44 &amp; $Z18),0)),"",INDIRECT(CONCATENATE("Table!",ADDRESS($V18,MATCH(E$1,INDIRECT("Table!A" &amp; $Z18):INDIRECT("Table!" &amp; $AC$44 &amp; $Z18),0)))))</f>
        <v>1.520988550411049</v>
      </c>
      <c r="F18" s="277">
        <f ca="1">IF(ISERROR(MATCH(F$1,INDIRECT("Table!A"&amp;$Z18):INDIRECT("Table!" &amp; $AC$44 &amp; $Z18),0)),"",INDIRECT(CONCATENATE("Table!",ADDRESS($V18,MATCH(F$1,INDIRECT("Table!A" &amp; $Z18):INDIRECT("Table!" &amp; $AC$44 &amp; $Z18),0)))))</f>
        <v>1.5308448285761773</v>
      </c>
      <c r="G18" s="277">
        <f ca="1">IF(ISERROR(MATCH(G$1,INDIRECT("Table!A"&amp;$Z18):INDIRECT("Table!" &amp; $AC$44 &amp; $Z18),0)),"",INDIRECT(CONCATENATE("Table!",ADDRESS($V18,MATCH(G$1,INDIRECT("Table!A" &amp; $Z18):INDIRECT("Table!" &amp; $AC$44 &amp; $Z18),0)))))</f>
        <v>3.4308499455090362</v>
      </c>
      <c r="H18" s="277">
        <f ca="1">IF(ISERROR(MATCH(H$1,INDIRECT("Table!A"&amp;$Z18):INDIRECT("Table!" &amp; $AC$44 &amp; $Z18),0)),"",INDIRECT(CONCATENATE("Table!",ADDRESS($V18,MATCH(H$1,INDIRECT("Table!A" &amp; $Z18):INDIRECT("Table!" &amp; $AC$44 &amp; $Z18),0)))))</f>
        <v>1.1218454601349357</v>
      </c>
      <c r="I18" s="277">
        <f ca="1">IF(ISERROR(MATCH(I$1,INDIRECT("Table!A"&amp;$Z18):INDIRECT("Table!" &amp; $AC$22 &amp; $Z18),0)),"",INDIRECT(CONCATENATE("Table!",ADDRESS($V18,MATCH(I$1,INDIRECT("Table!A" &amp; $Z18):INDIRECT("Table!" &amp; $AC$22 &amp; $Z18),0)))))</f>
        <v>7.4914079477161027E-2</v>
      </c>
      <c r="J18" s="277" t="str">
        <f ca="1">IF(ISERROR(MATCH(J$1,INDIRECT("Table!A"&amp;$Z18):INDIRECT("Table!" &amp; $AC$22 &amp; $Z18),0)),"",INDIRECT(CONCATENATE("Table!",ADDRESS($V18,MATCH(J$1,INDIRECT("Table!A" &amp; $Z18):INDIRECT("Table!" &amp; $AC$22 &amp; $Z18),0)))))</f>
        <v/>
      </c>
      <c r="K18" s="277" t="str">
        <f ca="1">IF(ISERROR(MATCH(K$1,INDIRECT("Table!A"&amp;$Z18):INDIRECT("Table!" &amp; $AC$22 &amp; $Z18),0)),"",INDIRECT(CONCATENATE("Table!",ADDRESS($V18,MATCH(K$1,INDIRECT("Table!A" &amp; $Z18):INDIRECT("Table!" &amp; $AC$22 &amp; $Z18),0)))))</f>
        <v/>
      </c>
      <c r="L18" s="277">
        <f ca="1">IF(ISERROR(MATCH(L$1,INDIRECT("Table!A"&amp;$Z18):INDIRECT("Table!" &amp; $AC$44 &amp; $Z18),0)),"",INDIRECT(CONCATENATE("Table!",ADDRESS($V18,MATCH(L$1,INDIRECT("Table!A" &amp; $Z18):INDIRECT("Table!" &amp; $AC$44 &amp; $Z18),0)))))</f>
        <v>1.4637768809544778</v>
      </c>
      <c r="M18" s="277">
        <f ca="1">IF(ISERROR(MATCH(M$1,INDIRECT("Table!A"&amp;$Z18):INDIRECT("Table!" &amp; $AC$44 &amp; $Z18),0)),"",INDIRECT(CONCATENATE("Table!",ADDRESS($V18,MATCH(M$1,INDIRECT("Table!A" &amp; $Z18):INDIRECT("Table!" &amp; $AC$44 &amp; $Z18),0)))))</f>
        <v>2.8199527972742446</v>
      </c>
      <c r="N18" s="277">
        <f ca="1">IF(ISERROR(MATCH(N$1,INDIRECT("Table!A"&amp;$Z18):INDIRECT("Table!" &amp; $AC$44 &amp; $Z18),0)),"",INDIRECT(CONCATENATE("Table!",ADDRESS($V18,MATCH(N$1,INDIRECT("Table!A" &amp; $Z18):INDIRECT("Table!" &amp; $AC$44 &amp; $Z18),0)))))</f>
        <v>1.5907571231881517</v>
      </c>
      <c r="O18" s="277">
        <f ca="1">IF(ISERROR(MATCH(O$1,INDIRECT("Table!A"&amp;$Z18):INDIRECT("Table!" &amp; $AC$22 &amp; $Z18),0)),"",INDIRECT(CONCATENATE("Table!",ADDRESS($V18,MATCH(O$1,INDIRECT("Table!A" &amp; $Z18):INDIRECT("Table!" &amp; $AC$22 &amp; $Z18),0)))))</f>
        <v>1.4114765696581024</v>
      </c>
      <c r="P18" s="277">
        <f ca="1">IF(ISERROR(MATCH(P$1,INDIRECT("Table!A"&amp;$Z18):INDIRECT("Table!" &amp; $AC$22 &amp; $Z18),0)),"",INDIRECT(CONCATENATE("Table!",ADDRESS($V18,MATCH(P$1,INDIRECT("Table!A" &amp; $Z18):INDIRECT("Table!" &amp; $AC$22 &amp; $Z18),0)))))</f>
        <v>0.32807880634400705</v>
      </c>
      <c r="Q18" s="277" t="str">
        <f ca="1">IF(ISERROR(MATCH(Q$1,INDIRECT("Table!A"&amp;$Z18):INDIRECT("Table!" &amp; $AC$22 &amp; $Z18),0)),"",INDIRECT(CONCATENATE("Table!",ADDRESS($V18,MATCH(Q$1,INDIRECT("Table!A" &amp; $Z18):INDIRECT("Table!" &amp; $AC$22 &amp; $Z18),0)))))</f>
        <v/>
      </c>
      <c r="R18" s="277" t="str">
        <f ca="1">IF(ISERROR(MATCH(R$1,INDIRECT("Table!A"&amp;$Z18):INDIRECT("Table!" &amp; $AC$22 &amp; $Z18),0)),"",INDIRECT(CONCATENATE("Table!",ADDRESS($V18,MATCH(R$1,INDIRECT("Table!A" &amp; $Z18):INDIRECT("Table!" &amp; $AC$22 &amp; $Z18),0)))))</f>
        <v/>
      </c>
      <c r="S18" s="277">
        <f ca="1">IF(ISERROR(MATCH(S$1,INDIRECT("Table!A"&amp;$Z18):INDIRECT("Table!" &amp; $AC$22 &amp; $Z18),0)),"",INDIRECT(CONCATENATE("Table!",ADDRESS($V18,MATCH(S$1,INDIRECT("Table!A" &amp; $Z18):INDIRECT("Table!" &amp; $AC$22 &amp; $Z18),0)))))</f>
        <v>0.45179349422494602</v>
      </c>
      <c r="T18" s="277">
        <f ca="1">IF(ISERROR(MATCH(T$1,INDIRECT("Table!A"&amp;$Z18):INDIRECT("Table!" &amp; $AC$22 &amp; $Z18),0)),"",INDIRECT(CONCATENATE("Table!",ADDRESS($V18,MATCH(T$1,INDIRECT("Table!A" &amp; $Z18):INDIRECT("Table!" &amp; $AC$22 &amp; $Z18),0)))))</f>
        <v>0.38821344494643478</v>
      </c>
      <c r="U18" s="366"/>
      <c r="V18" s="276">
        <f>MATCH($A18,Table!$A:$A,0)+$X$2-1</f>
        <v>180</v>
      </c>
      <c r="W18" s="366"/>
      <c r="X18" s="366"/>
      <c r="Y18" s="366"/>
      <c r="Z18" s="276">
        <f>MATCH($A18,Table!$A:$A,0)+$AB$2-1</f>
        <v>171</v>
      </c>
      <c r="AA18" s="366"/>
      <c r="AB18" s="366"/>
      <c r="AC18" s="389" t="s">
        <v>218</v>
      </c>
    </row>
    <row r="19" spans="1:29" s="271" customFormat="1" ht="19.5" customHeight="1">
      <c r="A19" s="272">
        <v>41374</v>
      </c>
      <c r="B19" s="277">
        <f ca="1">IF(ISERROR(MATCH(B$1,INDIRECT("Table!A"&amp;$Z19):INDIRECT("Table!" &amp; $AC$44 &amp; $Z19),0)),"",INDIRECT(CONCATENATE("Table!",ADDRESS($V19,MATCH(B$1,INDIRECT("Table!A" &amp; $Z19):INDIRECT("Table!" &amp; $AC$44 &amp; $Z19),0)))))</f>
        <v>1.3407586605129149</v>
      </c>
      <c r="C19" s="277">
        <f ca="1">IF(ISERROR(MATCH(C$1,INDIRECT("Table!A"&amp;$Z19):INDIRECT("Table!" &amp; $AC$44 &amp; $Z19),0)),"",INDIRECT(CONCATENATE("Table!",ADDRESS($V19,MATCH(C$1,INDIRECT("Table!A" &amp; $Z19):INDIRECT("Table!" &amp; $AC$44 &amp; $Z19),0)))))</f>
        <v>0.59295368991162389</v>
      </c>
      <c r="D19" s="277">
        <f ca="1">IF(ISERROR(MATCH(D$1,INDIRECT("Table!A"&amp;$Z19):INDIRECT("Table!" &amp; $AC$44 &amp; $Z19),0)),"",INDIRECT(CONCATENATE("Table!",ADDRESS($V19,MATCH(D$1,INDIRECT("Table!A" &amp; $Z19):INDIRECT("Table!" &amp; $AC$44 &amp; $Z19),0)))))</f>
        <v>0.59989799077571926</v>
      </c>
      <c r="E19" s="277">
        <f ca="1">IF(ISERROR(MATCH(E$1,INDIRECT("Table!A"&amp;$Z19):INDIRECT("Table!" &amp; $AC$44 &amp; $Z19),0)),"",INDIRECT(CONCATENATE("Table!",ADDRESS($V19,MATCH(E$1,INDIRECT("Table!A" &amp; $Z19):INDIRECT("Table!" &amp; $AC$44 &amp; $Z19),0)))))</f>
        <v>1.5276579277331923</v>
      </c>
      <c r="F19" s="277">
        <f ca="1">IF(ISERROR(MATCH(F$1,INDIRECT("Table!A"&amp;$Z19):INDIRECT("Table!" &amp; $AC$44 &amp; $Z19),0)),"",INDIRECT(CONCATENATE("Table!",ADDRESS($V19,MATCH(F$1,INDIRECT("Table!A" &amp; $Z19):INDIRECT("Table!" &amp; $AC$44 &amp; $Z19),0)))))</f>
        <v>1.5328826944289147</v>
      </c>
      <c r="G19" s="277">
        <f ca="1">IF(ISERROR(MATCH(G$1,INDIRECT("Table!A"&amp;$Z19):INDIRECT("Table!" &amp; $AC$44 &amp; $Z19),0)),"",INDIRECT(CONCATENATE("Table!",ADDRESS($V19,MATCH(G$1,INDIRECT("Table!A" &amp; $Z19):INDIRECT("Table!" &amp; $AC$44 &amp; $Z19),0)))))</f>
        <v>3.4229394696212876</v>
      </c>
      <c r="H19" s="277">
        <f ca="1">IF(ISERROR(MATCH(H$1,INDIRECT("Table!A"&amp;$Z19):INDIRECT("Table!" &amp; $AC$44 &amp; $Z19),0)),"",INDIRECT(CONCATENATE("Table!",ADDRESS($V19,MATCH(H$1,INDIRECT("Table!A" &amp; $Z19):INDIRECT("Table!" &amp; $AC$44 &amp; $Z19),0)))))</f>
        <v>1.1021152080493324</v>
      </c>
      <c r="I19" s="277">
        <f ca="1">IF(ISERROR(MATCH(I$1,INDIRECT("Table!A"&amp;$Z19):INDIRECT("Table!" &amp; $AC$22 &amp; $Z19),0)),"",INDIRECT(CONCATENATE("Table!",ADDRESS($V19,MATCH(I$1,INDIRECT("Table!A" &amp; $Z19):INDIRECT("Table!" &amp; $AC$22 &amp; $Z19),0)))))</f>
        <v>6.3138966713813208E-2</v>
      </c>
      <c r="J19" s="277" t="str">
        <f ca="1">IF(ISERROR(MATCH(J$1,INDIRECT("Table!A"&amp;$Z19):INDIRECT("Table!" &amp; $AC$22 &amp; $Z19),0)),"",INDIRECT(CONCATENATE("Table!",ADDRESS($V19,MATCH(J$1,INDIRECT("Table!A" &amp; $Z19):INDIRECT("Table!" &amp; $AC$22 &amp; $Z19),0)))))</f>
        <v/>
      </c>
      <c r="K19" s="277" t="str">
        <f ca="1">IF(ISERROR(MATCH(K$1,INDIRECT("Table!A"&amp;$Z19):INDIRECT("Table!" &amp; $AC$22 &amp; $Z19),0)),"",INDIRECT(CONCATENATE("Table!",ADDRESS($V19,MATCH(K$1,INDIRECT("Table!A" &amp; $Z19):INDIRECT("Table!" &amp; $AC$22 &amp; $Z19),0)))))</f>
        <v/>
      </c>
      <c r="L19" s="277">
        <f ca="1">IF(ISERROR(MATCH(L$1,INDIRECT("Table!A"&amp;$Z19):INDIRECT("Table!" &amp; $AC$44 &amp; $Z19),0)),"",INDIRECT(CONCATENATE("Table!",ADDRESS($V19,MATCH(L$1,INDIRECT("Table!A" &amp; $Z19):INDIRECT("Table!" &amp; $AC$44 &amp; $Z19),0)))))</f>
        <v>1.4676197319545969</v>
      </c>
      <c r="M19" s="277">
        <f ca="1">IF(ISERROR(MATCH(M$1,INDIRECT("Table!A"&amp;$Z19):INDIRECT("Table!" &amp; $AC$44 &amp; $Z19),0)),"",INDIRECT(CONCATENATE("Table!",ADDRESS($V19,MATCH(M$1,INDIRECT("Table!A" &amp; $Z19):INDIRECT("Table!" &amp; $AC$44 &amp; $Z19),0)))))</f>
        <v>2.8207183260401321</v>
      </c>
      <c r="N19" s="277">
        <f ca="1">IF(ISERROR(MATCH(N$1,INDIRECT("Table!A"&amp;$Z19):INDIRECT("Table!" &amp; $AC$44 &amp; $Z19),0)),"",INDIRECT(CONCATENATE("Table!",ADDRESS($V19,MATCH(N$1,INDIRECT("Table!A" &amp; $Z19):INDIRECT("Table!" &amp; $AC$44 &amp; $Z19),0)))))</f>
        <v>1.5976858628997064</v>
      </c>
      <c r="O19" s="277">
        <f ca="1">IF(ISERROR(MATCH(O$1,INDIRECT("Table!A"&amp;$Z19):INDIRECT("Table!" &amp; $AC$22 &amp; $Z19),0)),"",INDIRECT(CONCATENATE("Table!",ADDRESS($V19,MATCH(O$1,INDIRECT("Table!A" &amp; $Z19):INDIRECT("Table!" &amp; $AC$22 &amp; $Z19),0)))))</f>
        <v>1.3916073813467269</v>
      </c>
      <c r="P19" s="277">
        <f ca="1">IF(ISERROR(MATCH(P$1,INDIRECT("Table!A"&amp;$Z19):INDIRECT("Table!" &amp; $AC$22 &amp; $Z19),0)),"",INDIRECT(CONCATENATE("Table!",ADDRESS($V19,MATCH(P$1,INDIRECT("Table!A" &amp; $Z19):INDIRECT("Table!" &amp; $AC$22 &amp; $Z19),0)))))</f>
        <v>0.32807880634400705</v>
      </c>
      <c r="Q19" s="277" t="str">
        <f ca="1">IF(ISERROR(MATCH(Q$1,INDIRECT("Table!A"&amp;$Z19):INDIRECT("Table!" &amp; $AC$22 &amp; $Z19),0)),"",INDIRECT(CONCATENATE("Table!",ADDRESS($V19,MATCH(Q$1,INDIRECT("Table!A" &amp; $Z19):INDIRECT("Table!" &amp; $AC$22 &amp; $Z19),0)))))</f>
        <v/>
      </c>
      <c r="R19" s="277" t="str">
        <f ca="1">IF(ISERROR(MATCH(R$1,INDIRECT("Table!A"&amp;$Z19):INDIRECT("Table!" &amp; $AC$22 &amp; $Z19),0)),"",INDIRECT(CONCATENATE("Table!",ADDRESS($V19,MATCH(R$1,INDIRECT("Table!A" &amp; $Z19):INDIRECT("Table!" &amp; $AC$22 &amp; $Z19),0)))))</f>
        <v/>
      </c>
      <c r="S19" s="277">
        <f ca="1">IF(ISERROR(MATCH(S$1,INDIRECT("Table!A"&amp;$Z19):INDIRECT("Table!" &amp; $AC$22 &amp; $Z19),0)),"",INDIRECT(CONCATENATE("Table!",ADDRESS($V19,MATCH(S$1,INDIRECT("Table!A" &amp; $Z19):INDIRECT("Table!" &amp; $AC$22 &amp; $Z19),0)))))</f>
        <v>0.45179349422494602</v>
      </c>
      <c r="T19" s="277">
        <f ca="1">IF(ISERROR(MATCH(T$1,INDIRECT("Table!A"&amp;$Z19):INDIRECT("Table!" &amp; $AC$22 &amp; $Z19),0)),"",INDIRECT(CONCATENATE("Table!",ADDRESS($V19,MATCH(T$1,INDIRECT("Table!A" &amp; $Z19):INDIRECT("Table!" &amp; $AC$22 &amp; $Z19),0)))))</f>
        <v>0.38821344494643478</v>
      </c>
      <c r="U19" s="365"/>
      <c r="V19" s="276">
        <f>MATCH($A19,Table!$A:$A,0)+$X$2-1</f>
        <v>192</v>
      </c>
      <c r="W19" s="365"/>
      <c r="X19" s="365"/>
      <c r="Y19" s="365"/>
      <c r="Z19" s="276">
        <f>MATCH($A19,Table!$A:$A,0)+$AB$2-1</f>
        <v>183</v>
      </c>
      <c r="AA19" s="365"/>
      <c r="AB19" s="365"/>
      <c r="AC19" s="389" t="s">
        <v>218</v>
      </c>
    </row>
    <row r="20" spans="1:29" s="271" customFormat="1" ht="19.5" customHeight="1">
      <c r="A20" s="272">
        <v>41373</v>
      </c>
      <c r="B20" s="277">
        <f ca="1">IF(ISERROR(MATCH(B$1,INDIRECT("Table!A"&amp;$Z20):INDIRECT("Table!" &amp; $AC$44 &amp; $Z20),0)),"",INDIRECT(CONCATENATE("Table!",ADDRESS($V20,MATCH(B$1,INDIRECT("Table!A" &amp; $Z20):INDIRECT("Table!" &amp; $AC$44 &amp; $Z20),0)))))</f>
        <v>1.3407586605129149</v>
      </c>
      <c r="C20" s="277">
        <f ca="1">IF(ISERROR(MATCH(C$1,INDIRECT("Table!A"&amp;$Z20):INDIRECT("Table!" &amp; $AC$44 &amp; $Z20),0)),"",INDIRECT(CONCATENATE("Table!",ADDRESS($V20,MATCH(C$1,INDIRECT("Table!A" &amp; $Z20):INDIRECT("Table!" &amp; $AC$44 &amp; $Z20),0)))))</f>
        <v>0.59295368991162389</v>
      </c>
      <c r="D20" s="277">
        <f ca="1">IF(ISERROR(MATCH(D$1,INDIRECT("Table!A"&amp;$Z20):INDIRECT("Table!" &amp; $AC$44 &amp; $Z20),0)),"",INDIRECT(CONCATENATE("Table!",ADDRESS($V20,MATCH(D$1,INDIRECT("Table!A" &amp; $Z20):INDIRECT("Table!" &amp; $AC$44 &amp; $Z20),0)))))</f>
        <v>0.59989799077571926</v>
      </c>
      <c r="E20" s="277">
        <f ca="1">IF(ISERROR(MATCH(E$1,INDIRECT("Table!A"&amp;$Z20):INDIRECT("Table!" &amp; $AC$44 &amp; $Z20),0)),"",INDIRECT(CONCATENATE("Table!",ADDRESS($V20,MATCH(E$1,INDIRECT("Table!A" &amp; $Z20):INDIRECT("Table!" &amp; $AC$44 &amp; $Z20),0)))))</f>
        <v>1.5276579277331923</v>
      </c>
      <c r="F20" s="277">
        <f ca="1">IF(ISERROR(MATCH(F$1,INDIRECT("Table!A"&amp;$Z20):INDIRECT("Table!" &amp; $AC$44 &amp; $Z20),0)),"",INDIRECT(CONCATENATE("Table!",ADDRESS($V20,MATCH(F$1,INDIRECT("Table!A" &amp; $Z20):INDIRECT("Table!" &amp; $AC$44 &amp; $Z20),0)))))</f>
        <v>1.5267690968707031</v>
      </c>
      <c r="G20" s="277">
        <f ca="1">IF(ISERROR(MATCH(G$1,INDIRECT("Table!A"&amp;$Z20):INDIRECT("Table!" &amp; $AC$44 &amp; $Z20),0)),"",INDIRECT(CONCATENATE("Table!",ADDRESS($V20,MATCH(G$1,INDIRECT("Table!A" &amp; $Z20):INDIRECT("Table!" &amp; $AC$44 &amp; $Z20),0)))))</f>
        <v>3.4229394696212876</v>
      </c>
      <c r="H20" s="277">
        <f ca="1">IF(ISERROR(MATCH(H$1,INDIRECT("Table!A"&amp;$Z20):INDIRECT("Table!" &amp; $AC$44 &amp; $Z20),0)),"",INDIRECT(CONCATENATE("Table!",ADDRESS($V20,MATCH(H$1,INDIRECT("Table!A" &amp; $Z20):INDIRECT("Table!" &amp; $AC$44 &amp; $Z20),0)))))</f>
        <v>1.0973910631837653</v>
      </c>
      <c r="I20" s="277">
        <f ca="1">IF(ISERROR(MATCH(I$1,INDIRECT("Table!A"&amp;$Z20):INDIRECT("Table!" &amp; $AC$22 &amp; $Z20),0)),"",INDIRECT(CONCATENATE("Table!",ADDRESS($V20,MATCH(I$1,INDIRECT("Table!A" &amp; $Z20):INDIRECT("Table!" &amp; $AC$22 &amp; $Z20),0)))))</f>
        <v>5.8063487074439167E-2</v>
      </c>
      <c r="J20" s="277" t="str">
        <f ca="1">IF(ISERROR(MATCH(J$1,INDIRECT("Table!A"&amp;$Z20):INDIRECT("Table!" &amp; $AC$22 &amp; $Z20),0)),"",INDIRECT(CONCATENATE("Table!",ADDRESS($V20,MATCH(J$1,INDIRECT("Table!A" &amp; $Z20):INDIRECT("Table!" &amp; $AC$22 &amp; $Z20),0)))))</f>
        <v/>
      </c>
      <c r="K20" s="277" t="str">
        <f ca="1">IF(ISERROR(MATCH(K$1,INDIRECT("Table!A"&amp;$Z20):INDIRECT("Table!" &amp; $AC$22 &amp; $Z20),0)),"",INDIRECT(CONCATENATE("Table!",ADDRESS($V20,MATCH(K$1,INDIRECT("Table!A" &amp; $Z20):INDIRECT("Table!" &amp; $AC$22 &amp; $Z20),0)))))</f>
        <v/>
      </c>
      <c r="L20" s="277">
        <f ca="1">IF(ISERROR(MATCH(L$1,INDIRECT("Table!A"&amp;$Z20):INDIRECT("Table!" &amp; $AC$44 &amp; $Z20),0)),"",INDIRECT(CONCATENATE("Table!",ADDRESS($V20,MATCH(L$1,INDIRECT("Table!A" &amp; $Z20):INDIRECT("Table!" &amp; $AC$44 &amp; $Z20),0)))))</f>
        <v>1.4676197319545969</v>
      </c>
      <c r="M20" s="277">
        <f ca="1">IF(ISERROR(MATCH(M$1,INDIRECT("Table!A"&amp;$Z20):INDIRECT("Table!" &amp; $AC$44 &amp; $Z20),0)),"",INDIRECT(CONCATENATE("Table!",ADDRESS($V20,MATCH(M$1,INDIRECT("Table!A" &amp; $Z20):INDIRECT("Table!" &amp; $AC$44 &amp; $Z20),0)))))</f>
        <v>2.8125526858706653</v>
      </c>
      <c r="N20" s="277">
        <f ca="1">IF(ISERROR(MATCH(N$1,INDIRECT("Table!A"&amp;$Z20):INDIRECT("Table!" &amp; $AC$44 &amp; $Z20),0)),"",INDIRECT(CONCATENATE("Table!",ADDRESS($V20,MATCH(N$1,INDIRECT("Table!A" &amp; $Z20):INDIRECT("Table!" &amp; $AC$44 &amp; $Z20),0)))))</f>
        <v>1.5972782899754971</v>
      </c>
      <c r="O20" s="277">
        <f ca="1">IF(ISERROR(MATCH(O$1,INDIRECT("Table!A"&amp;$Z20):INDIRECT("Table!" &amp; $AC$22 &amp; $Z20),0)),"",INDIRECT(CONCATENATE("Table!",ADDRESS($V20,MATCH(O$1,INDIRECT("Table!A" &amp; $Z20):INDIRECT("Table!" &amp; $AC$22 &amp; $Z20),0)))))</f>
        <v>1.3673440456203354</v>
      </c>
      <c r="P20" s="277">
        <f ca="1">IF(ISERROR(MATCH(P$1,INDIRECT("Table!A"&amp;$Z20):INDIRECT("Table!" &amp; $AC$22 &amp; $Z20),0)),"",INDIRECT(CONCATENATE("Table!",ADDRESS($V20,MATCH(P$1,INDIRECT("Table!A" &amp; $Z20):INDIRECT("Table!" &amp; $AC$22 &amp; $Z20),0)))))</f>
        <v>0.32807880634400705</v>
      </c>
      <c r="Q20" s="277" t="str">
        <f ca="1">IF(ISERROR(MATCH(Q$1,INDIRECT("Table!A"&amp;$Z20):INDIRECT("Table!" &amp; $AC$22 &amp; $Z20),0)),"",INDIRECT(CONCATENATE("Table!",ADDRESS($V20,MATCH(Q$1,INDIRECT("Table!A" &amp; $Z20):INDIRECT("Table!" &amp; $AC$22 &amp; $Z20),0)))))</f>
        <v/>
      </c>
      <c r="R20" s="277" t="str">
        <f ca="1">IF(ISERROR(MATCH(R$1,INDIRECT("Table!A"&amp;$Z20):INDIRECT("Table!" &amp; $AC$22 &amp; $Z20),0)),"",INDIRECT(CONCATENATE("Table!",ADDRESS($V20,MATCH(R$1,INDIRECT("Table!A" &amp; $Z20):INDIRECT("Table!" &amp; $AC$22 &amp; $Z20),0)))))</f>
        <v/>
      </c>
      <c r="S20" s="277">
        <f ca="1">IF(ISERROR(MATCH(S$1,INDIRECT("Table!A"&amp;$Z20):INDIRECT("Table!" &amp; $AC$22 &amp; $Z20),0)),"",INDIRECT(CONCATENATE("Table!",ADDRESS($V20,MATCH(S$1,INDIRECT("Table!A" &amp; $Z20):INDIRECT("Table!" &amp; $AC$22 &amp; $Z20),0)))))</f>
        <v>0.45179349422494602</v>
      </c>
      <c r="T20" s="277">
        <f ca="1">IF(ISERROR(MATCH(T$1,INDIRECT("Table!A"&amp;$Z20):INDIRECT("Table!" &amp; $AC$22 &amp; $Z20),0)),"",INDIRECT(CONCATENATE("Table!",ADDRESS($V20,MATCH(T$1,INDIRECT("Table!A" &amp; $Z20):INDIRECT("Table!" &amp; $AC$22 &amp; $Z20),0)))))</f>
        <v>0.38821344494643478</v>
      </c>
      <c r="U20" s="364"/>
      <c r="V20" s="276">
        <f>MATCH($A20,Table!$A:$A,0)+$X$2-1</f>
        <v>204</v>
      </c>
      <c r="W20" s="364"/>
      <c r="X20" s="364"/>
      <c r="Y20" s="364"/>
      <c r="Z20" s="276">
        <f>MATCH($A20,Table!$A:$A,0)+$AB$2-1</f>
        <v>195</v>
      </c>
      <c r="AA20" s="364"/>
      <c r="AB20" s="364"/>
      <c r="AC20" s="389" t="s">
        <v>218</v>
      </c>
    </row>
    <row r="21" spans="1:29" s="271" customFormat="1" ht="19.5" customHeight="1">
      <c r="A21" s="272">
        <v>41361</v>
      </c>
      <c r="B21" s="277">
        <f ca="1">IF(ISERROR(MATCH(B$1,INDIRECT("Table!A"&amp;$Z21):INDIRECT("Table!" &amp; $AC$44 &amp; $Z21),0)),"",INDIRECT(CONCATENATE("Table!",ADDRESS($V21,MATCH(B$1,INDIRECT("Table!A" &amp; $Z21):INDIRECT("Table!" &amp; $AC$44 &amp; $Z21),0)))))</f>
        <v>1.3407586605129149</v>
      </c>
      <c r="C21" s="277">
        <f ca="1">IF(ISERROR(MATCH(C$1,INDIRECT("Table!A"&amp;$Z21):INDIRECT("Table!" &amp; $AC$44 &amp; $Z21),0)),"",INDIRECT(CONCATENATE("Table!",ADDRESS($V21,MATCH(C$1,INDIRECT("Table!A" &amp; $Z21):INDIRECT("Table!" &amp; $AC$44 &amp; $Z21),0)))))</f>
        <v>0.59295368991162389</v>
      </c>
      <c r="D21" s="277">
        <f ca="1">IF(ISERROR(MATCH(D$1,INDIRECT("Table!A"&amp;$Z21):INDIRECT("Table!" &amp; $AC$44 &amp; $Z21),0)),"",INDIRECT(CONCATENATE("Table!",ADDRESS($V21,MATCH(D$1,INDIRECT("Table!A" &amp; $Z21):INDIRECT("Table!" &amp; $AC$44 &amp; $Z21),0)))))</f>
        <v>0.59989799077571926</v>
      </c>
      <c r="E21" s="277">
        <f ca="1">IF(ISERROR(MATCH(E$1,INDIRECT("Table!A"&amp;$Z21):INDIRECT("Table!" &amp; $AC$44 &amp; $Z21),0)),"",INDIRECT(CONCATENATE("Table!",ADDRESS($V21,MATCH(E$1,INDIRECT("Table!A" &amp; $Z21):INDIRECT("Table!" &amp; $AC$44 &amp; $Z21),0)))))</f>
        <v>1.5276579277331923</v>
      </c>
      <c r="F21" s="277">
        <f ca="1">IF(ISERROR(MATCH(F$1,INDIRECT("Table!A"&amp;$Z21):INDIRECT("Table!" &amp; $AC$44 &amp; $Z21),0)),"",INDIRECT(CONCATENATE("Table!",ADDRESS($V21,MATCH(F$1,INDIRECT("Table!A" &amp; $Z21):INDIRECT("Table!" &amp; $AC$44 &amp; $Z21),0)))))</f>
        <v>1.5145419017542798</v>
      </c>
      <c r="G21" s="277">
        <f ca="1">IF(ISERROR(MATCH(G$1,INDIRECT("Table!A"&amp;$Z21):INDIRECT("Table!" &amp; $AC$44 &amp; $Z21),0)),"",INDIRECT(CONCATENATE("Table!",ADDRESS($V21,MATCH(G$1,INDIRECT("Table!A" &amp; $Z21):INDIRECT("Table!" &amp; $AC$44 &amp; $Z21),0)))))</f>
        <v>3.4229394696212876</v>
      </c>
      <c r="H21" s="277">
        <f ca="1">IF(ISERROR(MATCH(H$1,INDIRECT("Table!A"&amp;$Z21):INDIRECT("Table!" &amp; $AC$44 &amp; $Z21),0)),"",INDIRECT(CONCATENATE("Table!",ADDRESS($V21,MATCH(H$1,INDIRECT("Table!A" &amp; $Z21):INDIRECT("Table!" &amp; $AC$44 &amp; $Z21),0)))))</f>
        <v>1.0582084498870039</v>
      </c>
      <c r="I21" s="277">
        <f ca="1">IF(ISERROR(MATCH(I$1,INDIRECT("Table!A"&amp;$Z21):INDIRECT("Table!" &amp; $AC$22 &amp; $Z21),0)),"",INDIRECT(CONCATENATE("Table!",ADDRESS($V21,MATCH(I$1,INDIRECT("Table!A" &amp; $Z21):INDIRECT("Table!" &amp; $AC$22 &amp; $Z21),0)))))</f>
        <v>5.8063487074439167E-2</v>
      </c>
      <c r="J21" s="277" t="str">
        <f ca="1">IF(ISERROR(MATCH(J$1,INDIRECT("Table!A"&amp;$Z21):INDIRECT("Table!" &amp; $AC$22 &amp; $Z21),0)),"",INDIRECT(CONCATENATE("Table!",ADDRESS($V21,MATCH(J$1,INDIRECT("Table!A" &amp; $Z21):INDIRECT("Table!" &amp; $AC$22 &amp; $Z21),0)))))</f>
        <v/>
      </c>
      <c r="K21" s="277" t="str">
        <f ca="1">IF(ISERROR(MATCH(K$1,INDIRECT("Table!A"&amp;$Z21):INDIRECT("Table!" &amp; $AC$22 &amp; $Z21),0)),"",INDIRECT(CONCATENATE("Table!",ADDRESS($V21,MATCH(K$1,INDIRECT("Table!A" &amp; $Z21):INDIRECT("Table!" &amp; $AC$22 &amp; $Z21),0)))))</f>
        <v/>
      </c>
      <c r="L21" s="277">
        <f ca="1">IF(ISERROR(MATCH(L$1,INDIRECT("Table!A"&amp;$Z21):INDIRECT("Table!" &amp; $AC$44 &amp; $Z21),0)),"",INDIRECT(CONCATENATE("Table!",ADDRESS($V21,MATCH(L$1,INDIRECT("Table!A" &amp; $Z21):INDIRECT("Table!" &amp; $AC$44 &amp; $Z21),0)))))</f>
        <v>1.4676197319545969</v>
      </c>
      <c r="M21" s="277">
        <f ca="1">IF(ISERROR(MATCH(M$1,INDIRECT("Table!A"&amp;$Z21):INDIRECT("Table!" &amp; $AC$44 &amp; $Z21),0)),"",INDIRECT(CONCATENATE("Table!",ADDRESS($V21,MATCH(M$1,INDIRECT("Table!A" &amp; $Z21):INDIRECT("Table!" &amp; $AC$44 &amp; $Z21),0)))))</f>
        <v>2.8125526858706653</v>
      </c>
      <c r="N21" s="277">
        <f ca="1">IF(ISERROR(MATCH(N$1,INDIRECT("Table!A"&amp;$Z21):INDIRECT("Table!" &amp; $AC$44 &amp; $Z21),0)),"",INDIRECT(CONCATENATE("Table!",ADDRESS($V21,MATCH(N$1,INDIRECT("Table!A" &amp; $Z21):INDIRECT("Table!" &amp; $AC$44 &amp; $Z21),0)))))</f>
        <v>1.5838283834765967</v>
      </c>
      <c r="O21" s="277">
        <f ca="1">IF(ISERROR(MATCH(O$1,INDIRECT("Table!A"&amp;$Z21):INDIRECT("Table!" &amp; $AC$22 &amp; $Z21),0)),"",INDIRECT(CONCATENATE("Table!",ADDRESS($V21,MATCH(O$1,INDIRECT("Table!A" &amp; $Z21):INDIRECT("Table!" &amp; $AC$22 &amp; $Z21),0)))))</f>
        <v>1.357600501352257</v>
      </c>
      <c r="P21" s="277">
        <f ca="1">IF(ISERROR(MATCH(P$1,INDIRECT("Table!A"&amp;$Z21):INDIRECT("Table!" &amp; $AC$22 &amp; $Z21),0)),"",INDIRECT(CONCATENATE("Table!",ADDRESS($V21,MATCH(P$1,INDIRECT("Table!A" &amp; $Z21):INDIRECT("Table!" &amp; $AC$22 &amp; $Z21),0)))))</f>
        <v>0.29437764183094689</v>
      </c>
      <c r="Q21" s="277" t="str">
        <f ca="1">IF(ISERROR(MATCH(Q$1,INDIRECT("Table!A"&amp;$Z21):INDIRECT("Table!" &amp; $AC$22 &amp; $Z21),0)),"",INDIRECT(CONCATENATE("Table!",ADDRESS($V21,MATCH(Q$1,INDIRECT("Table!A" &amp; $Z21):INDIRECT("Table!" &amp; $AC$22 &amp; $Z21),0)))))</f>
        <v/>
      </c>
      <c r="R21" s="277" t="str">
        <f ca="1">IF(ISERROR(MATCH(R$1,INDIRECT("Table!A"&amp;$Z21):INDIRECT("Table!" &amp; $AC$22 &amp; $Z21),0)),"",INDIRECT(CONCATENATE("Table!",ADDRESS($V21,MATCH(R$1,INDIRECT("Table!A" &amp; $Z21):INDIRECT("Table!" &amp; $AC$22 &amp; $Z21),0)))))</f>
        <v/>
      </c>
      <c r="S21" s="277">
        <f ca="1">IF(ISERROR(MATCH(S$1,INDIRECT("Table!A"&amp;$Z21):INDIRECT("Table!" &amp; $AC$22 &amp; $Z21),0)),"",INDIRECT(CONCATENATE("Table!",ADDRESS($V21,MATCH(S$1,INDIRECT("Table!A" &amp; $Z21):INDIRECT("Table!" &amp; $AC$22 &amp; $Z21),0)))))</f>
        <v>0.45179349422494602</v>
      </c>
      <c r="T21" s="277">
        <f ca="1">IF(ISERROR(MATCH(T$1,INDIRECT("Table!A"&amp;$Z21):INDIRECT("Table!" &amp; $AC$22 &amp; $Z21),0)),"",INDIRECT(CONCATENATE("Table!",ADDRESS($V21,MATCH(T$1,INDIRECT("Table!A" &amp; $Z21):INDIRECT("Table!" &amp; $AC$22 &amp; $Z21),0)))))</f>
        <v>0.38821344494643478</v>
      </c>
      <c r="U21" s="360"/>
      <c r="V21" s="276">
        <f>MATCH($A21,Table!$A:$A,0)+$X$2-1</f>
        <v>216</v>
      </c>
      <c r="W21" s="360"/>
      <c r="X21" s="360"/>
      <c r="Y21" s="360"/>
      <c r="Z21" s="276">
        <f>MATCH($A21,Table!$A:$A,0)+$AB$2-1</f>
        <v>207</v>
      </c>
      <c r="AA21" s="360"/>
      <c r="AB21" s="360"/>
      <c r="AC21" s="389" t="s">
        <v>218</v>
      </c>
    </row>
    <row r="22" spans="1:29" ht="19.5" customHeight="1">
      <c r="A22" s="4">
        <v>41359</v>
      </c>
      <c r="B22" s="26">
        <f ca="1">IF(ISERROR(MATCH(B$1,INDIRECT("Table!A"&amp;$Z22):INDIRECT("Table!" &amp; $AC$44 &amp; $Z22),0)),"",INDIRECT(CONCATENATE("Table!",ADDRESS($V22,MATCH(B$1,INDIRECT("Table!A" &amp; $Z22):INDIRECT("Table!" &amp; $AC$44 &amp; $Z22),0)))))</f>
        <v>1.3407586605129149</v>
      </c>
      <c r="C22" s="26">
        <f ca="1">IF(ISERROR(MATCH(C$1,INDIRECT("Table!A"&amp;$Z22):INDIRECT("Table!" &amp; $AC$44 &amp; $Z22),0)),"",INDIRECT(CONCATENATE("Table!",ADDRESS($V22,MATCH(C$1,INDIRECT("Table!A" &amp; $Z22):INDIRECT("Table!" &amp; $AC$44 &amp; $Z22),0)))))</f>
        <v>0.59295368991162389</v>
      </c>
      <c r="D22" s="26">
        <f ca="1">IF(ISERROR(MATCH(D$1,INDIRECT("Table!A"&amp;$Z22):INDIRECT("Table!" &amp; $AC$44 &amp; $Z22),0)),"",INDIRECT(CONCATENATE("Table!",ADDRESS($V22,MATCH(D$1,INDIRECT("Table!A" &amp; $Z22):INDIRECT("Table!" &amp; $AC$44 &amp; $Z22),0)))))</f>
        <v>0.59989799077571926</v>
      </c>
      <c r="E22" s="26">
        <f ca="1">IF(ISERROR(MATCH(E$1,INDIRECT("Table!A"&amp;$Z22):INDIRECT("Table!" &amp; $AC$44 &amp; $Z22),0)),"",INDIRECT(CONCATENATE("Table!",ADDRESS($V22,MATCH(E$1,INDIRECT("Table!A" &amp; $Z22):INDIRECT("Table!" &amp; $AC$44 &amp; $Z22),0)))))</f>
        <v>1.5276579277331923</v>
      </c>
      <c r="F22" s="26">
        <f ca="1">IF(ISERROR(MATCH(F$1,INDIRECT("Table!A"&amp;$Z22):INDIRECT("Table!" &amp; $AC$44 &amp; $Z22),0)),"",INDIRECT(CONCATENATE("Table!",ADDRESS($V22,MATCH(F$1,INDIRECT("Table!A" &amp; $Z22):INDIRECT("Table!" &amp; $AC$44 &amp; $Z22),0)))))</f>
        <v>1.4888647920097913</v>
      </c>
      <c r="G22" s="26">
        <f ca="1">IF(ISERROR(MATCH(G$1,INDIRECT("Table!A"&amp;$Z22):INDIRECT("Table!" &amp; $AC$44 &amp; $Z22),0)),"",INDIRECT(CONCATENATE("Table!",ADDRESS($V22,MATCH(G$1,INDIRECT("Table!A" &amp; $Z22):INDIRECT("Table!" &amp; $AC$44 &amp; $Z22),0)))))</f>
        <v>3.4229394696212876</v>
      </c>
      <c r="H22" s="26">
        <f ca="1">IF(ISERROR(MATCH(H$1,INDIRECT("Table!A"&amp;$Z22):INDIRECT("Table!" &amp; $AC$44 &amp; $Z22),0)),"",INDIRECT(CONCATENATE("Table!",ADDRESS($V22,MATCH(H$1,INDIRECT("Table!A" &amp; $Z22):INDIRECT("Table!" &amp; $AC$44 &amp; $Z22),0)))))</f>
        <v>1.0582084498870039</v>
      </c>
      <c r="I22" s="277">
        <f ca="1">IF(ISERROR(MATCH(I$1,INDIRECT("Table!A"&amp;$Z22):INDIRECT("Table!" &amp; $AC$22 &amp; $Z22),0)),"",INDIRECT(CONCATENATE("Table!",ADDRESS($V22,MATCH(I$1,INDIRECT("Table!A" &amp; $Z22):INDIRECT("Table!" &amp; $AC$22 &amp; $Z22),0)))))</f>
        <v>5.8063487074439167E-2</v>
      </c>
      <c r="J22" s="277" t="str">
        <f ca="1">IF(ISERROR(MATCH(J$1,INDIRECT("Table!A"&amp;$Z22):INDIRECT("Table!" &amp; $AC$22 &amp; $Z22),0)),"",INDIRECT(CONCATENATE("Table!",ADDRESS($V22,MATCH(J$1,INDIRECT("Table!A" &amp; $Z22):INDIRECT("Table!" &amp; $AC$22 &amp; $Z22),0)))))</f>
        <v/>
      </c>
      <c r="K22" s="277" t="str">
        <f ca="1">IF(ISERROR(MATCH(K$1,INDIRECT("Table!A"&amp;$Z22):INDIRECT("Table!" &amp; $AC$22 &amp; $Z22),0)),"",INDIRECT(CONCATENATE("Table!",ADDRESS($V22,MATCH(K$1,INDIRECT("Table!A" &amp; $Z22):INDIRECT("Table!" &amp; $AC$22 &amp; $Z22),0)))))</f>
        <v/>
      </c>
      <c r="L22" s="26">
        <f ca="1">IF(ISERROR(MATCH(L$1,INDIRECT("Table!A"&amp;$Z22):INDIRECT("Table!" &amp; $AC$44 &amp; $Z22),0)),"",INDIRECT(CONCATENATE("Table!",ADDRESS($V22,MATCH(L$1,INDIRECT("Table!A" &amp; $Z22):INDIRECT("Table!" &amp; $AC$44 &amp; $Z22),0)))))</f>
        <v>1.4676197319545969</v>
      </c>
      <c r="M22" s="26">
        <f ca="1">IF(ISERROR(MATCH(M$1,INDIRECT("Table!A"&amp;$Z22):INDIRECT("Table!" &amp; $AC$44 &amp; $Z22),0)),"",INDIRECT(CONCATENATE("Table!",ADDRESS($V22,MATCH(M$1,INDIRECT("Table!A" &amp; $Z22):INDIRECT("Table!" &amp; $AC$44 &amp; $Z22),0)))))</f>
        <v>2.6900680833286659</v>
      </c>
      <c r="N22" s="26">
        <f ca="1">IF(ISERROR(MATCH(N$1,INDIRECT("Table!A"&amp;$Z22):INDIRECT("Table!" &amp; $AC$44 &amp; $Z22),0)),"",INDIRECT(CONCATENATE("Table!",ADDRESS($V22,MATCH(N$1,INDIRECT("Table!A" &amp; $Z22):INDIRECT("Table!" &amp; $AC$44 &amp; $Z22),0)))))</f>
        <v>1.5536679870851229</v>
      </c>
      <c r="O22" s="26">
        <f ca="1">IF(ISERROR(MATCH(O$1,INDIRECT("Table!A"&amp;$Z22):INDIRECT("Table!" &amp; $AC$22 &amp; $Z22),0)),"",INDIRECT(CONCATENATE("Table!",ADDRESS($V22,MATCH(O$1,INDIRECT("Table!A" &amp; $Z22):INDIRECT("Table!" &amp; $AC$22 &amp; $Z22),0)))))</f>
        <v>1.357600501352257</v>
      </c>
      <c r="P22" s="277">
        <f ca="1">IF(ISERROR(MATCH(P$1,INDIRECT("Table!A"&amp;$Z22):INDIRECT("Table!" &amp; $AC$22 &amp; $Z22),0)),"",INDIRECT(CONCATENATE("Table!",ADDRESS($V22,MATCH(P$1,INDIRECT("Table!A" &amp; $Z22):INDIRECT("Table!" &amp; $AC$22 &amp; $Z22),0)))))</f>
        <v>0.29437764183094689</v>
      </c>
      <c r="Q22" s="277" t="str">
        <f ca="1">IF(ISERROR(MATCH(Q$1,INDIRECT("Table!A"&amp;$Z22):INDIRECT("Table!" &amp; $AC$22 &amp; $Z22),0)),"",INDIRECT(CONCATENATE("Table!",ADDRESS($V22,MATCH(Q$1,INDIRECT("Table!A" &amp; $Z22):INDIRECT("Table!" &amp; $AC$22 &amp; $Z22),0)))))</f>
        <v/>
      </c>
      <c r="R22" s="277" t="str">
        <f ca="1">IF(ISERROR(MATCH(R$1,INDIRECT("Table!A"&amp;$Z22):INDIRECT("Table!" &amp; $AC$22 &amp; $Z22),0)),"",INDIRECT(CONCATENATE("Table!",ADDRESS($V22,MATCH(R$1,INDIRECT("Table!A" &amp; $Z22):INDIRECT("Table!" &amp; $AC$22 &amp; $Z22),0)))))</f>
        <v/>
      </c>
      <c r="S22" s="277">
        <f ca="1">IF(ISERROR(MATCH(S$1,INDIRECT("Table!A"&amp;$Z22):INDIRECT("Table!" &amp; $AC$22 &amp; $Z22),0)),"",INDIRECT(CONCATENATE("Table!",ADDRESS($V22,MATCH(S$1,INDIRECT("Table!A" &amp; $Z22):INDIRECT("Table!" &amp; $AC$22 &amp; $Z22),0)))))</f>
        <v>0.45179349422494602</v>
      </c>
      <c r="T22" s="277">
        <f ca="1">IF(ISERROR(MATCH(T$1,INDIRECT("Table!A"&amp;$Z22):INDIRECT("Table!" &amp; $AC$22 &amp; $Z22),0)),"",INDIRECT(CONCATENATE("Table!",ADDRESS($V22,MATCH(T$1,INDIRECT("Table!A" &amp; $Z22):INDIRECT("Table!" &amp; $AC$22 &amp; $Z22),0)))))</f>
        <v>0.38821344494643478</v>
      </c>
      <c r="U22" s="257"/>
      <c r="V22" s="24">
        <f>MATCH($A22,Table!$A:$A,0)+$X$2-1</f>
        <v>228</v>
      </c>
      <c r="W22" s="257"/>
      <c r="X22" s="257"/>
      <c r="Y22" s="257"/>
      <c r="Z22" s="24">
        <f>MATCH($A22,Table!$A:$A,0)+$AB$2-1</f>
        <v>219</v>
      </c>
      <c r="AA22" s="257"/>
      <c r="AB22" s="257"/>
      <c r="AC22" s="389" t="s">
        <v>218</v>
      </c>
    </row>
    <row r="23" spans="1:29" s="271" customFormat="1" ht="19.5" customHeight="1">
      <c r="A23" s="272">
        <v>41355</v>
      </c>
      <c r="B23" s="277">
        <f ca="1">IF(ISERROR(MATCH(B$1,INDIRECT("Table!A"&amp;$Z23):INDIRECT("Table!" &amp; $AC$44 &amp; $Z23),0)),"",INDIRECT(CONCATENATE("Table!",ADDRESS($V23,MATCH(B$1,INDIRECT("Table!A" &amp; $Z23):INDIRECT("Table!" &amp; $AC$44 &amp; $Z23),0)))))</f>
        <v>1.3407586605129149</v>
      </c>
      <c r="C23" s="277">
        <f ca="1">IF(ISERROR(MATCH(C$1,INDIRECT("Table!A"&amp;$Z23):INDIRECT("Table!" &amp; $AC$44 &amp; $Z23),0)),"",INDIRECT(CONCATENATE("Table!",ADDRESS($V23,MATCH(C$1,INDIRECT("Table!A" &amp; $Z23):INDIRECT("Table!" &amp; $AC$44 &amp; $Z23),0)))))</f>
        <v>0.59295368991162389</v>
      </c>
      <c r="D23" s="277">
        <f ca="1">IF(ISERROR(MATCH(D$1,INDIRECT("Table!A"&amp;$Z23):INDIRECT("Table!" &amp; $AC$44 &amp; $Z23),0)),"",INDIRECT(CONCATENATE("Table!",ADDRESS($V23,MATCH(D$1,INDIRECT("Table!A" &amp; $Z23):INDIRECT("Table!" &amp; $AC$44 &amp; $Z23),0)))))</f>
        <v>0.59989799077571926</v>
      </c>
      <c r="E23" s="277">
        <f ca="1">IF(ISERROR(MATCH(E$1,INDIRECT("Table!A"&amp;$Z23):INDIRECT("Table!" &amp; $AC$44 &amp; $Z23),0)),"",INDIRECT(CONCATENATE("Table!",ADDRESS($V23,MATCH(E$1,INDIRECT("Table!A" &amp; $Z23):INDIRECT("Table!" &amp; $AC$44 &amp; $Z23),0)))))</f>
        <v>1.5276579277331923</v>
      </c>
      <c r="F23" s="277">
        <f ca="1">IF(ISERROR(MATCH(F$1,INDIRECT("Table!A"&amp;$Z23):INDIRECT("Table!" &amp; $AC$44 &amp; $Z23),0)),"",INDIRECT(CONCATENATE("Table!",ADDRESS($V23,MATCH(F$1,INDIRECT("Table!A" &amp; $Z23):INDIRECT("Table!" &amp; $AC$44 &amp; $Z23),0)))))</f>
        <v>1.4888647920097913</v>
      </c>
      <c r="G23" s="277">
        <f ca="1">IF(ISERROR(MATCH(G$1,INDIRECT("Table!A"&amp;$Z23):INDIRECT("Table!" &amp; $AC$44 &amp; $Z23),0)),"",INDIRECT(CONCATENATE("Table!",ADDRESS($V23,MATCH(G$1,INDIRECT("Table!A" &amp; $Z23):INDIRECT("Table!" &amp; $AC$44 &amp; $Z23),0)))))</f>
        <v>3.4229394696212876</v>
      </c>
      <c r="H23" s="277">
        <f ca="1">IF(ISERROR(MATCH(H$1,INDIRECT("Table!A"&amp;$Z23):INDIRECT("Table!" &amp; $AC$44 &amp; $Z23),0)),"",INDIRECT(CONCATENATE("Table!",ADDRESS($V23,MATCH(H$1,INDIRECT("Table!A" &amp; $Z23):INDIRECT("Table!" &amp; $AC$44 &amp; $Z23),0)))))</f>
        <v>1.0582084498870039</v>
      </c>
      <c r="I23" s="277">
        <f ca="1">IF(ISERROR(MATCH(I$1,INDIRECT("Table!A"&amp;$Z23):INDIRECT("Table!" &amp; $AC$22 &amp; $Z23),0)),"",INDIRECT(CONCATENATE("Table!",ADDRESS($V23,MATCH(I$1,INDIRECT("Table!A" &amp; $Z23):INDIRECT("Table!" &amp; $AC$22 &amp; $Z23),0)))))</f>
        <v>5.8063487074439167E-2</v>
      </c>
      <c r="J23" s="277" t="str">
        <f ca="1">IF(ISERROR(MATCH(J$1,INDIRECT("Table!A"&amp;$Z23):INDIRECT("Table!" &amp; $AC$22 &amp; $Z23),0)),"",INDIRECT(CONCATENATE("Table!",ADDRESS($V23,MATCH(J$1,INDIRECT("Table!A" &amp; $Z23):INDIRECT("Table!" &amp; $AC$22 &amp; $Z23),0)))))</f>
        <v/>
      </c>
      <c r="K23" s="277" t="str">
        <f ca="1">IF(ISERROR(MATCH(K$1,INDIRECT("Table!A"&amp;$Z23):INDIRECT("Table!" &amp; $AC$22 &amp; $Z23),0)),"",INDIRECT(CONCATENATE("Table!",ADDRESS($V23,MATCH(K$1,INDIRECT("Table!A" &amp; $Z23):INDIRECT("Table!" &amp; $AC$22 &amp; $Z23),0)))))</f>
        <v/>
      </c>
      <c r="L23" s="277">
        <f ca="1">IF(ISERROR(MATCH(L$1,INDIRECT("Table!A"&amp;$Z23):INDIRECT("Table!" &amp; $AC$44 &amp; $Z23),0)),"",INDIRECT(CONCATENATE("Table!",ADDRESS($V23,MATCH(L$1,INDIRECT("Table!A" &amp; $Z23):INDIRECT("Table!" &amp; $AC$44 &amp; $Z23),0)))))</f>
        <v>1.4676197319545969</v>
      </c>
      <c r="M23" s="277">
        <f ca="1">IF(ISERROR(MATCH(M$1,INDIRECT("Table!A"&amp;$Z23):INDIRECT("Table!" &amp; $AC$44 &amp; $Z23),0)),"",INDIRECT(CONCATENATE("Table!",ADDRESS($V23,MATCH(M$1,INDIRECT("Table!A" &amp; $Z23):INDIRECT("Table!" &amp; $AC$44 &amp; $Z23),0)))))</f>
        <v>2.6900680833286659</v>
      </c>
      <c r="N23" s="277">
        <f ca="1">IF(ISERROR(MATCH(N$1,INDIRECT("Table!A"&amp;$Z23):INDIRECT("Table!" &amp; $AC$44 &amp; $Z23),0)),"",INDIRECT(CONCATENATE("Table!",ADDRESS($V23,MATCH(N$1,INDIRECT("Table!A" &amp; $Z23):INDIRECT("Table!" &amp; $AC$44 &amp; $Z23),0)))))</f>
        <v>1.5536679870851229</v>
      </c>
      <c r="O23" s="277">
        <f ca="1">IF(ISERROR(MATCH(O$1,INDIRECT("Table!A"&amp;$Z23):INDIRECT("Table!" &amp; $AC$22 &amp; $Z23),0)),"",INDIRECT(CONCATENATE("Table!",ADDRESS($V23,MATCH(O$1,INDIRECT("Table!A" &amp; $Z23):INDIRECT("Table!" &amp; $AC$22 &amp; $Z23),0)))))</f>
        <v>1.357600501352257</v>
      </c>
      <c r="P23" s="277">
        <f ca="1">IF(ISERROR(MATCH(P$1,INDIRECT("Table!A"&amp;$Z23):INDIRECT("Table!" &amp; $AC$22 &amp; $Z23),0)),"",INDIRECT(CONCATENATE("Table!",ADDRESS($V23,MATCH(P$1,INDIRECT("Table!A" &amp; $Z23):INDIRECT("Table!" &amp; $AC$22 &amp; $Z23),0)))))</f>
        <v>0.29437764183094689</v>
      </c>
      <c r="Q23" s="277" t="str">
        <f ca="1">IF(ISERROR(MATCH(Q$1,INDIRECT("Table!A"&amp;$Z23):INDIRECT("Table!" &amp; $AC$22 &amp; $Z23),0)),"",INDIRECT(CONCATENATE("Table!",ADDRESS($V23,MATCH(Q$1,INDIRECT("Table!A" &amp; $Z23):INDIRECT("Table!" &amp; $AC$22 &amp; $Z23),0)))))</f>
        <v/>
      </c>
      <c r="R23" s="277" t="str">
        <f ca="1">IF(ISERROR(MATCH(R$1,INDIRECT("Table!A"&amp;$Z23):INDIRECT("Table!" &amp; $AC$22 &amp; $Z23),0)),"",INDIRECT(CONCATENATE("Table!",ADDRESS($V23,MATCH(R$1,INDIRECT("Table!A" &amp; $Z23):INDIRECT("Table!" &amp; $AC$22 &amp; $Z23),0)))))</f>
        <v/>
      </c>
      <c r="S23" s="277">
        <f ca="1">IF(ISERROR(MATCH(S$1,INDIRECT("Table!A"&amp;$Z23):INDIRECT("Table!" &amp; $AC$22 &amp; $Z23),0)),"",INDIRECT(CONCATENATE("Table!",ADDRESS($V23,MATCH(S$1,INDIRECT("Table!A" &amp; $Z23):INDIRECT("Table!" &amp; $AC$22 &amp; $Z23),0)))))</f>
        <v>0.45179349422494602</v>
      </c>
      <c r="T23" s="277">
        <f ca="1">IF(ISERROR(MATCH(T$1,INDIRECT("Table!A"&amp;$Z23):INDIRECT("Table!" &amp; $AC$22 &amp; $Z23),0)),"",INDIRECT(CONCATENATE("Table!",ADDRESS($V23,MATCH(T$1,INDIRECT("Table!A" &amp; $Z23):INDIRECT("Table!" &amp; $AC$22 &amp; $Z23),0)))))</f>
        <v>0.38821344494643478</v>
      </c>
      <c r="U23" s="357"/>
      <c r="V23" s="276">
        <f>MATCH($A23,Table!$A:$A,0)+$X$2-1</f>
        <v>240</v>
      </c>
      <c r="W23" s="357"/>
      <c r="X23" s="357"/>
      <c r="Y23" s="357"/>
      <c r="Z23" s="276">
        <f>MATCH($A23,Table!$A:$A,0)+$AB$2-1</f>
        <v>231</v>
      </c>
      <c r="AA23" s="357"/>
      <c r="AB23" s="357"/>
      <c r="AC23" s="389" t="s">
        <v>218</v>
      </c>
    </row>
    <row r="24" spans="1:29" s="271" customFormat="1" ht="19.5" customHeight="1">
      <c r="A24" s="272">
        <v>41353</v>
      </c>
      <c r="B24" s="277">
        <f ca="1">IF(ISERROR(MATCH(B$1,INDIRECT("Table!A"&amp;$Z24):INDIRECT("Table!" &amp; $AC$44 &amp; $Z24),0)),"",INDIRECT(CONCATENATE("Table!",ADDRESS($V24,MATCH(B$1,INDIRECT("Table!A" &amp; $Z24):INDIRECT("Table!" &amp; $AC$44 &amp; $Z24),0)))))</f>
        <v>1.3407586605129149</v>
      </c>
      <c r="C24" s="277">
        <f ca="1">IF(ISERROR(MATCH(C$1,INDIRECT("Table!A"&amp;$Z24):INDIRECT("Table!" &amp; $AC$44 &amp; $Z24),0)),"",INDIRECT(CONCATENATE("Table!",ADDRESS($V24,MATCH(C$1,INDIRECT("Table!A" &amp; $Z24):INDIRECT("Table!" &amp; $AC$44 &amp; $Z24),0)))))</f>
        <v>0.59295368991162389</v>
      </c>
      <c r="D24" s="277">
        <f ca="1">IF(ISERROR(MATCH(D$1,INDIRECT("Table!A"&amp;$Z24):INDIRECT("Table!" &amp; $AC$44 &amp; $Z24),0)),"",INDIRECT(CONCATENATE("Table!",ADDRESS($V24,MATCH(D$1,INDIRECT("Table!A" &amp; $Z24):INDIRECT("Table!" &amp; $AC$44 &amp; $Z24),0)))))</f>
        <v>0.59989799077571926</v>
      </c>
      <c r="E24" s="277">
        <f ca="1">IF(ISERROR(MATCH(E$1,INDIRECT("Table!A"&amp;$Z24):INDIRECT("Table!" &amp; $AC$44 &amp; $Z24),0)),"",INDIRECT(CONCATENATE("Table!",ADDRESS($V24,MATCH(E$1,INDIRECT("Table!A" &amp; $Z24):INDIRECT("Table!" &amp; $AC$44 &amp; $Z24),0)))))</f>
        <v>1.5276579277331923</v>
      </c>
      <c r="F24" s="277">
        <f ca="1">IF(ISERROR(MATCH(F$1,INDIRECT("Table!A"&amp;$Z24):INDIRECT("Table!" &amp; $AC$44 &amp; $Z24),0)),"",INDIRECT(CONCATENATE("Table!",ADDRESS($V24,MATCH(F$1,INDIRECT("Table!A" &amp; $Z24):INDIRECT("Table!" &amp; $AC$44 &amp; $Z24),0)))))</f>
        <v>1.4680785603118718</v>
      </c>
      <c r="G24" s="277">
        <f ca="1">IF(ISERROR(MATCH(G$1,INDIRECT("Table!A"&amp;$Z24):INDIRECT("Table!" &amp; $AC$44 &amp; $Z24),0)),"",INDIRECT(CONCATENATE("Table!",ADDRESS($V24,MATCH(G$1,INDIRECT("Table!A" &amp; $Z24):INDIRECT("Table!" &amp; $AC$44 &amp; $Z24),0)))))</f>
        <v>3.4229394696212876</v>
      </c>
      <c r="H24" s="277">
        <f ca="1">IF(ISERROR(MATCH(H$1,INDIRECT("Table!A"&amp;$Z24):INDIRECT("Table!" &amp; $AC$44 &amp; $Z24),0)),"",INDIRECT(CONCATENATE("Table!",ADDRESS($V24,MATCH(H$1,INDIRECT("Table!A" &amp; $Z24):INDIRECT("Table!" &amp; $AC$44 &amp; $Z24),0)))))</f>
        <v>0.98901362215016986</v>
      </c>
      <c r="I24" s="277">
        <f ca="1">IF(ISERROR(MATCH(I$1,INDIRECT("Table!A"&amp;$Z24):INDIRECT("Table!" &amp; $AC$22 &amp; $Z24),0)),"",INDIRECT(CONCATENATE("Table!",ADDRESS($V24,MATCH(I$1,INDIRECT("Table!A" &amp; $Z24):INDIRECT("Table!" &amp; $AC$22 &amp; $Z24),0)))))</f>
        <v>5.8063487074439167E-2</v>
      </c>
      <c r="J24" s="277" t="str">
        <f ca="1">IF(ISERROR(MATCH(J$1,INDIRECT("Table!A"&amp;$Z24):INDIRECT("Table!" &amp; $AC$22 &amp; $Z24),0)),"",INDIRECT(CONCATENATE("Table!",ADDRESS($V24,MATCH(J$1,INDIRECT("Table!A" &amp; $Z24):INDIRECT("Table!" &amp; $AC$22 &amp; $Z24),0)))))</f>
        <v/>
      </c>
      <c r="K24" s="277" t="str">
        <f ca="1">IF(ISERROR(MATCH(K$1,INDIRECT("Table!A"&amp;$Z24):INDIRECT("Table!" &amp; $AC$22 &amp; $Z24),0)),"",INDIRECT(CONCATENATE("Table!",ADDRESS($V24,MATCH(K$1,INDIRECT("Table!A" &amp; $Z24):INDIRECT("Table!" &amp; $AC$22 &amp; $Z24),0)))))</f>
        <v/>
      </c>
      <c r="L24" s="277">
        <f ca="1">IF(ISERROR(MATCH(L$1,INDIRECT("Table!A"&amp;$Z24):INDIRECT("Table!" &amp; $AC$44 &amp; $Z24),0)),"",INDIRECT(CONCATENATE("Table!",ADDRESS($V24,MATCH(L$1,INDIRECT("Table!A" &amp; $Z24):INDIRECT("Table!" &amp; $AC$44 &amp; $Z24),0)))))</f>
        <v>1.4545191035450997</v>
      </c>
      <c r="M24" s="277">
        <f ca="1">IF(ISERROR(MATCH(M$1,INDIRECT("Table!A"&amp;$Z24):INDIRECT("Table!" &amp; $AC$44 &amp; $Z24),0)),"",INDIRECT(CONCATENATE("Table!",ADDRESS($V24,MATCH(M$1,INDIRECT("Table!A" &amp; $Z24):INDIRECT("Table!" &amp; $AC$44 &amp; $Z24),0)))))</f>
        <v>2.6900680833286659</v>
      </c>
      <c r="N24" s="277">
        <f ca="1">IF(ISERROR(MATCH(N$1,INDIRECT("Table!A"&amp;$Z24):INDIRECT("Table!" &amp; $AC$44 &amp; $Z24),0)),"",INDIRECT(CONCATENATE("Table!",ADDRESS($V24,MATCH(N$1,INDIRECT("Table!A" &amp; $Z24):INDIRECT("Table!" &amp; $AC$44 &amp; $Z24),0)))))</f>
        <v>1.5438862369041042</v>
      </c>
      <c r="O24" s="277">
        <f ca="1">IF(ISERROR(MATCH(O$1,INDIRECT("Table!A"&amp;$Z24):INDIRECT("Table!" &amp; $AC$22 &amp; $Z24),0)),"",INDIRECT(CONCATENATE("Table!",ADDRESS($V24,MATCH(O$1,INDIRECT("Table!A" &amp; $Z24):INDIRECT("Table!" &amp; $AC$22 &amp; $Z24),0)))))</f>
        <v>1.3488122065222254</v>
      </c>
      <c r="P24" s="277">
        <f ca="1">IF(ISERROR(MATCH(P$1,INDIRECT("Table!A"&amp;$Z24):INDIRECT("Table!" &amp; $AC$22 &amp; $Z24),0)),"",INDIRECT(CONCATENATE("Table!",ADDRESS($V24,MATCH(P$1,INDIRECT("Table!A" &amp; $Z24):INDIRECT("Table!" &amp; $AC$22 &amp; $Z24),0)))))</f>
        <v>0.29437764183094689</v>
      </c>
      <c r="Q24" s="277" t="str">
        <f ca="1">IF(ISERROR(MATCH(Q$1,INDIRECT("Table!A"&amp;$Z24):INDIRECT("Table!" &amp; $AC$22 &amp; $Z24),0)),"",INDIRECT(CONCATENATE("Table!",ADDRESS($V24,MATCH(Q$1,INDIRECT("Table!A" &amp; $Z24):INDIRECT("Table!" &amp; $AC$22 &amp; $Z24),0)))))</f>
        <v/>
      </c>
      <c r="R24" s="277" t="str">
        <f ca="1">IF(ISERROR(MATCH(R$1,INDIRECT("Table!A"&amp;$Z24):INDIRECT("Table!" &amp; $AC$22 &amp; $Z24),0)),"",INDIRECT(CONCATENATE("Table!",ADDRESS($V24,MATCH(R$1,INDIRECT("Table!A" &amp; $Z24):INDIRECT("Table!" &amp; $AC$22 &amp; $Z24),0)))))</f>
        <v/>
      </c>
      <c r="S24" s="277">
        <f ca="1">IF(ISERROR(MATCH(S$1,INDIRECT("Table!A"&amp;$Z24):INDIRECT("Table!" &amp; $AC$22 &amp; $Z24),0)),"",INDIRECT(CONCATENATE("Table!",ADDRESS($V24,MATCH(S$1,INDIRECT("Table!A" &amp; $Z24):INDIRECT("Table!" &amp; $AC$22 &amp; $Z24),0)))))</f>
        <v>0.3515307972656887</v>
      </c>
      <c r="T24" s="277">
        <f ca="1">IF(ISERROR(MATCH(T$1,INDIRECT("Table!A"&amp;$Z24):INDIRECT("Table!" &amp; $AC$22 &amp; $Z24),0)),"",INDIRECT(CONCATENATE("Table!",ADDRESS($V24,MATCH(T$1,INDIRECT("Table!A" &amp; $Z24):INDIRECT("Table!" &amp; $AC$22 &amp; $Z24),0)))))</f>
        <v>0.35153185959716532</v>
      </c>
      <c r="U24" s="356"/>
      <c r="V24" s="276">
        <f>MATCH($A24,Table!$A:$A,0)+$X$2-1</f>
        <v>252</v>
      </c>
      <c r="W24" s="356"/>
      <c r="X24" s="356"/>
      <c r="Y24" s="356"/>
      <c r="Z24" s="276">
        <f>MATCH($A24,Table!$A:$A,0)+$AB$2-1</f>
        <v>243</v>
      </c>
      <c r="AA24" s="356"/>
      <c r="AB24" s="356"/>
      <c r="AC24" s="389" t="s">
        <v>218</v>
      </c>
    </row>
    <row r="25" spans="1:29" s="271" customFormat="1" ht="19.5" customHeight="1">
      <c r="A25" s="272">
        <v>41351</v>
      </c>
      <c r="B25" s="277">
        <f ca="1">IF(ISERROR(MATCH(B$1,INDIRECT("Table!A"&amp;$Z25):INDIRECT("Table!" &amp; $AC$44 &amp; $Z25),0)),"",INDIRECT(CONCATENATE("Table!",ADDRESS($V25,MATCH(B$1,INDIRECT("Table!A" &amp; $Z25):INDIRECT("Table!" &amp; $AC$44 &amp; $Z25),0)))))</f>
        <v>1.3407586605129149</v>
      </c>
      <c r="C25" s="277">
        <f ca="1">IF(ISERROR(MATCH(C$1,INDIRECT("Table!A"&amp;$Z25):INDIRECT("Table!" &amp; $AC$44 &amp; $Z25),0)),"",INDIRECT(CONCATENATE("Table!",ADDRESS($V25,MATCH(C$1,INDIRECT("Table!A" &amp; $Z25):INDIRECT("Table!" &amp; $AC$44 &amp; $Z25),0)))))</f>
        <v>0.59295368991162389</v>
      </c>
      <c r="D25" s="277">
        <f ca="1">IF(ISERROR(MATCH(D$1,INDIRECT("Table!A"&amp;$Z25):INDIRECT("Table!" &amp; $AC$44 &amp; $Z25),0)),"",INDIRECT(CONCATENATE("Table!",ADDRESS($V25,MATCH(D$1,INDIRECT("Table!A" &amp; $Z25):INDIRECT("Table!" &amp; $AC$44 &amp; $Z25),0)))))</f>
        <v>0.59989799077571926</v>
      </c>
      <c r="E25" s="277">
        <f ca="1">IF(ISERROR(MATCH(E$1,INDIRECT("Table!A"&amp;$Z25):INDIRECT("Table!" &amp; $AC$44 &amp; $Z25),0)),"",INDIRECT(CONCATENATE("Table!",ADDRESS($V25,MATCH(E$1,INDIRECT("Table!A" &amp; $Z25):INDIRECT("Table!" &amp; $AC$44 &amp; $Z25),0)))))</f>
        <v>1.5276579277331923</v>
      </c>
      <c r="F25" s="277">
        <f ca="1">IF(ISERROR(MATCH(F$1,INDIRECT("Table!A"&amp;$Z25):INDIRECT("Table!" &amp; $AC$44 &amp; $Z25),0)),"",INDIRECT(CONCATENATE("Table!",ADDRESS($V25,MATCH(F$1,INDIRECT("Table!A" &amp; $Z25):INDIRECT("Table!" &amp; $AC$44 &amp; $Z25),0)))))</f>
        <v>1.4424014505673832</v>
      </c>
      <c r="G25" s="277">
        <f ca="1">IF(ISERROR(MATCH(G$1,INDIRECT("Table!A"&amp;$Z25):INDIRECT("Table!" &amp; $AC$44 &amp; $Z25),0)),"",INDIRECT(CONCATENATE("Table!",ADDRESS($V25,MATCH(G$1,INDIRECT("Table!A" &amp; $Z25):INDIRECT("Table!" &amp; $AC$44 &amp; $Z25),0)))))</f>
        <v>3.4229394696212876</v>
      </c>
      <c r="H25" s="277">
        <f ca="1">IF(ISERROR(MATCH(H$1,INDIRECT("Table!A"&amp;$Z25):INDIRECT("Table!" &amp; $AC$44 &amp; $Z25),0)),"",INDIRECT(CONCATENATE("Table!",ADDRESS($V25,MATCH(H$1,INDIRECT("Table!A" &amp; $Z25):INDIRECT("Table!" &amp; $AC$44 &amp; $Z25),0)))))</f>
        <v>0.97345173318124334</v>
      </c>
      <c r="I25" s="277">
        <f ca="1">IF(ISERROR(MATCH(I$1,INDIRECT("Table!A"&amp;$Z25):INDIRECT("Table!" &amp; $AC$22 &amp; $Z25),0)),"",INDIRECT(CONCATENATE("Table!",ADDRESS($V25,MATCH(I$1,INDIRECT("Table!A" &amp; $Z25):INDIRECT("Table!" &amp; $AC$22 &amp; $Z25),0)))))</f>
        <v>5.8063487074439167E-2</v>
      </c>
      <c r="J25" s="277" t="str">
        <f ca="1">IF(ISERROR(MATCH(J$1,INDIRECT("Table!A"&amp;$Z25):INDIRECT("Table!" &amp; $AC$22 &amp; $Z25),0)),"",INDIRECT(CONCATENATE("Table!",ADDRESS($V25,MATCH(J$1,INDIRECT("Table!A" &amp; $Z25):INDIRECT("Table!" &amp; $AC$22 &amp; $Z25),0)))))</f>
        <v/>
      </c>
      <c r="K25" s="277" t="str">
        <f ca="1">IF(ISERROR(MATCH(K$1,INDIRECT("Table!A"&amp;$Z25):INDIRECT("Table!" &amp; $AC$22 &amp; $Z25),0)),"",INDIRECT(CONCATENATE("Table!",ADDRESS($V25,MATCH(K$1,INDIRECT("Table!A" &amp; $Z25):INDIRECT("Table!" &amp; $AC$22 &amp; $Z25),0)))))</f>
        <v/>
      </c>
      <c r="L25" s="277">
        <f ca="1">IF(ISERROR(MATCH(L$1,INDIRECT("Table!A"&amp;$Z25):INDIRECT("Table!" &amp; $AC$44 &amp; $Z25),0)),"",INDIRECT(CONCATENATE("Table!",ADDRESS($V25,MATCH(L$1,INDIRECT("Table!A" &amp; $Z25):INDIRECT("Table!" &amp; $AC$44 &amp; $Z25),0)))))</f>
        <v>1.4545191035450997</v>
      </c>
      <c r="M25" s="277">
        <f ca="1">IF(ISERROR(MATCH(M$1,INDIRECT("Table!A"&amp;$Z25):INDIRECT("Table!" &amp; $AC$44 &amp; $Z25),0)),"",INDIRECT(CONCATENATE("Table!",ADDRESS($V25,MATCH(M$1,INDIRECT("Table!A" &amp; $Z25):INDIRECT("Table!" &amp; $AC$44 &amp; $Z25),0)))))</f>
        <v>2.6734816267344366</v>
      </c>
      <c r="N25" s="277">
        <f ca="1">IF(ISERROR(MATCH(N$1,INDIRECT("Table!A"&amp;$Z25):INDIRECT("Table!" &amp; $AC$44 &amp; $Z25),0)),"",INDIRECT(CONCATENATE("Table!",ADDRESS($V25,MATCH(N$1,INDIRECT("Table!A" &amp; $Z25):INDIRECT("Table!" &amp; $AC$44 &amp; $Z25),0)))))</f>
        <v>1.5182091426789304</v>
      </c>
      <c r="O25" s="277">
        <f ca="1">IF(ISERROR(MATCH(O$1,INDIRECT("Table!A"&amp;$Z25):INDIRECT("Table!" &amp; $AC$22 &amp; $Z25),0)),"",INDIRECT(CONCATENATE("Table!",ADDRESS($V25,MATCH(O$1,INDIRECT("Table!A" &amp; $Z25):INDIRECT("Table!" &amp; $AC$22 &amp; $Z25),0)))))</f>
        <v>1.2632218568732232</v>
      </c>
      <c r="P25" s="277">
        <f ca="1">IF(ISERROR(MATCH(P$1,INDIRECT("Table!A"&amp;$Z25):INDIRECT("Table!" &amp; $AC$22 &amp; $Z25),0)),"",INDIRECT(CONCATENATE("Table!",ADDRESS($V25,MATCH(P$1,INDIRECT("Table!A" &amp; $Z25):INDIRECT("Table!" &amp; $AC$22 &amp; $Z25),0)))))</f>
        <v>0.29437764183094689</v>
      </c>
      <c r="Q25" s="277" t="str">
        <f ca="1">IF(ISERROR(MATCH(Q$1,INDIRECT("Table!A"&amp;$Z25):INDIRECT("Table!" &amp; $AC$22 &amp; $Z25),0)),"",INDIRECT(CONCATENATE("Table!",ADDRESS($V25,MATCH(Q$1,INDIRECT("Table!A" &amp; $Z25):INDIRECT("Table!" &amp; $AC$22 &amp; $Z25),0)))))</f>
        <v/>
      </c>
      <c r="R25" s="277" t="str">
        <f ca="1">IF(ISERROR(MATCH(R$1,INDIRECT("Table!A"&amp;$Z25):INDIRECT("Table!" &amp; $AC$22 &amp; $Z25),0)),"",INDIRECT(CONCATENATE("Table!",ADDRESS($V25,MATCH(R$1,INDIRECT("Table!A" &amp; $Z25):INDIRECT("Table!" &amp; $AC$22 &amp; $Z25),0)))))</f>
        <v/>
      </c>
      <c r="S25" s="277">
        <f ca="1">IF(ISERROR(MATCH(S$1,INDIRECT("Table!A"&amp;$Z25):INDIRECT("Table!" &amp; $AC$22 &amp; $Z25),0)),"",INDIRECT(CONCATENATE("Table!",ADDRESS($V25,MATCH(S$1,INDIRECT("Table!A" &amp; $Z25):INDIRECT("Table!" &amp; $AC$22 &amp; $Z25),0)))))</f>
        <v>0.32952191256731517</v>
      </c>
      <c r="T25" s="277">
        <f ca="1">IF(ISERROR(MATCH(T$1,INDIRECT("Table!A"&amp;$Z25):INDIRECT("Table!" &amp; $AC$22 &amp; $Z25),0)),"",INDIRECT(CONCATENATE("Table!",ADDRESS($V25,MATCH(T$1,INDIRECT("Table!A" &amp; $Z25):INDIRECT("Table!" &amp; $AC$22 &amp; $Z25),0)))))</f>
        <v>0.35153185959716532</v>
      </c>
      <c r="U25" s="355"/>
      <c r="V25" s="276">
        <f>MATCH($A25,Table!$A:$A,0)+$X$2-1</f>
        <v>264</v>
      </c>
      <c r="W25" s="355"/>
      <c r="X25" s="355"/>
      <c r="Y25" s="355"/>
      <c r="Z25" s="276">
        <f>MATCH($A25,Table!$A:$A,0)+$AB$2-1</f>
        <v>255</v>
      </c>
      <c r="AA25" s="355"/>
      <c r="AB25" s="355"/>
      <c r="AC25" s="389" t="s">
        <v>218</v>
      </c>
    </row>
    <row r="26" spans="1:29" s="271" customFormat="1" ht="19.5" customHeight="1">
      <c r="A26" s="272">
        <v>41347</v>
      </c>
      <c r="B26" s="277">
        <f ca="1">IF(ISERROR(MATCH(B$1,INDIRECT("Table!A"&amp;$Z26):INDIRECT("Table!" &amp; $AC$44 &amp; $Z26),0)),"",INDIRECT(CONCATENATE("Table!",ADDRESS($V26,MATCH(B$1,INDIRECT("Table!A" &amp; $Z26):INDIRECT("Table!" &amp; $AC$44 &amp; $Z26),0)))))</f>
        <v>1.3407586605129149</v>
      </c>
      <c r="C26" s="277">
        <f ca="1">IF(ISERROR(MATCH(C$1,INDIRECT("Table!A"&amp;$Z26):INDIRECT("Table!" &amp; $AC$44 &amp; $Z26),0)),"",INDIRECT(CONCATENATE("Table!",ADDRESS($V26,MATCH(C$1,INDIRECT("Table!A" &amp; $Z26):INDIRECT("Table!" &amp; $AC$44 &amp; $Z26),0)))))</f>
        <v>0.59295368991162389</v>
      </c>
      <c r="D26" s="277">
        <f ca="1">IF(ISERROR(MATCH(D$1,INDIRECT("Table!A"&amp;$Z26):INDIRECT("Table!" &amp; $AC$44 &amp; $Z26),0)),"",INDIRECT(CONCATENATE("Table!",ADDRESS($V26,MATCH(D$1,INDIRECT("Table!A" &amp; $Z26):INDIRECT("Table!" &amp; $AC$44 &amp; $Z26),0)))))</f>
        <v>0.59989799077571926</v>
      </c>
      <c r="E26" s="277">
        <f ca="1">IF(ISERROR(MATCH(E$1,INDIRECT("Table!A"&amp;$Z26):INDIRECT("Table!" &amp; $AC$44 &amp; $Z26),0)),"",INDIRECT(CONCATENATE("Table!",ADDRESS($V26,MATCH(E$1,INDIRECT("Table!A" &amp; $Z26):INDIRECT("Table!" &amp; $AC$44 &amp; $Z26),0)))))</f>
        <v>1.5276579277331923</v>
      </c>
      <c r="F26" s="277">
        <f ca="1">IF(ISERROR(MATCH(F$1,INDIRECT("Table!A"&amp;$Z26):INDIRECT("Table!" &amp; $AC$44 &amp; $Z26),0)),"",INDIRECT(CONCATENATE("Table!",ADDRESS($V26,MATCH(F$1,INDIRECT("Table!A" &amp; $Z26):INDIRECT("Table!" &amp; $AC$44 &amp; $Z26),0)))))</f>
        <v>1.4424014505673832</v>
      </c>
      <c r="G26" s="277">
        <f ca="1">IF(ISERROR(MATCH(G$1,INDIRECT("Table!A"&amp;$Z26):INDIRECT("Table!" &amp; $AC$44 &amp; $Z26),0)),"",INDIRECT(CONCATENATE("Table!",ADDRESS($V26,MATCH(G$1,INDIRECT("Table!A" &amp; $Z26):INDIRECT("Table!" &amp; $AC$44 &amp; $Z26),0)))))</f>
        <v>3.4229394696212876</v>
      </c>
      <c r="H26" s="277">
        <f ca="1">IF(ISERROR(MATCH(H$1,INDIRECT("Table!A"&amp;$Z26):INDIRECT("Table!" &amp; $AC$44 &amp; $Z26),0)),"",INDIRECT(CONCATENATE("Table!",ADDRESS($V26,MATCH(H$1,INDIRECT("Table!A" &amp; $Z26):INDIRECT("Table!" &amp; $AC$44 &amp; $Z26),0)))))</f>
        <v>0.97345173318124334</v>
      </c>
      <c r="I26" s="277">
        <f ca="1">IF(ISERROR(MATCH(I$1,INDIRECT("Table!A"&amp;$Z26):INDIRECT("Table!" &amp; $AC$22 &amp; $Z26),0)),"",INDIRECT(CONCATENATE("Table!",ADDRESS($V26,MATCH(I$1,INDIRECT("Table!A" &amp; $Z26):INDIRECT("Table!" &amp; $AC$22 &amp; $Z26),0)))))</f>
        <v>5.8063487074439167E-2</v>
      </c>
      <c r="J26" s="277" t="str">
        <f ca="1">IF(ISERROR(MATCH(J$1,INDIRECT("Table!A"&amp;$Z26):INDIRECT("Table!" &amp; $AC$22 &amp; $Z26),0)),"",INDIRECT(CONCATENATE("Table!",ADDRESS($V26,MATCH(J$1,INDIRECT("Table!A" &amp; $Z26):INDIRECT("Table!" &amp; $AC$22 &amp; $Z26),0)))))</f>
        <v/>
      </c>
      <c r="K26" s="277" t="str">
        <f ca="1">IF(ISERROR(MATCH(K$1,INDIRECT("Table!A"&amp;$Z26):INDIRECT("Table!" &amp; $AC$22 &amp; $Z26),0)),"",INDIRECT(CONCATENATE("Table!",ADDRESS($V26,MATCH(K$1,INDIRECT("Table!A" &amp; $Z26):INDIRECT("Table!" &amp; $AC$22 &amp; $Z26),0)))))</f>
        <v/>
      </c>
      <c r="L26" s="277">
        <f ca="1">IF(ISERROR(MATCH(L$1,INDIRECT("Table!A"&amp;$Z26):INDIRECT("Table!" &amp; $AC$44 &amp; $Z26),0)),"",INDIRECT(CONCATENATE("Table!",ADDRESS($V26,MATCH(L$1,INDIRECT("Table!A" &amp; $Z26):INDIRECT("Table!" &amp; $AC$44 &amp; $Z26),0)))))</f>
        <v>1.4545191035450997</v>
      </c>
      <c r="M26" s="277">
        <f ca="1">IF(ISERROR(MATCH(M$1,INDIRECT("Table!A"&amp;$Z26):INDIRECT("Table!" &amp; $AC$44 &amp; $Z26),0)),"",INDIRECT(CONCATENATE("Table!",ADDRESS($V26,MATCH(M$1,INDIRECT("Table!A" &amp; $Z26):INDIRECT("Table!" &amp; $AC$44 &amp; $Z26),0)))))</f>
        <v>2.6734816267344366</v>
      </c>
      <c r="N26" s="277">
        <f ca="1">IF(ISERROR(MATCH(N$1,INDIRECT("Table!A"&amp;$Z26):INDIRECT("Table!" &amp; $AC$44 &amp; $Z26),0)),"",INDIRECT(CONCATENATE("Table!",ADDRESS($V26,MATCH(N$1,INDIRECT("Table!A" &amp; $Z26):INDIRECT("Table!" &amp; $AC$44 &amp; $Z26),0)))))</f>
        <v>1.5182091426789304</v>
      </c>
      <c r="O26" s="277">
        <f ca="1">IF(ISERROR(MATCH(O$1,INDIRECT("Table!A"&amp;$Z26):INDIRECT("Table!" &amp; $AC$22 &amp; $Z26),0)),"",INDIRECT(CONCATENATE("Table!",ADDRESS($V26,MATCH(O$1,INDIRECT("Table!A" &amp; $Z26):INDIRECT("Table!" &amp; $AC$22 &amp; $Z26),0)))))</f>
        <v>1.2605471584466919</v>
      </c>
      <c r="P26" s="277">
        <f ca="1">IF(ISERROR(MATCH(P$1,INDIRECT("Table!A"&amp;$Z26):INDIRECT("Table!" &amp; $AC$22 &amp; $Z26),0)),"",INDIRECT(CONCATENATE("Table!",ADDRESS($V26,MATCH(P$1,INDIRECT("Table!A" &amp; $Z26):INDIRECT("Table!" &amp; $AC$22 &amp; $Z26),0)))))</f>
        <v>0.29437764183094689</v>
      </c>
      <c r="Q26" s="277" t="str">
        <f ca="1">IF(ISERROR(MATCH(Q$1,INDIRECT("Table!A"&amp;$Z26):INDIRECT("Table!" &amp; $AC$22 &amp; $Z26),0)),"",INDIRECT(CONCATENATE("Table!",ADDRESS($V26,MATCH(Q$1,INDIRECT("Table!A" &amp; $Z26):INDIRECT("Table!" &amp; $AC$22 &amp; $Z26),0)))))</f>
        <v/>
      </c>
      <c r="R26" s="277" t="str">
        <f ca="1">IF(ISERROR(MATCH(R$1,INDIRECT("Table!A"&amp;$Z26):INDIRECT("Table!" &amp; $AC$22 &amp; $Z26),0)),"",INDIRECT(CONCATENATE("Table!",ADDRESS($V26,MATCH(R$1,INDIRECT("Table!A" &amp; $Z26):INDIRECT("Table!" &amp; $AC$22 &amp; $Z26),0)))))</f>
        <v/>
      </c>
      <c r="S26" s="277">
        <f ca="1">IF(ISERROR(MATCH(S$1,INDIRECT("Table!A"&amp;$Z26):INDIRECT("Table!" &amp; $AC$22 &amp; $Z26),0)),"",INDIRECT(CONCATENATE("Table!",ADDRESS($V26,MATCH(S$1,INDIRECT("Table!A" &amp; $Z26):INDIRECT("Table!" &amp; $AC$22 &amp; $Z26),0)))))</f>
        <v>0.32952191256731517</v>
      </c>
      <c r="T26" s="277">
        <f ca="1">IF(ISERROR(MATCH(T$1,INDIRECT("Table!A"&amp;$Z26):INDIRECT("Table!" &amp; $AC$22 &amp; $Z26),0)),"",INDIRECT(CONCATENATE("Table!",ADDRESS($V26,MATCH(T$1,INDIRECT("Table!A" &amp; $Z26):INDIRECT("Table!" &amp; $AC$22 &amp; $Z26),0)))))</f>
        <v>0.35153185959716532</v>
      </c>
      <c r="U26" s="345"/>
      <c r="V26" s="276">
        <f>MATCH($A26,Table!$A:$A,0)+$X$2-1</f>
        <v>276</v>
      </c>
      <c r="W26" s="345"/>
      <c r="X26" s="345"/>
      <c r="Y26" s="345"/>
      <c r="Z26" s="276">
        <f>MATCH($A26,Table!$A:$A,0)+$AB$2-1</f>
        <v>267</v>
      </c>
      <c r="AA26" s="345"/>
      <c r="AB26" s="345"/>
      <c r="AC26" s="389" t="s">
        <v>218</v>
      </c>
    </row>
    <row r="27" spans="1:29" s="271" customFormat="1" ht="19.5" customHeight="1">
      <c r="A27" s="272">
        <v>41345</v>
      </c>
      <c r="B27" s="277">
        <f ca="1">IF(ISERROR(MATCH(B$1,INDIRECT("Table!A"&amp;$Z27):INDIRECT("Table!" &amp; $AC$44 &amp; $Z27),0)),"",INDIRECT(CONCATENATE("Table!",ADDRESS($V27,MATCH(B$1,INDIRECT("Table!A" &amp; $Z27):INDIRECT("Table!" &amp; $AC$44 &amp; $Z27),0)))))</f>
        <v>1.3407586605129149</v>
      </c>
      <c r="C27" s="277">
        <f ca="1">IF(ISERROR(MATCH(C$1,INDIRECT("Table!A"&amp;$Z27):INDIRECT("Table!" &amp; $AC$44 &amp; $Z27),0)),"",INDIRECT(CONCATENATE("Table!",ADDRESS($V27,MATCH(C$1,INDIRECT("Table!A" &amp; $Z27):INDIRECT("Table!" &amp; $AC$44 &amp; $Z27),0)))))</f>
        <v>0.59295368991162389</v>
      </c>
      <c r="D27" s="277">
        <f ca="1">IF(ISERROR(MATCH(D$1,INDIRECT("Table!A"&amp;$Z27):INDIRECT("Table!" &amp; $AC$44 &amp; $Z27),0)),"",INDIRECT(CONCATENATE("Table!",ADDRESS($V27,MATCH(D$1,INDIRECT("Table!A" &amp; $Z27):INDIRECT("Table!" &amp; $AC$44 &amp; $Z27),0)))))</f>
        <v>0.59989799077571926</v>
      </c>
      <c r="E27" s="277">
        <f ca="1">IF(ISERROR(MATCH(E$1,INDIRECT("Table!A"&amp;$Z27):INDIRECT("Table!" &amp; $AC$44 &amp; $Z27),0)),"",INDIRECT(CONCATENATE("Table!",ADDRESS($V27,MATCH(E$1,INDIRECT("Table!A" &amp; $Z27):INDIRECT("Table!" &amp; $AC$44 &amp; $Z27),0)))))</f>
        <v>1.5276579277331923</v>
      </c>
      <c r="F27" s="277">
        <f ca="1">IF(ISERROR(MATCH(F$1,INDIRECT("Table!A"&amp;$Z27):INDIRECT("Table!" &amp; $AC$44 &amp; $Z27),0)),"",INDIRECT(CONCATENATE("Table!",ADDRESS($V27,MATCH(F$1,INDIRECT("Table!A" &amp; $Z27):INDIRECT("Table!" &amp; $AC$44 &amp; $Z27),0)))))</f>
        <v>1.4424014505673832</v>
      </c>
      <c r="G27" s="277">
        <f ca="1">IF(ISERROR(MATCH(G$1,INDIRECT("Table!A"&amp;$Z27):INDIRECT("Table!" &amp; $AC$44 &amp; $Z27),0)),"",INDIRECT(CONCATENATE("Table!",ADDRESS($V27,MATCH(G$1,INDIRECT("Table!A" &amp; $Z27):INDIRECT("Table!" &amp; $AC$44 &amp; $Z27),0)))))</f>
        <v>3.4170704068658613</v>
      </c>
      <c r="H27" s="277">
        <f ca="1">IF(ISERROR(MATCH(H$1,INDIRECT("Table!A"&amp;$Z27):INDIRECT("Table!" &amp; $AC$44 &amp; $Z27),0)),"",INDIRECT(CONCATENATE("Table!",ADDRESS($V27,MATCH(H$1,INDIRECT("Table!A" &amp; $Z27):INDIRECT("Table!" &amp; $AC$44 &amp; $Z27),0)))))</f>
        <v>0.94288373699228056</v>
      </c>
      <c r="I27" s="277">
        <f ca="1">IF(ISERROR(MATCH(I$1,INDIRECT("Table!A"&amp;$Z27):INDIRECT("Table!" &amp; $AC$22 &amp; $Z27),0)),"",INDIRECT(CONCATENATE("Table!",ADDRESS($V27,MATCH(I$1,INDIRECT("Table!A" &amp; $Z27):INDIRECT("Table!" &amp; $AC$22 &amp; $Z27),0)))))</f>
        <v>5.8063487074439167E-2</v>
      </c>
      <c r="J27" s="277" t="str">
        <f ca="1">IF(ISERROR(MATCH(J$1,INDIRECT("Table!A"&amp;$Z27):INDIRECT("Table!" &amp; $AC$22 &amp; $Z27),0)),"",INDIRECT(CONCATENATE("Table!",ADDRESS($V27,MATCH(J$1,INDIRECT("Table!A" &amp; $Z27):INDIRECT("Table!" &amp; $AC$22 &amp; $Z27),0)))))</f>
        <v/>
      </c>
      <c r="K27" s="277" t="str">
        <f ca="1">IF(ISERROR(MATCH(K$1,INDIRECT("Table!A"&amp;$Z27):INDIRECT("Table!" &amp; $AC$22 &amp; $Z27),0)),"",INDIRECT(CONCATENATE("Table!",ADDRESS($V27,MATCH(K$1,INDIRECT("Table!A" &amp; $Z27):INDIRECT("Table!" &amp; $AC$22 &amp; $Z27),0)))))</f>
        <v/>
      </c>
      <c r="L27" s="277">
        <f ca="1">IF(ISERROR(MATCH(L$1,INDIRECT("Table!A"&amp;$Z27):INDIRECT("Table!" &amp; $AC$44 &amp; $Z27),0)),"",INDIRECT(CONCATENATE("Table!",ADDRESS($V27,MATCH(L$1,INDIRECT("Table!A" &amp; $Z27):INDIRECT("Table!" &amp; $AC$44 &amp; $Z27),0)))))</f>
        <v>1.4545191035450997</v>
      </c>
      <c r="M27" s="277">
        <f ca="1">IF(ISERROR(MATCH(M$1,INDIRECT("Table!A"&amp;$Z27):INDIRECT("Table!" &amp; $AC$44 &amp; $Z27),0)),"",INDIRECT(CONCATENATE("Table!",ADDRESS($V27,MATCH(M$1,INDIRECT("Table!A" &amp; $Z27):INDIRECT("Table!" &amp; $AC$44 &amp; $Z27),0)))))</f>
        <v>2.6035633327833785</v>
      </c>
      <c r="N27" s="277">
        <f ca="1">IF(ISERROR(MATCH(N$1,INDIRECT("Table!A"&amp;$Z27):INDIRECT("Table!" &amp; $AC$44 &amp; $Z27),0)),"",INDIRECT(CONCATENATE("Table!",ADDRESS($V27,MATCH(N$1,INDIRECT("Table!A" &amp; $Z27):INDIRECT("Table!" &amp; $AC$44 &amp; $Z27),0)))))</f>
        <v>1.5182091426789304</v>
      </c>
      <c r="O27" s="277">
        <f ca="1">IF(ISERROR(MATCH(O$1,INDIRECT("Table!A"&amp;$Z27):INDIRECT("Table!" &amp; $AC$22 &amp; $Z27),0)),"",INDIRECT(CONCATENATE("Table!",ADDRESS($V27,MATCH(O$1,INDIRECT("Table!A" &amp; $Z27):INDIRECT("Table!" &amp; $AC$22 &amp; $Z27),0)))))</f>
        <v>1.2366659224955194</v>
      </c>
      <c r="P27" s="277">
        <f ca="1">IF(ISERROR(MATCH(P$1,INDIRECT("Table!A"&amp;$Z27):INDIRECT("Table!" &amp; $AC$22 &amp; $Z27),0)),"",INDIRECT(CONCATENATE("Table!",ADDRESS($V27,MATCH(P$1,INDIRECT("Table!A" &amp; $Z27):INDIRECT("Table!" &amp; $AC$22 &amp; $Z27),0)))))</f>
        <v>0.29437764183094689</v>
      </c>
      <c r="Q27" s="277" t="str">
        <f ca="1">IF(ISERROR(MATCH(Q$1,INDIRECT("Table!A"&amp;$Z27):INDIRECT("Table!" &amp; $AC$22 &amp; $Z27),0)),"",INDIRECT(CONCATENATE("Table!",ADDRESS($V27,MATCH(Q$1,INDIRECT("Table!A" &amp; $Z27):INDIRECT("Table!" &amp; $AC$22 &amp; $Z27),0)))))</f>
        <v/>
      </c>
      <c r="R27" s="277" t="str">
        <f ca="1">IF(ISERROR(MATCH(R$1,INDIRECT("Table!A"&amp;$Z27):INDIRECT("Table!" &amp; $AC$22 &amp; $Z27),0)),"",INDIRECT(CONCATENATE("Table!",ADDRESS($V27,MATCH(R$1,INDIRECT("Table!A" &amp; $Z27):INDIRECT("Table!" &amp; $AC$22 &amp; $Z27),0)))))</f>
        <v/>
      </c>
      <c r="S27" s="277">
        <f ca="1">IF(ISERROR(MATCH(S$1,INDIRECT("Table!A"&amp;$Z27):INDIRECT("Table!" &amp; $AC$22 &amp; $Z27),0)),"",INDIRECT(CONCATENATE("Table!",ADDRESS($V27,MATCH(S$1,INDIRECT("Table!A" &amp; $Z27):INDIRECT("Table!" &amp; $AC$22 &amp; $Z27),0)))))</f>
        <v>0.32952191256731517</v>
      </c>
      <c r="T27" s="277">
        <f ca="1">IF(ISERROR(MATCH(T$1,INDIRECT("Table!A"&amp;$Z27):INDIRECT("Table!" &amp; $AC$22 &amp; $Z27),0)),"",INDIRECT(CONCATENATE("Table!",ADDRESS($V27,MATCH(T$1,INDIRECT("Table!A" &amp; $Z27):INDIRECT("Table!" &amp; $AC$22 &amp; $Z27),0)))))</f>
        <v>0.35153185959716532</v>
      </c>
      <c r="U27" s="344"/>
      <c r="V27" s="276">
        <f>MATCH($A27,Table!$A:$A,0)+$X$2-1</f>
        <v>288</v>
      </c>
      <c r="W27" s="344"/>
      <c r="X27" s="344"/>
      <c r="Y27" s="344"/>
      <c r="Z27" s="276">
        <f>MATCH($A27,Table!$A:$A,0)+$AB$2-1</f>
        <v>279</v>
      </c>
      <c r="AA27" s="344"/>
      <c r="AB27" s="344"/>
      <c r="AC27" s="389" t="s">
        <v>218</v>
      </c>
    </row>
    <row r="28" spans="1:29" s="271" customFormat="1" ht="19.5" customHeight="1">
      <c r="A28" s="272">
        <v>41344</v>
      </c>
      <c r="B28" s="277">
        <f ca="1">IF(ISERROR(MATCH(B$1,INDIRECT("Table!A"&amp;$Z28):INDIRECT("Table!" &amp; $AC$44 &amp; $Z28),0)),"",INDIRECT(CONCATENATE("Table!",ADDRESS($V28,MATCH(B$1,INDIRECT("Table!A" &amp; $Z28):INDIRECT("Table!" &amp; $AC$44 &amp; $Z28),0)))))</f>
        <v>1.3407586605129149</v>
      </c>
      <c r="C28" s="277">
        <f ca="1">IF(ISERROR(MATCH(C$1,INDIRECT("Table!A"&amp;$Z28):INDIRECT("Table!" &amp; $AC$44 &amp; $Z28),0)),"",INDIRECT(CONCATENATE("Table!",ADDRESS($V28,MATCH(C$1,INDIRECT("Table!A" &amp; $Z28):INDIRECT("Table!" &amp; $AC$44 &amp; $Z28),0)))))</f>
        <v>0.59295368991162389</v>
      </c>
      <c r="D28" s="277">
        <f ca="1">IF(ISERROR(MATCH(D$1,INDIRECT("Table!A"&amp;$Z28):INDIRECT("Table!" &amp; $AC$44 &amp; $Z28),0)),"",INDIRECT(CONCATENATE("Table!",ADDRESS($V28,MATCH(D$1,INDIRECT("Table!A" &amp; $Z28):INDIRECT("Table!" &amp; $AC$44 &amp; $Z28),0)))))</f>
        <v>0.59989799077571926</v>
      </c>
      <c r="E28" s="277">
        <f ca="1">IF(ISERROR(MATCH(E$1,INDIRECT("Table!A"&amp;$Z28):INDIRECT("Table!" &amp; $AC$44 &amp; $Z28),0)),"",INDIRECT(CONCATENATE("Table!",ADDRESS($V28,MATCH(E$1,INDIRECT("Table!A" &amp; $Z28):INDIRECT("Table!" &amp; $AC$44 &amp; $Z28),0)))))</f>
        <v>1.5276579277331923</v>
      </c>
      <c r="F28" s="277">
        <f ca="1">IF(ISERROR(MATCH(F$1,INDIRECT("Table!A"&amp;$Z28):INDIRECT("Table!" &amp; $AC$44 &amp; $Z28),0)),"",INDIRECT(CONCATENATE("Table!",ADDRESS($V28,MATCH(F$1,INDIRECT("Table!A" &amp; $Z28):INDIRECT("Table!" &amp; $AC$44 &amp; $Z28),0)))))</f>
        <v>1.4424014505673832</v>
      </c>
      <c r="G28" s="277">
        <f ca="1">IF(ISERROR(MATCH(G$1,INDIRECT("Table!A"&amp;$Z28):INDIRECT("Table!" &amp; $AC$44 &amp; $Z28),0)),"",INDIRECT(CONCATENATE("Table!",ADDRESS($V28,MATCH(G$1,INDIRECT("Table!A" &amp; $Z28):INDIRECT("Table!" &amp; $AC$44 &amp; $Z28),0)))))</f>
        <v>3.4170704068658613</v>
      </c>
      <c r="H28" s="277">
        <f ca="1">IF(ISERROR(MATCH(H$1,INDIRECT("Table!A"&amp;$Z28):INDIRECT("Table!" &amp; $AC$44 &amp; $Z28),0)),"",INDIRECT(CONCATENATE("Table!",ADDRESS($V28,MATCH(H$1,INDIRECT("Table!A" &amp; $Z28):INDIRECT("Table!" &amp; $AC$44 &amp; $Z28),0)))))</f>
        <v>0.94288373699228056</v>
      </c>
      <c r="I28" s="277">
        <f ca="1">IF(ISERROR(MATCH(I$1,INDIRECT("Table!A"&amp;$Z28):INDIRECT("Table!" &amp; $AC$22 &amp; $Z28),0)),"",INDIRECT(CONCATENATE("Table!",ADDRESS($V28,MATCH(I$1,INDIRECT("Table!A" &amp; $Z28):INDIRECT("Table!" &amp; $AC$22 &amp; $Z28),0)))))</f>
        <v>5.8063487074439167E-2</v>
      </c>
      <c r="J28" s="277" t="str">
        <f ca="1">IF(ISERROR(MATCH(J$1,INDIRECT("Table!A"&amp;$Z28):INDIRECT("Table!" &amp; $AC$22 &amp; $Z28),0)),"",INDIRECT(CONCATENATE("Table!",ADDRESS($V28,MATCH(J$1,INDIRECT("Table!A" &amp; $Z28):INDIRECT("Table!" &amp; $AC$22 &amp; $Z28),0)))))</f>
        <v/>
      </c>
      <c r="K28" s="277" t="str">
        <f ca="1">IF(ISERROR(MATCH(K$1,INDIRECT("Table!A"&amp;$Z28):INDIRECT("Table!" &amp; $AC$22 &amp; $Z28),0)),"",INDIRECT(CONCATENATE("Table!",ADDRESS($V28,MATCH(K$1,INDIRECT("Table!A" &amp; $Z28):INDIRECT("Table!" &amp; $AC$22 &amp; $Z28),0)))))</f>
        <v/>
      </c>
      <c r="L28" s="277">
        <f ca="1">IF(ISERROR(MATCH(L$1,INDIRECT("Table!A"&amp;$Z28):INDIRECT("Table!" &amp; $AC$44 &amp; $Z28),0)),"",INDIRECT(CONCATENATE("Table!",ADDRESS($V28,MATCH(L$1,INDIRECT("Table!A" &amp; $Z28):INDIRECT("Table!" &amp; $AC$44 &amp; $Z28),0)))))</f>
        <v>1.4545191035450997</v>
      </c>
      <c r="M28" s="277">
        <f ca="1">IF(ISERROR(MATCH(M$1,INDIRECT("Table!A"&amp;$Z28):INDIRECT("Table!" &amp; $AC$44 &amp; $Z28),0)),"",INDIRECT(CONCATENATE("Table!",ADDRESS($V28,MATCH(M$1,INDIRECT("Table!A" &amp; $Z28):INDIRECT("Table!" &amp; $AC$44 &amp; $Z28),0)))))</f>
        <v>2.6030529802727869</v>
      </c>
      <c r="N28" s="277">
        <f ca="1">IF(ISERROR(MATCH(N$1,INDIRECT("Table!A"&amp;$Z28):INDIRECT("Table!" &amp; $AC$44 &amp; $Z28),0)),"",INDIRECT(CONCATENATE("Table!",ADDRESS($V28,MATCH(N$1,INDIRECT("Table!A" &amp; $Z28):INDIRECT("Table!" &amp; $AC$44 &amp; $Z28),0)))))</f>
        <v>1.5182091426789304</v>
      </c>
      <c r="O28" s="277">
        <f ca="1">IF(ISERROR(MATCH(O$1,INDIRECT("Table!A"&amp;$Z28):INDIRECT("Table!" &amp; $AC$22 &amp; $Z28),0)),"",INDIRECT(CONCATENATE("Table!",ADDRESS($V28,MATCH(O$1,INDIRECT("Table!A" &amp; $Z28):INDIRECT("Table!" &amp; $AC$22 &amp; $Z28),0)))))</f>
        <v>1.2366659224955194</v>
      </c>
      <c r="P28" s="277">
        <f ca="1">IF(ISERROR(MATCH(P$1,INDIRECT("Table!A"&amp;$Z28):INDIRECT("Table!" &amp; $AC$22 &amp; $Z28),0)),"",INDIRECT(CONCATENATE("Table!",ADDRESS($V28,MATCH(P$1,INDIRECT("Table!A" &amp; $Z28):INDIRECT("Table!" &amp; $AC$22 &amp; $Z28),0)))))</f>
        <v>0.29437764183094689</v>
      </c>
      <c r="Q28" s="277" t="str">
        <f ca="1">IF(ISERROR(MATCH(Q$1,INDIRECT("Table!A"&amp;$Z28):INDIRECT("Table!" &amp; $AC$22 &amp; $Z28),0)),"",INDIRECT(CONCATENATE("Table!",ADDRESS($V28,MATCH(Q$1,INDIRECT("Table!A" &amp; $Z28):INDIRECT("Table!" &amp; $AC$22 &amp; $Z28),0)))))</f>
        <v/>
      </c>
      <c r="R28" s="277" t="str">
        <f ca="1">IF(ISERROR(MATCH(R$1,INDIRECT("Table!A"&amp;$Z28):INDIRECT("Table!" &amp; $AC$22 &amp; $Z28),0)),"",INDIRECT(CONCATENATE("Table!",ADDRESS($V28,MATCH(R$1,INDIRECT("Table!A" &amp; $Z28):INDIRECT("Table!" &amp; $AC$22 &amp; $Z28),0)))))</f>
        <v/>
      </c>
      <c r="S28" s="277">
        <f ca="1">IF(ISERROR(MATCH(S$1,INDIRECT("Table!A"&amp;$Z28):INDIRECT("Table!" &amp; $AC$22 &amp; $Z28),0)),"",INDIRECT(CONCATENATE("Table!",ADDRESS($V28,MATCH(S$1,INDIRECT("Table!A" &amp; $Z28):INDIRECT("Table!" &amp; $AC$22 &amp; $Z28),0)))))</f>
        <v>0.32952191256731517</v>
      </c>
      <c r="T28" s="277">
        <f ca="1">IF(ISERROR(MATCH(T$1,INDIRECT("Table!A"&amp;$Z28):INDIRECT("Table!" &amp; $AC$22 &amp; $Z28),0)),"",INDIRECT(CONCATENATE("Table!",ADDRESS($V28,MATCH(T$1,INDIRECT("Table!A" &amp; $Z28):INDIRECT("Table!" &amp; $AC$22 &amp; $Z28),0)))))</f>
        <v>0.35153185959716532</v>
      </c>
      <c r="U28" s="343"/>
      <c r="V28" s="276">
        <f>MATCH($A28,Table!$A:$A,0)+$X$2-1</f>
        <v>300</v>
      </c>
      <c r="W28" s="343"/>
      <c r="X28" s="343"/>
      <c r="Y28" s="343"/>
      <c r="Z28" s="276">
        <f>MATCH($A28,Table!$A:$A,0)+$AB$2-1</f>
        <v>291</v>
      </c>
      <c r="AA28" s="343"/>
      <c r="AB28" s="343"/>
      <c r="AC28" s="389" t="s">
        <v>218</v>
      </c>
    </row>
    <row r="29" spans="1:29" s="271" customFormat="1" ht="19.5" customHeight="1">
      <c r="A29" s="272">
        <v>41341</v>
      </c>
      <c r="B29" s="277">
        <f ca="1">IF(ISERROR(MATCH(B$1,INDIRECT("Table!A"&amp;$Z29):INDIRECT("Table!" &amp; $AC$44 &amp; $Z29),0)),"",INDIRECT(CONCATENATE("Table!",ADDRESS($V29,MATCH(B$1,INDIRECT("Table!A" &amp; $Z29):INDIRECT("Table!" &amp; $AC$44 &amp; $Z29),0)))))</f>
        <v>1.3345286563704302</v>
      </c>
      <c r="C29" s="277">
        <f ca="1">IF(ISERROR(MATCH(C$1,INDIRECT("Table!A"&amp;$Z29):INDIRECT("Table!" &amp; $AC$44 &amp; $Z29),0)),"",INDIRECT(CONCATENATE("Table!",ADDRESS($V29,MATCH(C$1,INDIRECT("Table!A" &amp; $Z29):INDIRECT("Table!" &amp; $AC$44 &amp; $Z29),0)))))</f>
        <v>0.59233435958218339</v>
      </c>
      <c r="D29" s="277">
        <f ca="1">IF(ISERROR(MATCH(D$1,INDIRECT("Table!A"&amp;$Z29):INDIRECT("Table!" &amp; $AC$44 &amp; $Z29),0)),"",INDIRECT(CONCATENATE("Table!",ADDRESS($V29,MATCH(D$1,INDIRECT("Table!A" &amp; $Z29):INDIRECT("Table!" &amp; $AC$44 &amp; $Z29),0)))))</f>
        <v>0.59927927832161143</v>
      </c>
      <c r="E29" s="277">
        <f ca="1">IF(ISERROR(MATCH(E$1,INDIRECT("Table!A"&amp;$Z29):INDIRECT("Table!" &amp; $AC$44 &amp; $Z29),0)),"",INDIRECT(CONCATENATE("Table!",ADDRESS($V29,MATCH(E$1,INDIRECT("Table!A" &amp; $Z29):INDIRECT("Table!" &amp; $AC$44 &amp; $Z29),0)))))</f>
        <v>1.5277938524531616</v>
      </c>
      <c r="F29" s="277">
        <f ca="1">IF(ISERROR(MATCH(F$1,INDIRECT("Table!A"&amp;$Z29):INDIRECT("Table!" &amp; $AC$44 &amp; $Z29),0)),"",INDIRECT(CONCATENATE("Table!",ADDRESS($V29,MATCH(F$1,INDIRECT("Table!A" &amp; $Z29):INDIRECT("Table!" &amp; $AC$44 &amp; $Z29),0)))))</f>
        <v>1.4425297895166287</v>
      </c>
      <c r="G29" s="277">
        <f ca="1">IF(ISERROR(MATCH(G$1,INDIRECT("Table!A"&amp;$Z29):INDIRECT("Table!" &amp; $AC$44 &amp; $Z29),0)),"",INDIRECT(CONCATENATE("Table!",ADDRESS($V29,MATCH(G$1,INDIRECT("Table!A" &amp; $Z29):INDIRECT("Table!" &amp; $AC$44 &amp; $Z29),0)))))</f>
        <v>3.4173744437380797</v>
      </c>
      <c r="H29" s="277">
        <f ca="1">IF(ISERROR(MATCH(H$1,INDIRECT("Table!A"&amp;$Z29):INDIRECT("Table!" &amp; $AC$44 &amp; $Z29),0)),"",INDIRECT(CONCATENATE("Table!",ADDRESS($V29,MATCH(H$1,INDIRECT("Table!A" &amp; $Z29):INDIRECT("Table!" &amp; $AC$44 &amp; $Z29),0)))))</f>
        <v>0.94296763090962132</v>
      </c>
      <c r="I29" s="277">
        <f ca="1">IF(ISERROR(MATCH(I$1,INDIRECT("Table!A"&amp;$Z29):INDIRECT("Table!" &amp; $AC$22 &amp; $Z29),0)),"",INDIRECT(CONCATENATE("Table!",ADDRESS($V29,MATCH(I$1,INDIRECT("Table!A" &amp; $Z29):INDIRECT("Table!" &amp; $AC$22 &amp; $Z29),0)))))</f>
        <v>5.8068653324734959E-2</v>
      </c>
      <c r="J29" s="277" t="str">
        <f ca="1">IF(ISERROR(MATCH(J$1,INDIRECT("Table!A"&amp;$Z29):INDIRECT("Table!" &amp; $AC$22 &amp; $Z29),0)),"",INDIRECT(CONCATENATE("Table!",ADDRESS($V29,MATCH(J$1,INDIRECT("Table!A" &amp; $Z29):INDIRECT("Table!" &amp; $AC$22 &amp; $Z29),0)))))</f>
        <v/>
      </c>
      <c r="K29" s="277" t="str">
        <f ca="1">IF(ISERROR(MATCH(K$1,INDIRECT("Table!A"&amp;$Z29):INDIRECT("Table!" &amp; $AC$22 &amp; $Z29),0)),"",INDIRECT(CONCATENATE("Table!",ADDRESS($V29,MATCH(K$1,INDIRECT("Table!A" &amp; $Z29):INDIRECT("Table!" &amp; $AC$22 &amp; $Z29),0)))))</f>
        <v/>
      </c>
      <c r="L29" s="277">
        <f ca="1">IF(ISERROR(MATCH(L$1,INDIRECT("Table!A"&amp;$Z29):INDIRECT("Table!" &amp; $AC$44 &amp; $Z29),0)),"",INDIRECT(CONCATENATE("Table!",ADDRESS($V29,MATCH(L$1,INDIRECT("Table!A" &amp; $Z29):INDIRECT("Table!" &amp; $AC$44 &amp; $Z29),0)))))</f>
        <v>1.4546485206732738</v>
      </c>
      <c r="M29" s="277">
        <f ca="1">IF(ISERROR(MATCH(M$1,INDIRECT("Table!A"&amp;$Z29):INDIRECT("Table!" &amp; $AC$44 &amp; $Z29),0)),"",INDIRECT(CONCATENATE("Table!",ADDRESS($V29,MATCH(M$1,INDIRECT("Table!A" &amp; $Z29):INDIRECT("Table!" &amp; $AC$44 &amp; $Z29),0)))))</f>
        <v>2.6032845892220058</v>
      </c>
      <c r="N29" s="277">
        <f ca="1">IF(ISERROR(MATCH(N$1,INDIRECT("Table!A"&amp;$Z29):INDIRECT("Table!" &amp; $AC$44 &amp; $Z29),0)),"",INDIRECT(CONCATENATE("Table!",ADDRESS($V29,MATCH(N$1,INDIRECT("Table!A" &amp; $Z29):INDIRECT("Table!" &amp; $AC$44 &amp; $Z29),0)))))</f>
        <v>0.90570761656208476</v>
      </c>
      <c r="O29" s="277">
        <f ca="1">IF(ISERROR(MATCH(O$1,INDIRECT("Table!A"&amp;$Z29):INDIRECT("Table!" &amp; $AC$22 &amp; $Z29),0)),"",INDIRECT(CONCATENATE("Table!",ADDRESS($V29,MATCH(O$1,INDIRECT("Table!A" &amp; $Z29):INDIRECT("Table!" &amp; $AC$22 &amp; $Z29),0)))))</f>
        <v>1.2367759559435569</v>
      </c>
      <c r="P29" s="277">
        <f ca="1">IF(ISERROR(MATCH(P$1,INDIRECT("Table!A"&amp;$Z29):INDIRECT("Table!" &amp; $AC$22 &amp; $Z29),0)),"",INDIRECT(CONCATENATE("Table!",ADDRESS($V29,MATCH(P$1,INDIRECT("Table!A" &amp; $Z29):INDIRECT("Table!" &amp; $AC$22 &amp; $Z29),0)))))</f>
        <v>0.29440383434289913</v>
      </c>
      <c r="Q29" s="277" t="str">
        <f ca="1">IF(ISERROR(MATCH(Q$1,INDIRECT("Table!A"&amp;$Z29):INDIRECT("Table!" &amp; $AC$22 &amp; $Z29),0)),"",INDIRECT(CONCATENATE("Table!",ADDRESS($V29,MATCH(Q$1,INDIRECT("Table!A" &amp; $Z29):INDIRECT("Table!" &amp; $AC$22 &amp; $Z29),0)))))</f>
        <v/>
      </c>
      <c r="R29" s="277" t="str">
        <f ca="1">IF(ISERROR(MATCH(R$1,INDIRECT("Table!A"&amp;$Z29):INDIRECT("Table!" &amp; $AC$22 &amp; $Z29),0)),"",INDIRECT(CONCATENATE("Table!",ADDRESS($V29,MATCH(R$1,INDIRECT("Table!A" &amp; $Z29):INDIRECT("Table!" &amp; $AC$22 &amp; $Z29),0)))))</f>
        <v/>
      </c>
      <c r="S29" s="277">
        <f ca="1">IF(ISERROR(MATCH(S$1,INDIRECT("Table!A"&amp;$Z29):INDIRECT("Table!" &amp; $AC$22 &amp; $Z29),0)),"",INDIRECT(CONCATENATE("Table!",ADDRESS($V29,MATCH(S$1,INDIRECT("Table!A" &amp; $Z29):INDIRECT("Table!" &amp; $AC$22 &amp; $Z29),0)))))</f>
        <v>0.32955123207194786</v>
      </c>
      <c r="T29" s="277">
        <f ca="1">IF(ISERROR(MATCH(T$1,INDIRECT("Table!A"&amp;$Z29):INDIRECT("Table!" &amp; $AC$22 &amp; $Z29),0)),"",INDIRECT(CONCATENATE("Table!",ADDRESS($V29,MATCH(T$1,INDIRECT("Table!A" &amp; $Z29):INDIRECT("Table!" &amp; $AC$22 &amp; $Z29),0)))))</f>
        <v>0.35156313745636963</v>
      </c>
      <c r="U29" s="341"/>
      <c r="V29" s="276">
        <f>MATCH($A29,Table!$A:$A,0)+$X$2-1</f>
        <v>312</v>
      </c>
      <c r="W29" s="341"/>
      <c r="X29" s="341"/>
      <c r="Y29" s="341"/>
      <c r="Z29" s="276">
        <f>MATCH($A29,Table!$A:$A,0)+$AB$2-1</f>
        <v>303</v>
      </c>
      <c r="AA29" s="341"/>
      <c r="AB29" s="341"/>
      <c r="AC29" s="389" t="s">
        <v>218</v>
      </c>
    </row>
    <row r="30" spans="1:29" s="271" customFormat="1" ht="19.5" customHeight="1">
      <c r="A30" s="272">
        <v>41340</v>
      </c>
      <c r="B30" s="277">
        <f ca="1">IF(ISERROR(MATCH(B$1,INDIRECT("Table!A"&amp;$Z30):INDIRECT("Table!" &amp; $AC$44 &amp; $Z30),0)),"",INDIRECT(CONCATENATE("Table!",ADDRESS($V30,MATCH(B$1,INDIRECT("Table!A" &amp; $Z30):INDIRECT("Table!" &amp; $AC$44 &amp; $Z30),0)))))</f>
        <v>1.3258277646901293</v>
      </c>
      <c r="C30" s="277">
        <f ca="1">IF(ISERROR(MATCH(C$1,INDIRECT("Table!A"&amp;$Z30):INDIRECT("Table!" &amp; $AC$44 &amp; $Z30),0)),"",INDIRECT(CONCATENATE("Table!",ADDRESS($V30,MATCH(C$1,INDIRECT("Table!A" &amp; $Z30):INDIRECT("Table!" &amp; $AC$44 &amp; $Z30),0)))))</f>
        <v>0.59166227067191624</v>
      </c>
      <c r="D30" s="277">
        <f ca="1">IF(ISERROR(MATCH(D$1,INDIRECT("Table!A"&amp;$Z30):INDIRECT("Table!" &amp; $AC$44 &amp; $Z30),0)),"",INDIRECT(CONCATENATE("Table!",ADDRESS($V30,MATCH(D$1,INDIRECT("Table!A" &amp; $Z30):INDIRECT("Table!" &amp; $AC$44 &amp; $Z30),0)))))</f>
        <v>0.59860718941134416</v>
      </c>
      <c r="E30" s="277">
        <f ca="1">IF(ISERROR(MATCH(E$1,INDIRECT("Table!A"&amp;$Z30):INDIRECT("Table!" &amp; $AC$44 &amp; $Z30),0)),"",INDIRECT(CONCATENATE("Table!",ADDRESS($V30,MATCH(E$1,INDIRECT("Table!A" &amp; $Z30):INDIRECT("Table!" &amp; $AC$44 &amp; $Z30),0)))))</f>
        <v>1.5277938524531616</v>
      </c>
      <c r="F30" s="277">
        <f ca="1">IF(ISERROR(MATCH(F$1,INDIRECT("Table!A"&amp;$Z30):INDIRECT("Table!" &amp; $AC$44 &amp; $Z30),0)),"",INDIRECT(CONCATENATE("Table!",ADDRESS($V30,MATCH(F$1,INDIRECT("Table!A" &amp; $Z30):INDIRECT("Table!" &amp; $AC$44 &amp; $Z30),0)))))</f>
        <v>1.4425297895166287</v>
      </c>
      <c r="G30" s="277">
        <f ca="1">IF(ISERROR(MATCH(G$1,INDIRECT("Table!A"&amp;$Z30):INDIRECT("Table!" &amp; $AC$44 &amp; $Z30),0)),"",INDIRECT(CONCATENATE("Table!",ADDRESS($V30,MATCH(G$1,INDIRECT("Table!A" &amp; $Z30):INDIRECT("Table!" &amp; $AC$44 &amp; $Z30),0)))))</f>
        <v>3.4173744437380797</v>
      </c>
      <c r="H30" s="277">
        <f ca="1">IF(ISERROR(MATCH(H$1,INDIRECT("Table!A"&amp;$Z30):INDIRECT("Table!" &amp; $AC$44 &amp; $Z30),0)),"",INDIRECT(CONCATENATE("Table!",ADDRESS($V30,MATCH(H$1,INDIRECT("Table!A" &amp; $Z30):INDIRECT("Table!" &amp; $AC$44 &amp; $Z30),0)))))</f>
        <v>0.9379651501090398</v>
      </c>
      <c r="I30" s="277">
        <f ca="1">IF(ISERROR(MATCH(I$1,INDIRECT("Table!A"&amp;$Z30):INDIRECT("Table!" &amp; $AC$22 &amp; $Z30),0)),"",INDIRECT(CONCATENATE("Table!",ADDRESS($V30,MATCH(I$1,INDIRECT("Table!A" &amp; $Z30):INDIRECT("Table!" &amp; $AC$22 &amp; $Z30),0)))))</f>
        <v>5.8068653324734959E-2</v>
      </c>
      <c r="J30" s="277" t="str">
        <f ca="1">IF(ISERROR(MATCH(J$1,INDIRECT("Table!A"&amp;$Z30):INDIRECT("Table!" &amp; $AC$22 &amp; $Z30),0)),"",INDIRECT(CONCATENATE("Table!",ADDRESS($V30,MATCH(J$1,INDIRECT("Table!A" &amp; $Z30):INDIRECT("Table!" &amp; $AC$22 &amp; $Z30),0)))))</f>
        <v/>
      </c>
      <c r="K30" s="277" t="str">
        <f ca="1">IF(ISERROR(MATCH(K$1,INDIRECT("Table!A"&amp;$Z30):INDIRECT("Table!" &amp; $AC$22 &amp; $Z30),0)),"",INDIRECT(CONCATENATE("Table!",ADDRESS($V30,MATCH(K$1,INDIRECT("Table!A" &amp; $Z30):INDIRECT("Table!" &amp; $AC$22 &amp; $Z30),0)))))</f>
        <v/>
      </c>
      <c r="L30" s="277">
        <f ca="1">IF(ISERROR(MATCH(L$1,INDIRECT("Table!A"&amp;$Z30):INDIRECT("Table!" &amp; $AC$44 &amp; $Z30),0)),"",INDIRECT(CONCATENATE("Table!",ADDRESS($V30,MATCH(L$1,INDIRECT("Table!A" &amp; $Z30):INDIRECT("Table!" &amp; $AC$44 &amp; $Z30),0)))))</f>
        <v>1.4546485206732738</v>
      </c>
      <c r="M30" s="277">
        <f ca="1">IF(ISERROR(MATCH(M$1,INDIRECT("Table!A"&amp;$Z30):INDIRECT("Table!" &amp; $AC$44 &amp; $Z30),0)),"",INDIRECT(CONCATENATE("Table!",ADDRESS($V30,MATCH(M$1,INDIRECT("Table!A" &amp; $Z30):INDIRECT("Table!" &amp; $AC$44 &amp; $Z30),0)))))</f>
        <v>2.6032845892220058</v>
      </c>
      <c r="N30" s="277">
        <f ca="1">IF(ISERROR(MATCH(N$1,INDIRECT("Table!A"&amp;$Z30):INDIRECT("Table!" &amp; $AC$44 &amp; $Z30),0)),"",INDIRECT(CONCATENATE("Table!",ADDRESS($V30,MATCH(N$1,INDIRECT("Table!A" &amp; $Z30):INDIRECT("Table!" &amp; $AC$44 &amp; $Z30),0)))))</f>
        <v>0.90570761656208476</v>
      </c>
      <c r="O30" s="277">
        <f ca="1">IF(ISERROR(MATCH(O$1,INDIRECT("Table!A"&amp;$Z30):INDIRECT("Table!" &amp; $AC$22 &amp; $Z30),0)),"",INDIRECT(CONCATENATE("Table!",ADDRESS($V30,MATCH(O$1,INDIRECT("Table!A" &amp; $Z30):INDIRECT("Table!" &amp; $AC$22 &amp; $Z30),0)))))</f>
        <v>1.2333367519875886</v>
      </c>
      <c r="P30" s="277">
        <f ca="1">IF(ISERROR(MATCH(P$1,INDIRECT("Table!A"&amp;$Z30):INDIRECT("Table!" &amp; $AC$22 &amp; $Z30),0)),"",INDIRECT(CONCATENATE("Table!",ADDRESS($V30,MATCH(P$1,INDIRECT("Table!A" &amp; $Z30):INDIRECT("Table!" &amp; $AC$22 &amp; $Z30),0)))))</f>
        <v>0.29440383434289913</v>
      </c>
      <c r="Q30" s="277" t="str">
        <f ca="1">IF(ISERROR(MATCH(Q$1,INDIRECT("Table!A"&amp;$Z30):INDIRECT("Table!" &amp; $AC$22 &amp; $Z30),0)),"",INDIRECT(CONCATENATE("Table!",ADDRESS($V30,MATCH(Q$1,INDIRECT("Table!A" &amp; $Z30):INDIRECT("Table!" &amp; $AC$22 &amp; $Z30),0)))))</f>
        <v/>
      </c>
      <c r="R30" s="277" t="str">
        <f ca="1">IF(ISERROR(MATCH(R$1,INDIRECT("Table!A"&amp;$Z30):INDIRECT("Table!" &amp; $AC$22 &amp; $Z30),0)),"",INDIRECT(CONCATENATE("Table!",ADDRESS($V30,MATCH(R$1,INDIRECT("Table!A" &amp; $Z30):INDIRECT("Table!" &amp; $AC$22 &amp; $Z30),0)))))</f>
        <v/>
      </c>
      <c r="S30" s="277">
        <f ca="1">IF(ISERROR(MATCH(S$1,INDIRECT("Table!A"&amp;$Z30):INDIRECT("Table!" &amp; $AC$22 &amp; $Z30),0)),"",INDIRECT(CONCATENATE("Table!",ADDRESS($V30,MATCH(S$1,INDIRECT("Table!A" &amp; $Z30):INDIRECT("Table!" &amp; $AC$22 &amp; $Z30),0)))))</f>
        <v>0.32955123207194786</v>
      </c>
      <c r="T30" s="277">
        <f ca="1">IF(ISERROR(MATCH(T$1,INDIRECT("Table!A"&amp;$Z30):INDIRECT("Table!" &amp; $AC$22 &amp; $Z30),0)),"",INDIRECT(CONCATENATE("Table!",ADDRESS($V30,MATCH(T$1,INDIRECT("Table!A" &amp; $Z30):INDIRECT("Table!" &amp; $AC$22 &amp; $Z30),0)))))</f>
        <v>0.32099242985146792</v>
      </c>
      <c r="U30" s="294"/>
      <c r="V30" s="276">
        <f>MATCH($A30,Table!$A:$A,0)+$X$2-1</f>
        <v>324</v>
      </c>
      <c r="W30" s="294"/>
      <c r="X30" s="294"/>
      <c r="Y30" s="294"/>
      <c r="Z30" s="276">
        <f>MATCH($A30,Table!$A:$A,0)+$AB$2-1</f>
        <v>315</v>
      </c>
      <c r="AA30" s="294"/>
      <c r="AB30" s="294"/>
      <c r="AC30" s="389" t="s">
        <v>218</v>
      </c>
    </row>
    <row r="31" spans="1:29" s="271" customFormat="1" ht="19.5" customHeight="1">
      <c r="A31" s="272">
        <v>41337</v>
      </c>
      <c r="B31" s="277">
        <f ca="1">IF(ISERROR(MATCH(B$1,INDIRECT("Table!A"&amp;$Z31):INDIRECT("Table!" &amp; $AC$44 &amp; $Z31),0)),"",INDIRECT(CONCATENATE("Table!",ADDRESS($V31,MATCH(B$1,INDIRECT("Table!A" &amp; $Z31):INDIRECT("Table!" &amp; $AC$44 &amp; $Z31),0)))))</f>
        <v>1.3258277646901293</v>
      </c>
      <c r="C31" s="277">
        <f ca="1">IF(ISERROR(MATCH(C$1,INDIRECT("Table!A"&amp;$Z31):INDIRECT("Table!" &amp; $AC$44 &amp; $Z31),0)),"",INDIRECT(CONCATENATE("Table!",ADDRESS($V31,MATCH(C$1,INDIRECT("Table!A" &amp; $Z31):INDIRECT("Table!" &amp; $AC$44 &amp; $Z31),0)))))</f>
        <v>0.59166227067191624</v>
      </c>
      <c r="D31" s="277">
        <f ca="1">IF(ISERROR(MATCH(D$1,INDIRECT("Table!A"&amp;$Z31):INDIRECT("Table!" &amp; $AC$44 &amp; $Z31),0)),"",INDIRECT(CONCATENATE("Table!",ADDRESS($V31,MATCH(D$1,INDIRECT("Table!A" &amp; $Z31):INDIRECT("Table!" &amp; $AC$44 &amp; $Z31),0)))))</f>
        <v>0.59860718941134416</v>
      </c>
      <c r="E31" s="277">
        <f ca="1">IF(ISERROR(MATCH(E$1,INDIRECT("Table!A"&amp;$Z31):INDIRECT("Table!" &amp; $AC$44 &amp; $Z31),0)),"",INDIRECT(CONCATENATE("Table!",ADDRESS($V31,MATCH(E$1,INDIRECT("Table!A" &amp; $Z31):INDIRECT("Table!" &amp; $AC$44 &amp; $Z31),0)))))</f>
        <v>1.5277938524531616</v>
      </c>
      <c r="F31" s="277">
        <f ca="1">IF(ISERROR(MATCH(F$1,INDIRECT("Table!A"&amp;$Z31):INDIRECT("Table!" &amp; $AC$44 &amp; $Z31),0)),"",INDIRECT(CONCATENATE("Table!",ADDRESS($V31,MATCH(F$1,INDIRECT("Table!A" &amp; $Z31):INDIRECT("Table!" &amp; $AC$44 &amp; $Z31),0)))))</f>
        <v>1.4388613046040404</v>
      </c>
      <c r="G31" s="277">
        <f ca="1">IF(ISERROR(MATCH(G$1,INDIRECT("Table!A"&amp;$Z31):INDIRECT("Table!" &amp; $AC$44 &amp; $Z31),0)),"",INDIRECT(CONCATENATE("Table!",ADDRESS($V31,MATCH(G$1,INDIRECT("Table!A" &amp; $Z31):INDIRECT("Table!" &amp; $AC$44 &amp; $Z31),0)))))</f>
        <v>3.4173744437380797</v>
      </c>
      <c r="H31" s="277">
        <f ca="1">IF(ISERROR(MATCH(H$1,INDIRECT("Table!A"&amp;$Z31):INDIRECT("Table!" &amp; $AC$44 &amp; $Z31),0)),"",INDIRECT(CONCATENATE("Table!",ADDRESS($V31,MATCH(H$1,INDIRECT("Table!A" &amp; $Z31):INDIRECT("Table!" &amp; $AC$44 &amp; $Z31),0)))))</f>
        <v>0.9379651501090398</v>
      </c>
      <c r="I31" s="277">
        <f ca="1">IF(ISERROR(MATCH(I$1,INDIRECT("Table!A"&amp;$Z31):INDIRECT("Table!" &amp; $AC$22 &amp; $Z31),0)),"",INDIRECT(CONCATENATE("Table!",ADDRESS($V31,MATCH(I$1,INDIRECT("Table!A" &amp; $Z31):INDIRECT("Table!" &amp; $AC$22 &amp; $Z31),0)))))</f>
        <v>5.8068653324734959E-2</v>
      </c>
      <c r="J31" s="277" t="str">
        <f ca="1">IF(ISERROR(MATCH(J$1,INDIRECT("Table!A"&amp;$Z31):INDIRECT("Table!" &amp; $AC$22 &amp; $Z31),0)),"",INDIRECT(CONCATENATE("Table!",ADDRESS($V31,MATCH(J$1,INDIRECT("Table!A" &amp; $Z31):INDIRECT("Table!" &amp; $AC$22 &amp; $Z31),0)))))</f>
        <v/>
      </c>
      <c r="K31" s="277" t="str">
        <f ca="1">IF(ISERROR(MATCH(K$1,INDIRECT("Table!A"&amp;$Z31):INDIRECT("Table!" &amp; $AC$22 &amp; $Z31),0)),"",INDIRECT(CONCATENATE("Table!",ADDRESS($V31,MATCH(K$1,INDIRECT("Table!A" &amp; $Z31):INDIRECT("Table!" &amp; $AC$22 &amp; $Z31),0)))))</f>
        <v/>
      </c>
      <c r="L31" s="277">
        <f ca="1">IF(ISERROR(MATCH(L$1,INDIRECT("Table!A"&amp;$Z31):INDIRECT("Table!" &amp; $AC$44 &amp; $Z31),0)),"",INDIRECT(CONCATENATE("Table!",ADDRESS($V31,MATCH(L$1,INDIRECT("Table!A" &amp; $Z31):INDIRECT("Table!" &amp; $AC$44 &amp; $Z31),0)))))</f>
        <v>1.4567448077211997</v>
      </c>
      <c r="M31" s="277">
        <f ca="1">IF(ISERROR(MATCH(M$1,INDIRECT("Table!A"&amp;$Z31):INDIRECT("Table!" &amp; $AC$44 &amp; $Z31),0)),"",INDIRECT(CONCATENATE("Table!",ADDRESS($V31,MATCH(M$1,INDIRECT("Table!A" &amp; $Z31):INDIRECT("Table!" &amp; $AC$44 &amp; $Z31),0)))))</f>
        <v>2.5055433876072595</v>
      </c>
      <c r="N31" s="277">
        <f ca="1">IF(ISERROR(MATCH(N$1,INDIRECT("Table!A"&amp;$Z31):INDIRECT("Table!" &amp; $AC$44 &amp; $Z31),0)),"",INDIRECT(CONCATENATE("Table!",ADDRESS($V31,MATCH(N$1,INDIRECT("Table!A" &amp; $Z31):INDIRECT("Table!" &amp; $AC$44 &amp; $Z31),0)))))</f>
        <v>0.89837065117139259</v>
      </c>
      <c r="O31" s="277">
        <f ca="1">IF(ISERROR(MATCH(O$1,INDIRECT("Table!A"&amp;$Z31):INDIRECT("Table!" &amp; $AC$22 &amp; $Z31),0)),"",INDIRECT(CONCATENATE("Table!",ADDRESS($V31,MATCH(O$1,INDIRECT("Table!A" &amp; $Z31):INDIRECT("Table!" &amp; $AC$22 &amp; $Z31),0)))))</f>
        <v>1.2333367519875886</v>
      </c>
      <c r="P31" s="277">
        <f ca="1">IF(ISERROR(MATCH(P$1,INDIRECT("Table!A"&amp;$Z31):INDIRECT("Table!" &amp; $AC$22 &amp; $Z31),0)),"",INDIRECT(CONCATENATE("Table!",ADDRESS($V31,MATCH(P$1,INDIRECT("Table!A" &amp; $Z31):INDIRECT("Table!" &amp; $AC$22 &amp; $Z31),0)))))</f>
        <v>0.29440383434289913</v>
      </c>
      <c r="Q31" s="277" t="str">
        <f ca="1">IF(ISERROR(MATCH(Q$1,INDIRECT("Table!A"&amp;$Z31):INDIRECT("Table!" &amp; $AC$22 &amp; $Z31),0)),"",INDIRECT(CONCATENATE("Table!",ADDRESS($V31,MATCH(Q$1,INDIRECT("Table!A" &amp; $Z31):INDIRECT("Table!" &amp; $AC$22 &amp; $Z31),0)))))</f>
        <v/>
      </c>
      <c r="R31" s="277" t="str">
        <f ca="1">IF(ISERROR(MATCH(R$1,INDIRECT("Table!A"&amp;$Z31):INDIRECT("Table!" &amp; $AC$22 &amp; $Z31),0)),"",INDIRECT(CONCATENATE("Table!",ADDRESS($V31,MATCH(R$1,INDIRECT("Table!A" &amp; $Z31):INDIRECT("Table!" &amp; $AC$22 &amp; $Z31),0)))))</f>
        <v/>
      </c>
      <c r="S31" s="277" t="str">
        <f ca="1">IF(ISERROR(MATCH(S$1,INDIRECT("Table!A"&amp;$Z31):INDIRECT("Table!" &amp; $AC$22 &amp; $Z31),0)),"",INDIRECT(CONCATENATE("Table!",ADDRESS($V31,MATCH(S$1,INDIRECT("Table!A" &amp; $Z31):INDIRECT("Table!" &amp; $AC$22 &amp; $Z31),0)))))</f>
        <v/>
      </c>
      <c r="T31" s="277" t="str">
        <f ca="1">IF(ISERROR(MATCH(T$1,INDIRECT("Table!A"&amp;$Z31):INDIRECT("Table!" &amp; $AC$22 &amp; $Z31),0)),"",INDIRECT(CONCATENATE("Table!",ADDRESS($V31,MATCH(T$1,INDIRECT("Table!A" &amp; $Z31):INDIRECT("Table!" &amp; $AC$22 &amp; $Z31),0)))))</f>
        <v/>
      </c>
      <c r="U31" s="273"/>
      <c r="V31" s="276">
        <f>MATCH($A31,Table!$A:$A,0)+$X$2-1</f>
        <v>336</v>
      </c>
      <c r="W31" s="273"/>
      <c r="X31" s="273"/>
      <c r="Y31" s="273"/>
      <c r="Z31" s="276">
        <f>MATCH($A31,Table!$A:$A,0)+$AB$2-1</f>
        <v>327</v>
      </c>
      <c r="AA31" s="273"/>
      <c r="AB31" s="273"/>
      <c r="AC31" s="389" t="s">
        <v>218</v>
      </c>
    </row>
    <row r="32" spans="1:29" s="271" customFormat="1" ht="19.5" customHeight="1">
      <c r="A32" s="272">
        <v>41334</v>
      </c>
      <c r="B32" s="277">
        <f ca="1">IF(ISERROR(MATCH(B$1,INDIRECT("Table!A"&amp;$Z32):INDIRECT("Table!" &amp; $AC$44 &amp; $Z32),0)),"",INDIRECT(CONCATENATE("Table!",ADDRESS($V32,MATCH(B$1,INDIRECT("Table!A" &amp; $Z32):INDIRECT("Table!" &amp; $AC$44 &amp; $Z32),0)))))</f>
        <v>1.3258277646901293</v>
      </c>
      <c r="C32" s="277">
        <f ca="1">IF(ISERROR(MATCH(C$1,INDIRECT("Table!A"&amp;$Z32):INDIRECT("Table!" &amp; $AC$44 &amp; $Z32),0)),"",INDIRECT(CONCATENATE("Table!",ADDRESS($V32,MATCH(C$1,INDIRECT("Table!A" &amp; $Z32):INDIRECT("Table!" &amp; $AC$44 &amp; $Z32),0)))))</f>
        <v>0.59524674486000806</v>
      </c>
      <c r="D32" s="277">
        <f ca="1">IF(ISERROR(MATCH(D$1,INDIRECT("Table!A"&amp;$Z32):INDIRECT("Table!" &amp; $AC$44 &amp; $Z32),0)),"",INDIRECT(CONCATENATE("Table!",ADDRESS($V32,MATCH(D$1,INDIRECT("Table!A" &amp; $Z32):INDIRECT("Table!" &amp; $AC$44 &amp; $Z32),0)))))</f>
        <v>0.59950330795836726</v>
      </c>
      <c r="E32" s="277">
        <f ca="1">IF(ISERROR(MATCH(E$1,INDIRECT("Table!A"&amp;$Z32):INDIRECT("Table!" &amp; $AC$44 &amp; $Z32),0)),"",INDIRECT(CONCATENATE("Table!",ADDRESS($V32,MATCH(E$1,INDIRECT("Table!A" &amp; $Z32):INDIRECT("Table!" &amp; $AC$44 &amp; $Z32),0)))))</f>
        <v>1.5277938524531616</v>
      </c>
      <c r="F32" s="277">
        <f ca="1">IF(ISERROR(MATCH(F$1,INDIRECT("Table!A"&amp;$Z32):INDIRECT("Table!" &amp; $AC$44 &amp; $Z32),0)),"",INDIRECT(CONCATENATE("Table!",ADDRESS($V32,MATCH(F$1,INDIRECT("Table!A" &amp; $Z32):INDIRECT("Table!" &amp; $AC$44 &amp; $Z32),0)))))</f>
        <v>1.4388613046040404</v>
      </c>
      <c r="G32" s="277">
        <f ca="1">IF(ISERROR(MATCH(G$1,INDIRECT("Table!A"&amp;$Z32):INDIRECT("Table!" &amp; $AC$44 &amp; $Z32),0)),"",INDIRECT(CONCATENATE("Table!",ADDRESS($V32,MATCH(G$1,INDIRECT("Table!A" &amp; $Z32):INDIRECT("Table!" &amp; $AC$44 &amp; $Z32),0)))))</f>
        <v>3.4173744437380797</v>
      </c>
      <c r="H32" s="277">
        <f ca="1">IF(ISERROR(MATCH(H$1,INDIRECT("Table!A"&amp;$Z32):INDIRECT("Table!" &amp; $AC$44 &amp; $Z32),0)),"",INDIRECT(CONCATENATE("Table!",ADDRESS($V32,MATCH(H$1,INDIRECT("Table!A" &amp; $Z32):INDIRECT("Table!" &amp; $AC$44 &amp; $Z32),0)))))</f>
        <v>0.93379641610855502</v>
      </c>
      <c r="I32" s="277" t="str">
        <f ca="1">IF(ISERROR(MATCH(I$1,INDIRECT("Table!A"&amp;$Z32):INDIRECT("Table!" &amp; $AC$22 &amp; $Z32),0)),"",INDIRECT(CONCATENATE("Table!",ADDRESS($V32,MATCH(I$1,INDIRECT("Table!A" &amp; $Z32):INDIRECT("Table!" &amp; $AC$22 &amp; $Z32),0)))))</f>
        <v/>
      </c>
      <c r="J32" s="277" t="str">
        <f ca="1">IF(ISERROR(MATCH(J$1,INDIRECT("Table!A"&amp;$Z32):INDIRECT("Table!" &amp; $AC$22 &amp; $Z32),0)),"",INDIRECT(CONCATENATE("Table!",ADDRESS($V32,MATCH(J$1,INDIRECT("Table!A" &amp; $Z32):INDIRECT("Table!" &amp; $AC$22 &amp; $Z32),0)))))</f>
        <v/>
      </c>
      <c r="K32" s="277" t="str">
        <f ca="1">IF(ISERROR(MATCH(K$1,INDIRECT("Table!A"&amp;$Z32):INDIRECT("Table!" &amp; $AC$22 &amp; $Z32),0)),"",INDIRECT(CONCATENATE("Table!",ADDRESS($V32,MATCH(K$1,INDIRECT("Table!A" &amp; $Z32):INDIRECT("Table!" &amp; $AC$22 &amp; $Z32),0)))))</f>
        <v/>
      </c>
      <c r="L32" s="277">
        <f ca="1">IF(ISERROR(MATCH(L$1,INDIRECT("Table!A"&amp;$Z32):INDIRECT("Table!" &amp; $AC$44 &amp; $Z32),0)),"",INDIRECT(CONCATENATE("Table!",ADDRESS($V32,MATCH(L$1,INDIRECT("Table!A" &amp; $Z32):INDIRECT("Table!" &amp; $AC$44 &amp; $Z32),0)))))</f>
        <v>1.4567448077211997</v>
      </c>
      <c r="M32" s="277">
        <f ca="1">IF(ISERROR(MATCH(M$1,INDIRECT("Table!A"&amp;$Z32):INDIRECT("Table!" &amp; $AC$44 &amp; $Z32),0)),"",INDIRECT(CONCATENATE("Table!",ADDRESS($V32,MATCH(M$1,INDIRECT("Table!A" &amp; $Z32):INDIRECT("Table!" &amp; $AC$44 &amp; $Z32),0)))))</f>
        <v>2.5055433876072595</v>
      </c>
      <c r="N32" s="277">
        <f ca="1">IF(ISERROR(MATCH(N$1,INDIRECT("Table!A"&amp;$Z32):INDIRECT("Table!" &amp; $AC$44 &amp; $Z32),0)),"",INDIRECT(CONCATENATE("Table!",ADDRESS($V32,MATCH(N$1,INDIRECT("Table!A" &amp; $Z32):INDIRECT("Table!" &amp; $AC$44 &amp; $Z32),0)))))</f>
        <v>1.5146757439895171</v>
      </c>
      <c r="O32" s="277">
        <f ca="1">IF(ISERROR(MATCH(O$1,INDIRECT("Table!A"&amp;$Z32):INDIRECT("Table!" &amp; $AC$22 &amp; $Z32),0)),"",INDIRECT(CONCATENATE("Table!",ADDRESS($V32,MATCH(O$1,INDIRECT("Table!A" &amp; $Z32):INDIRECT("Table!" &amp; $AC$22 &amp; $Z32),0)))))</f>
        <v>1.4677758216527739</v>
      </c>
      <c r="P32" s="277" t="str">
        <f ca="1">IF(ISERROR(MATCH(P$1,INDIRECT("Table!A"&amp;$Z32):INDIRECT("Table!" &amp; $AC$22 &amp; $Z32),0)),"",INDIRECT(CONCATENATE("Table!",ADDRESS($V32,MATCH(P$1,INDIRECT("Table!A" &amp; $Z32):INDIRECT("Table!" &amp; $AC$22 &amp; $Z32),0)))))</f>
        <v/>
      </c>
      <c r="Q32" s="277" t="str">
        <f ca="1">IF(ISERROR(MATCH(Q$1,INDIRECT("Table!A"&amp;$Z32):INDIRECT("Table!" &amp; $AC$22 &amp; $Z32),0)),"",INDIRECT(CONCATENATE("Table!",ADDRESS($V32,MATCH(Q$1,INDIRECT("Table!A" &amp; $Z32):INDIRECT("Table!" &amp; $AC$22 &amp; $Z32),0)))))</f>
        <v/>
      </c>
      <c r="R32" s="277" t="str">
        <f ca="1">IF(ISERROR(MATCH(R$1,INDIRECT("Table!A"&amp;$Z32):INDIRECT("Table!" &amp; $AC$22 &amp; $Z32),0)),"",INDIRECT(CONCATENATE("Table!",ADDRESS($V32,MATCH(R$1,INDIRECT("Table!A" &amp; $Z32):INDIRECT("Table!" &amp; $AC$22 &amp; $Z32),0)))))</f>
        <v/>
      </c>
      <c r="S32" s="273"/>
      <c r="T32" s="273"/>
      <c r="U32" s="273"/>
      <c r="V32" s="276">
        <f>MATCH($A32,Table!$A:$A,0)+$X$2-1</f>
        <v>348</v>
      </c>
      <c r="W32" s="273"/>
      <c r="X32" s="273"/>
      <c r="Y32" s="273"/>
      <c r="Z32" s="276">
        <f>MATCH($A32,Table!$A:$A,0)+$AB$2-1</f>
        <v>339</v>
      </c>
      <c r="AA32" s="273"/>
      <c r="AB32" s="273"/>
      <c r="AC32" s="389" t="s">
        <v>218</v>
      </c>
    </row>
    <row r="33" spans="1:29" ht="19.5" customHeight="1">
      <c r="A33" s="4">
        <v>41330</v>
      </c>
      <c r="B33" s="26">
        <f ca="1">IF(ISERROR(MATCH(B$1,INDIRECT("Table!A"&amp;$Z33):INDIRECT("Table!" &amp; $AC$44 &amp; $Z33),0)),"",INDIRECT(CONCATENATE("Table!",ADDRESS($V33,MATCH(B$1,INDIRECT("Table!A" &amp; $Z33):INDIRECT("Table!" &amp; $AC$44 &amp; $Z33),0)))))</f>
        <v>1.3258277646901293</v>
      </c>
      <c r="C33" s="26">
        <f ca="1">IF(ISERROR(MATCH(C$1,INDIRECT("Table!A"&amp;$Z33):INDIRECT("Table!" &amp; $AC$44 &amp; $Z33),0)),"",INDIRECT(CONCATENATE("Table!",ADDRESS($V33,MATCH(C$1,INDIRECT("Table!A" &amp; $Z33):INDIRECT("Table!" &amp; $AC$44 &amp; $Z33),0)))))</f>
        <v>0.59524674486000806</v>
      </c>
      <c r="D33" s="26">
        <f ca="1">IF(ISERROR(MATCH(D$1,INDIRECT("Table!A"&amp;$Z33):INDIRECT("Table!" &amp; $AC$44 &amp; $Z33),0)),"",INDIRECT(CONCATENATE("Table!",ADDRESS($V33,MATCH(D$1,INDIRECT("Table!A" &amp; $Z33):INDIRECT("Table!" &amp; $AC$44 &amp; $Z33),0)))))</f>
        <v>0.59950330795836726</v>
      </c>
      <c r="E33" s="26">
        <f ca="1">IF(ISERROR(MATCH(E$1,INDIRECT("Table!A"&amp;$Z33):INDIRECT("Table!" &amp; $AC$44 &amp; $Z33),0)),"",INDIRECT(CONCATENATE("Table!",ADDRESS($V33,MATCH(E$1,INDIRECT("Table!A" &amp; $Z33):INDIRECT("Table!" &amp; $AC$44 &amp; $Z33),0)))))</f>
        <v>1.5277938524531616</v>
      </c>
      <c r="F33" s="26">
        <f ca="1">IF(ISERROR(MATCH(F$1,INDIRECT("Table!A"&amp;$Z33):INDIRECT("Table!" &amp; $AC$44 &amp; $Z33),0)),"",INDIRECT(CONCATENATE("Table!",ADDRESS($V33,MATCH(F$1,INDIRECT("Table!A" &amp; $Z33):INDIRECT("Table!" &amp; $AC$44 &amp; $Z33),0)))))</f>
        <v>1.4327471630830602</v>
      </c>
      <c r="G33" s="26">
        <f ca="1">IF(ISERROR(MATCH(G$1,INDIRECT("Table!A"&amp;$Z33):INDIRECT("Table!" &amp; $AC$44 &amp; $Z33),0)),"",INDIRECT(CONCATENATE("Table!",ADDRESS($V33,MATCH(G$1,INDIRECT("Table!A" &amp; $Z33):INDIRECT("Table!" &amp; $AC$44 &amp; $Z33),0)))))</f>
        <v>3.412780855508128</v>
      </c>
      <c r="H33" s="26">
        <f ca="1">IF(ISERROR(MATCH(H$1,INDIRECT("Table!A"&amp;$Z33):INDIRECT("Table!" &amp; $AC$44 &amp; $Z33),0)),"",INDIRECT(CONCATENATE("Table!",ADDRESS($V33,MATCH(H$1,INDIRECT("Table!A" &amp; $Z33):INDIRECT("Table!" &amp; $AC$44 &amp; $Z33),0)))))</f>
        <v>0.92212396090719817</v>
      </c>
      <c r="I33" s="277" t="str">
        <f ca="1">IF(ISERROR(MATCH(I$1,INDIRECT("Table!A"&amp;$Z33):INDIRECT("Table!" &amp; $AC$44 &amp; $Z33),0)),"",INDIRECT(CONCATENATE("Table!",ADDRESS($V33,MATCH(I$1,INDIRECT("Table!A" &amp; $Z33):INDIRECT("Table!" &amp; $AC$44 &amp; $Z33),0)))))</f>
        <v/>
      </c>
      <c r="J33" s="277" t="str">
        <f ca="1">IF(ISERROR(MATCH(J$1,INDIRECT("Table!A"&amp;$Z33):INDIRECT("Table!" &amp; $AC$44 &amp; $Z33),0)),"",INDIRECT(CONCATENATE("Table!",ADDRESS($V33,MATCH(J$1,INDIRECT("Table!A" &amp; $Z33):INDIRECT("Table!" &amp; $AC$44 &amp; $Z33),0)))))</f>
        <v/>
      </c>
      <c r="K33" s="277" t="str">
        <f ca="1">IF(ISERROR(MATCH(K$1,INDIRECT("Table!A"&amp;$Z33):INDIRECT("Table!" &amp; $AC$44 &amp; $Z33),0)),"",INDIRECT(CONCATENATE("Table!",ADDRESS($V33,MATCH(K$1,INDIRECT("Table!A" &amp; $Z33):INDIRECT("Table!" &amp; $AC$44 &amp; $Z33),0)))))</f>
        <v/>
      </c>
      <c r="L33" s="26">
        <f ca="1">IF(ISERROR(MATCH(L$1,INDIRECT("Table!A"&amp;$Z33):INDIRECT("Table!" &amp; $AC$44 &amp; $Z33),0)),"",INDIRECT(CONCATENATE("Table!",ADDRESS($V33,MATCH(L$1,INDIRECT("Table!A" &amp; $Z33):INDIRECT("Table!" &amp; $AC$44 &amp; $Z33),0)))))</f>
        <v>1.403114797411761</v>
      </c>
      <c r="M33" s="26">
        <f ca="1">IF(ISERROR(MATCH(M$1,INDIRECT("Table!A"&amp;$Z33):INDIRECT("Table!" &amp; $AC$44 &amp; $Z33),0)),"",INDIRECT(CONCATENATE("Table!",ADDRESS($V33,MATCH(M$1,INDIRECT("Table!A" &amp; $Z33):INDIRECT("Table!" &amp; $AC$44 &amp; $Z33),0)))))</f>
        <v>2.5055433876072595</v>
      </c>
      <c r="N33" s="26">
        <f ca="1">IF(ISERROR(MATCH(N$1,INDIRECT("Table!A"&amp;$Z33):INDIRECT("Table!" &amp; $AC$44 &amp; $Z33),0)),"",INDIRECT(CONCATENATE("Table!",ADDRESS($V33,MATCH(N$1,INDIRECT("Table!A" &amp; $Z33):INDIRECT("Table!" &amp; $AC$44 &amp; $Z33),0)))))</f>
        <v>1.502447468338364</v>
      </c>
      <c r="O33" s="26">
        <f ca="1">IF(ISERROR(MATCH(O$1,INDIRECT("Table!A"&amp;$Z33):INDIRECT("Table!" &amp; $AC$44 &amp; $Z33),0)),"",INDIRECT(CONCATENATE("Table!",ADDRESS($V33,MATCH(O$1,INDIRECT("Table!A" &amp; $Z33):INDIRECT("Table!" &amp; $AC$44 &amp; $Z33),0)))))</f>
        <v>1.4677758216527739</v>
      </c>
      <c r="P33" s="26" t="str">
        <f ca="1">IF(ISERROR(MATCH(P$1,INDIRECT("Table!A"&amp;$Z33):INDIRECT("Table!" &amp; $AC$44 &amp; $Z33),0)),"",INDIRECT(CONCATENATE("Table!",ADDRESS($V33,MATCH(P$1,INDIRECT("Table!A" &amp; $Z33):INDIRECT("Table!" &amp; $AC$44 &amp; $Z33),0)))))</f>
        <v/>
      </c>
      <c r="Q33" s="277" t="str">
        <f ca="1">IF(ISERROR(MATCH(Q$1,INDIRECT("Table!A"&amp;$Z33):INDIRECT("Table!" &amp; $AC$44 &amp; $Z33),0)),"",INDIRECT(CONCATENATE("Table!",ADDRESS($V33,MATCH(Q$1,INDIRECT("Table!A" &amp; $Z33):INDIRECT("Table!" &amp; $AC$44 &amp; $Z33),0)))))</f>
        <v/>
      </c>
      <c r="R33" s="277" t="str">
        <f ca="1">IF(ISERROR(MATCH(R$1,INDIRECT("Table!A"&amp;$Z33):INDIRECT("Table!" &amp; $AC$44 &amp; $Z33),0)),"",INDIRECT(CONCATENATE("Table!",ADDRESS($V33,MATCH(R$1,INDIRECT("Table!A" &amp; $Z33):INDIRECT("Table!" &amp; $AC$44 &amp; $Z33),0)))))</f>
        <v/>
      </c>
      <c r="S33" s="262"/>
      <c r="T33" s="262"/>
      <c r="U33" s="262"/>
      <c r="V33" s="24">
        <f>MATCH($A33,Table!$A:$A,0)+$X$2-1</f>
        <v>360</v>
      </c>
      <c r="W33" s="262"/>
      <c r="X33" s="262"/>
      <c r="Y33" s="262"/>
      <c r="Z33" s="24">
        <f>MATCH($A33,Table!$A:$A,0)+$AB$2-1</f>
        <v>351</v>
      </c>
      <c r="AA33" s="262"/>
      <c r="AB33" s="262"/>
      <c r="AC33" s="389" t="s">
        <v>218</v>
      </c>
    </row>
    <row r="34" spans="1:29" ht="19.5" customHeight="1">
      <c r="A34" s="4">
        <v>41327</v>
      </c>
      <c r="B34" s="26">
        <f ca="1">IF(ISERROR(MATCH(B$1,INDIRECT("Table!A"&amp;$Z34):INDIRECT("Table!" &amp; $AC$44 &amp; $Z34),0)),"",INDIRECT(CONCATENATE("Table!",ADDRESS($V34,MATCH(B$1,INDIRECT("Table!A" &amp; $Z34):INDIRECT("Table!" &amp; $AC$44 &amp; $Z34),0)))))</f>
        <v>1.3258277646901293</v>
      </c>
      <c r="C34" s="26">
        <f ca="1">IF(ISERROR(MATCH(C$1,INDIRECT("Table!A"&amp;$Z34):INDIRECT("Table!" &amp; $AC$44 &amp; $Z34),0)),"",INDIRECT(CONCATENATE("Table!",ADDRESS($V34,MATCH(C$1,INDIRECT("Table!A" &amp; $Z34):INDIRECT("Table!" &amp; $AC$44 &amp; $Z34),0)))))</f>
        <v>0.59524674486000806</v>
      </c>
      <c r="D34" s="26">
        <f ca="1">IF(ISERROR(MATCH(D$1,INDIRECT("Table!A"&amp;$Z34):INDIRECT("Table!" &amp; $AC$44 &amp; $Z34),0)),"",INDIRECT(CONCATENATE("Table!",ADDRESS($V34,MATCH(D$1,INDIRECT("Table!A" &amp; $Z34):INDIRECT("Table!" &amp; $AC$44 &amp; $Z34),0)))))</f>
        <v>0.59950330795836726</v>
      </c>
      <c r="E34" s="26">
        <f ca="1">IF(ISERROR(MATCH(E$1,INDIRECT("Table!A"&amp;$Z34):INDIRECT("Table!" &amp; $AC$44 &amp; $Z34),0)),"",INDIRECT(CONCATENATE("Table!",ADDRESS($V34,MATCH(E$1,INDIRECT("Table!A" &amp; $Z34):INDIRECT("Table!" &amp; $AC$44 &amp; $Z34),0)))))</f>
        <v>1.5277938524531616</v>
      </c>
      <c r="F34" s="26">
        <f ca="1">IF(ISERROR(MATCH(F$1,INDIRECT("Table!A"&amp;$Z34):INDIRECT("Table!" &amp; $AC$44 &amp; $Z34),0)),"",INDIRECT(CONCATENATE("Table!",ADDRESS($V34,MATCH(F$1,INDIRECT("Table!A" &amp; $Z34):INDIRECT("Table!" &amp; $AC$44 &amp; $Z34),0)))))</f>
        <v>1.4327471630830602</v>
      </c>
      <c r="G34" s="26">
        <f ca="1">IF(ISERROR(MATCH(G$1,INDIRECT("Table!A"&amp;$Z34):INDIRECT("Table!" &amp; $AC$44 &amp; $Z34),0)),"",INDIRECT(CONCATENATE("Table!",ADDRESS($V34,MATCH(G$1,INDIRECT("Table!A" &amp; $Z34):INDIRECT("Table!" &amp; $AC$44 &amp; $Z34),0)))))</f>
        <v>3.412780855508128</v>
      </c>
      <c r="H34" s="26">
        <f ca="1">IF(ISERROR(MATCH(H$1,INDIRECT("Table!A"&amp;$Z34):INDIRECT("Table!" &amp; $AC$44 &amp; $Z34),0)),"",INDIRECT(CONCATENATE("Table!",ADDRESS($V34,MATCH(H$1,INDIRECT("Table!A" &amp; $Z34):INDIRECT("Table!" &amp; $AC$44 &amp; $Z34),0)))))</f>
        <v>0.92212396090719817</v>
      </c>
      <c r="I34" s="277" t="str">
        <f ca="1">IF(ISERROR(MATCH(I$1,INDIRECT("Table!A"&amp;$Z34):INDIRECT("Table!" &amp; $AC$44 &amp; $Z34),0)),"",INDIRECT(CONCATENATE("Table!",ADDRESS($V34,MATCH(I$1,INDIRECT("Table!A" &amp; $Z34):INDIRECT("Table!" &amp; $AC$44 &amp; $Z34),0)))))</f>
        <v/>
      </c>
      <c r="J34" s="277" t="str">
        <f ca="1">IF(ISERROR(MATCH(J$1,INDIRECT("Table!A"&amp;$Z34):INDIRECT("Table!" &amp; $AC$44 &amp; $Z34),0)),"",INDIRECT(CONCATENATE("Table!",ADDRESS($V34,MATCH(J$1,INDIRECT("Table!A" &amp; $Z34):INDIRECT("Table!" &amp; $AC$44 &amp; $Z34),0)))))</f>
        <v/>
      </c>
      <c r="K34" s="277" t="str">
        <f ca="1">IF(ISERROR(MATCH(K$1,INDIRECT("Table!A"&amp;$Z34):INDIRECT("Table!" &amp; $AC$44 &amp; $Z34),0)),"",INDIRECT(CONCATENATE("Table!",ADDRESS($V34,MATCH(K$1,INDIRECT("Table!A" &amp; $Z34):INDIRECT("Table!" &amp; $AC$44 &amp; $Z34),0)))))</f>
        <v/>
      </c>
      <c r="L34" s="26">
        <f ca="1">IF(ISERROR(MATCH(L$1,INDIRECT("Table!A"&amp;$Z34):INDIRECT("Table!" &amp; $AC$44 &amp; $Z34),0)),"",INDIRECT(CONCATENATE("Table!",ADDRESS($V34,MATCH(L$1,INDIRECT("Table!A" &amp; $Z34):INDIRECT("Table!" &amp; $AC$44 &amp; $Z34),0)))))</f>
        <v>1.403114797411761</v>
      </c>
      <c r="M34" s="26">
        <f ca="1">IF(ISERROR(MATCH(M$1,INDIRECT("Table!A"&amp;$Z34):INDIRECT("Table!" &amp; $AC$44 &amp; $Z34),0)),"",INDIRECT(CONCATENATE("Table!",ADDRESS($V34,MATCH(M$1,INDIRECT("Table!A" &amp; $Z34):INDIRECT("Table!" &amp; $AC$44 &amp; $Z34),0)))))</f>
        <v>2.5055433876072595</v>
      </c>
      <c r="N34" s="26">
        <f ca="1">IF(ISERROR(MATCH(N$1,INDIRECT("Table!A"&amp;$Z34):INDIRECT("Table!" &amp; $AC$44 &amp; $Z34),0)),"",INDIRECT(CONCATENATE("Table!",ADDRESS($V34,MATCH(N$1,INDIRECT("Table!A" &amp; $Z34):INDIRECT("Table!" &amp; $AC$44 &amp; $Z34),0)))))</f>
        <v>1.502447468338364</v>
      </c>
      <c r="O34" s="26">
        <f ca="1">IF(ISERROR(MATCH(O$1,INDIRECT("Table!A"&amp;$Z34):INDIRECT("Table!" &amp; $AC$44 &amp; $Z34),0)),"",INDIRECT(CONCATENATE("Table!",ADDRESS($V34,MATCH(O$1,INDIRECT("Table!A" &amp; $Z34):INDIRECT("Table!" &amp; $AC$44 &amp; $Z34),0)))))</f>
        <v>1.4677758216527739</v>
      </c>
      <c r="P34" s="26" t="str">
        <f ca="1">IF(ISERROR(MATCH(P$1,INDIRECT("Table!A"&amp;$Z34):INDIRECT("Table!" &amp; $AC$44 &amp; $Z34),0)),"",INDIRECT(CONCATENATE("Table!",ADDRESS($V34,MATCH(P$1,INDIRECT("Table!A" &amp; $Z34):INDIRECT("Table!" &amp; $AC$44 &amp; $Z34),0)))))</f>
        <v/>
      </c>
      <c r="Q34" s="277" t="str">
        <f ca="1">IF(ISERROR(MATCH(Q$1,INDIRECT("Table!A"&amp;$Z34):INDIRECT("Table!" &amp; $AC$44 &amp; $Z34),0)),"",INDIRECT(CONCATENATE("Table!",ADDRESS($V34,MATCH(Q$1,INDIRECT("Table!A" &amp; $Z34):INDIRECT("Table!" &amp; $AC$44 &amp; $Z34),0)))))</f>
        <v/>
      </c>
      <c r="R34" s="277" t="str">
        <f ca="1">IF(ISERROR(MATCH(R$1,INDIRECT("Table!A"&amp;$Z34):INDIRECT("Table!" &amp; $AC$44 &amp; $Z34),0)),"",INDIRECT(CONCATENATE("Table!",ADDRESS($V34,MATCH(R$1,INDIRECT("Table!A" &amp; $Z34):INDIRECT("Table!" &amp; $AC$44 &amp; $Z34),0)))))</f>
        <v/>
      </c>
      <c r="S34" s="261"/>
      <c r="T34" s="261"/>
      <c r="U34" s="261"/>
      <c r="V34" s="24">
        <f>MATCH($A34,Table!$A:$A,0)+$X$2-1</f>
        <v>372</v>
      </c>
      <c r="W34" s="261"/>
      <c r="X34" s="261"/>
      <c r="Y34" s="261"/>
      <c r="Z34" s="24">
        <f>MATCH($A34,Table!$A:$A,0)+$AB$2-1</f>
        <v>363</v>
      </c>
      <c r="AA34" s="261"/>
      <c r="AB34" s="261"/>
      <c r="AC34" s="389" t="s">
        <v>218</v>
      </c>
    </row>
    <row r="35" spans="1:29" ht="19.5" customHeight="1">
      <c r="A35" s="4">
        <v>41326</v>
      </c>
      <c r="B35" s="26">
        <f ca="1">IF(ISERROR(MATCH(B$1,INDIRECT("Table!A"&amp;$Z35):INDIRECT("Table!" &amp; $AC$44 &amp; $Z35),0)),"",INDIRECT(CONCATENATE("Table!",ADDRESS($V35,MATCH(B$1,INDIRECT("Table!A" &amp; $Z35):INDIRECT("Table!" &amp; $AC$44 &amp; $Z35),0)))))</f>
        <v>1.3258277646901293</v>
      </c>
      <c r="C35" s="26">
        <f ca="1">IF(ISERROR(MATCH(C$1,INDIRECT("Table!A"&amp;$Z35):INDIRECT("Table!" &amp; $AC$44 &amp; $Z35),0)),"",INDIRECT(CONCATENATE("Table!",ADDRESS($V35,MATCH(C$1,INDIRECT("Table!A" &amp; $Z35):INDIRECT("Table!" &amp; $AC$44 &amp; $Z35),0)))))</f>
        <v>0.59524674486000806</v>
      </c>
      <c r="D35" s="26">
        <f ca="1">IF(ISERROR(MATCH(D$1,INDIRECT("Table!A"&amp;$Z35):INDIRECT("Table!" &amp; $AC$44 &amp; $Z35),0)),"",INDIRECT(CONCATENATE("Table!",ADDRESS($V35,MATCH(D$1,INDIRECT("Table!A" &amp; $Z35):INDIRECT("Table!" &amp; $AC$44 &amp; $Z35),0)))))</f>
        <v>0.59950330795836726</v>
      </c>
      <c r="E35" s="26">
        <f ca="1">IF(ISERROR(MATCH(E$1,INDIRECT("Table!A"&amp;$Z35):INDIRECT("Table!" &amp; $AC$44 &amp; $Z35),0)),"",INDIRECT(CONCATENATE("Table!",ADDRESS($V35,MATCH(E$1,INDIRECT("Table!A" &amp; $Z35):INDIRECT("Table!" &amp; $AC$44 &amp; $Z35),0)))))</f>
        <v>1.5198269429630467</v>
      </c>
      <c r="F35" s="26">
        <f ca="1">IF(ISERROR(MATCH(F$1,INDIRECT("Table!A"&amp;$Z35):INDIRECT("Table!" &amp; $AC$44 &amp; $Z35),0)),"",INDIRECT(CONCATENATE("Table!",ADDRESS($V35,MATCH(F$1,INDIRECT("Table!A" &amp; $Z35):INDIRECT("Table!" &amp; $AC$44 &amp; $Z35),0)))))</f>
        <v>1.4327471630830602</v>
      </c>
      <c r="G35" s="26">
        <f ca="1">IF(ISERROR(MATCH(G$1,INDIRECT("Table!A"&amp;$Z35):INDIRECT("Table!" &amp; $AC$44 &amp; $Z35),0)),"",INDIRECT(CONCATENATE("Table!",ADDRESS($V35,MATCH(G$1,INDIRECT("Table!A" &amp; $Z35):INDIRECT("Table!" &amp; $AC$44 &amp; $Z35),0)))))</f>
        <v>3.4018072836254651</v>
      </c>
      <c r="H35" s="26">
        <f ca="1">IF(ISERROR(MATCH(H$1,INDIRECT("Table!A"&amp;$Z35):INDIRECT("Table!" &amp; $AC$44 &amp; $Z35),0)),"",INDIRECT(CONCATENATE("Table!",ADDRESS($V35,MATCH(H$1,INDIRECT("Table!A" &amp; $Z35):INDIRECT("Table!" &amp; $AC$44 &amp; $Z35),0)))))</f>
        <v>0.91489815530635821</v>
      </c>
      <c r="I35" s="277" t="str">
        <f ca="1">IF(ISERROR(MATCH(I$1,INDIRECT("Table!A"&amp;$Z35):INDIRECT("Table!" &amp; $AC$44 &amp; $Z35),0)),"",INDIRECT(CONCATENATE("Table!",ADDRESS($V35,MATCH(I$1,INDIRECT("Table!A" &amp; $Z35):INDIRECT("Table!" &amp; $AC$44 &amp; $Z35),0)))))</f>
        <v/>
      </c>
      <c r="J35" s="277" t="str">
        <f ca="1">IF(ISERROR(MATCH(J$1,INDIRECT("Table!A"&amp;$Z35):INDIRECT("Table!" &amp; $AC$44 &amp; $Z35),0)),"",INDIRECT(CONCATENATE("Table!",ADDRESS($V35,MATCH(J$1,INDIRECT("Table!A" &amp; $Z35):INDIRECT("Table!" &amp; $AC$44 &amp; $Z35),0)))))</f>
        <v/>
      </c>
      <c r="K35" s="277" t="str">
        <f ca="1">IF(ISERROR(MATCH(K$1,INDIRECT("Table!A"&amp;$Z35):INDIRECT("Table!" &amp; $AC$44 &amp; $Z35),0)),"",INDIRECT(CONCATENATE("Table!",ADDRESS($V35,MATCH(K$1,INDIRECT("Table!A" &amp; $Z35):INDIRECT("Table!" &amp; $AC$44 &amp; $Z35),0)))))</f>
        <v/>
      </c>
      <c r="L35" s="26">
        <f ca="1">IF(ISERROR(MATCH(L$1,INDIRECT("Table!A"&amp;$Z35):INDIRECT("Table!" &amp; $AC$44 &amp; $Z35),0)),"",INDIRECT(CONCATENATE("Table!",ADDRESS($V35,MATCH(L$1,INDIRECT("Table!A" &amp; $Z35):INDIRECT("Table!" &amp; $AC$44 &amp; $Z35),0)))))</f>
        <v>1.403114797411761</v>
      </c>
      <c r="M35" s="26">
        <f ca="1">IF(ISERROR(MATCH(M$1,INDIRECT("Table!A"&amp;$Z35):INDIRECT("Table!" &amp; $AC$44 &amp; $Z35),0)),"",INDIRECT(CONCATENATE("Table!",ADDRESS($V35,MATCH(M$1,INDIRECT("Table!A" &amp; $Z35):INDIRECT("Table!" &amp; $AC$44 &amp; $Z35),0)))))</f>
        <v>2.5055433876072595</v>
      </c>
      <c r="N35" s="26">
        <f ca="1">IF(ISERROR(MATCH(N$1,INDIRECT("Table!A"&amp;$Z35):INDIRECT("Table!" &amp; $AC$44 &amp; $Z35),0)),"",INDIRECT(CONCATENATE("Table!",ADDRESS($V35,MATCH(N$1,INDIRECT("Table!A" &amp; $Z35):INDIRECT("Table!" &amp; $AC$44 &amp; $Z35),0)))))</f>
        <v>1.502447468338364</v>
      </c>
      <c r="O35" s="26">
        <f ca="1">IF(ISERROR(MATCH(O$1,INDIRECT("Table!A"&amp;$Z35):INDIRECT("Table!" &amp; $AC$44 &amp; $Z35),0)),"",INDIRECT(CONCATENATE("Table!",ADDRESS($V35,MATCH(O$1,INDIRECT("Table!A" &amp; $Z35):INDIRECT("Table!" &amp; $AC$44 &amp; $Z35),0)))))</f>
        <v>1.4677758216527739</v>
      </c>
      <c r="P35" s="26" t="str">
        <f ca="1">IF(ISERROR(MATCH(P$1,INDIRECT("Table!A"&amp;$Z35):INDIRECT("Table!" &amp; $AC$44 &amp; $Z35),0)),"",INDIRECT(CONCATENATE("Table!",ADDRESS($V35,MATCH(P$1,INDIRECT("Table!A" &amp; $Z35):INDIRECT("Table!" &amp; $AC$44 &amp; $Z35),0)))))</f>
        <v/>
      </c>
      <c r="Q35" s="277" t="str">
        <f ca="1">IF(ISERROR(MATCH(Q$1,INDIRECT("Table!A"&amp;$Z35):INDIRECT("Table!" &amp; $AC$44 &amp; $Z35),0)),"",INDIRECT(CONCATENATE("Table!",ADDRESS($V35,MATCH(Q$1,INDIRECT("Table!A" &amp; $Z35):INDIRECT("Table!" &amp; $AC$44 &amp; $Z35),0)))))</f>
        <v/>
      </c>
      <c r="R35" s="277" t="str">
        <f ca="1">IF(ISERROR(MATCH(R$1,INDIRECT("Table!A"&amp;$Z35):INDIRECT("Table!" &amp; $AC$44 &amp; $Z35),0)),"",INDIRECT(CONCATENATE("Table!",ADDRESS($V35,MATCH(R$1,INDIRECT("Table!A" &amp; $Z35):INDIRECT("Table!" &amp; $AC$44 &amp; $Z35),0)))))</f>
        <v/>
      </c>
      <c r="S35" s="260"/>
      <c r="T35" s="260"/>
      <c r="U35" s="260"/>
      <c r="V35" s="24">
        <f>MATCH($A35,Table!$A:$A,0)+$X$2-1</f>
        <v>384</v>
      </c>
      <c r="W35" s="260"/>
      <c r="X35" s="260"/>
      <c r="Y35" s="260"/>
      <c r="Z35" s="24">
        <f>MATCH($A35,Table!$A:$A,0)+$AB$2-1</f>
        <v>375</v>
      </c>
      <c r="AA35" s="260"/>
      <c r="AB35" s="260"/>
      <c r="AC35" s="389" t="s">
        <v>218</v>
      </c>
    </row>
    <row r="36" spans="1:29" ht="19.5" customHeight="1">
      <c r="A36" s="4">
        <v>41323</v>
      </c>
      <c r="B36" s="26">
        <f ca="1">IF(ISERROR(MATCH(B$1,INDIRECT("Table!A"&amp;$Z36):INDIRECT("Table!" &amp; $AC$44 &amp; $Z36),0)),"",INDIRECT(CONCATENATE("Table!",ADDRESS($V36,MATCH(B$1,INDIRECT("Table!A" &amp; $Z36):INDIRECT("Table!" &amp; $AC$44 &amp; $Z36),0)))))</f>
        <v>1.3258277646901293</v>
      </c>
      <c r="C36" s="26">
        <f ca="1">IF(ISERROR(MATCH(C$1,INDIRECT("Table!A"&amp;$Z36):INDIRECT("Table!" &amp; $AC$44 &amp; $Z36),0)),"",INDIRECT(CONCATENATE("Table!",ADDRESS($V36,MATCH(C$1,INDIRECT("Table!A" &amp; $Z36):INDIRECT("Table!" &amp; $AC$44 &amp; $Z36),0)))))</f>
        <v>0.59524674486000806</v>
      </c>
      <c r="D36" s="26">
        <f ca="1">IF(ISERROR(MATCH(D$1,INDIRECT("Table!A"&amp;$Z36):INDIRECT("Table!" &amp; $AC$44 &amp; $Z36),0)),"",INDIRECT(CONCATENATE("Table!",ADDRESS($V36,MATCH(D$1,INDIRECT("Table!A" &amp; $Z36):INDIRECT("Table!" &amp; $AC$44 &amp; $Z36),0)))))</f>
        <v>0.59950330795836726</v>
      </c>
      <c r="E36" s="26">
        <f ca="1">IF(ISERROR(MATCH(E$1,INDIRECT("Table!A"&amp;$Z36):INDIRECT("Table!" &amp; $AC$44 &amp; $Z36),0)),"",INDIRECT(CONCATENATE("Table!",ADDRESS($V36,MATCH(E$1,INDIRECT("Table!A" &amp; $Z36):INDIRECT("Table!" &amp; $AC$44 &amp; $Z36),0)))))</f>
        <v>1.5198269429630467</v>
      </c>
      <c r="F36" s="26">
        <f ca="1">IF(ISERROR(MATCH(F$1,INDIRECT("Table!A"&amp;$Z36):INDIRECT("Table!" &amp; $AC$44 &amp; $Z36),0)),"",INDIRECT(CONCATENATE("Table!",ADDRESS($V36,MATCH(F$1,INDIRECT("Table!A" &amp; $Z36):INDIRECT("Table!" &amp; $AC$44 &amp; $Z36),0)))))</f>
        <v>1.4327471630830602</v>
      </c>
      <c r="G36" s="26">
        <f ca="1">IF(ISERROR(MATCH(G$1,INDIRECT("Table!A"&amp;$Z36):INDIRECT("Table!" &amp; $AC$44 &amp; $Z36),0)),"",INDIRECT(CONCATENATE("Table!",ADDRESS($V36,MATCH(G$1,INDIRECT("Table!A" &amp; $Z36):INDIRECT("Table!" &amp; $AC$44 &amp; $Z36),0)))))</f>
        <v>3.4018072836254651</v>
      </c>
      <c r="H36" s="26">
        <f ca="1">IF(ISERROR(MATCH(H$1,INDIRECT("Table!A"&amp;$Z36):INDIRECT("Table!" &amp; $AC$44 &amp; $Z36),0)),"",INDIRECT(CONCATENATE("Table!",ADDRESS($V36,MATCH(H$1,INDIRECT("Table!A" &amp; $Z36):INDIRECT("Table!" &amp; $AC$44 &amp; $Z36),0)))))</f>
        <v>0.91489815530635821</v>
      </c>
      <c r="I36" s="277" t="str">
        <f ca="1">IF(ISERROR(MATCH(I$1,INDIRECT("Table!A"&amp;$Z36):INDIRECT("Table!" &amp; $AC$44 &amp; $Z36),0)),"",INDIRECT(CONCATENATE("Table!",ADDRESS($V36,MATCH(I$1,INDIRECT("Table!A" &amp; $Z36):INDIRECT("Table!" &amp; $AC$44 &amp; $Z36),0)))))</f>
        <v/>
      </c>
      <c r="J36" s="277" t="str">
        <f ca="1">IF(ISERROR(MATCH(J$1,INDIRECT("Table!A"&amp;$Z36):INDIRECT("Table!" &amp; $AC$44 &amp; $Z36),0)),"",INDIRECT(CONCATENATE("Table!",ADDRESS($V36,MATCH(J$1,INDIRECT("Table!A" &amp; $Z36):INDIRECT("Table!" &amp; $AC$44 &amp; $Z36),0)))))</f>
        <v/>
      </c>
      <c r="K36" s="277" t="str">
        <f ca="1">IF(ISERROR(MATCH(K$1,INDIRECT("Table!A"&amp;$Z36):INDIRECT("Table!" &amp; $AC$44 &amp; $Z36),0)),"",INDIRECT(CONCATENATE("Table!",ADDRESS($V36,MATCH(K$1,INDIRECT("Table!A" &amp; $Z36):INDIRECT("Table!" &amp; $AC$44 &amp; $Z36),0)))))</f>
        <v/>
      </c>
      <c r="L36" s="26">
        <f ca="1">IF(ISERROR(MATCH(L$1,INDIRECT("Table!A"&amp;$Z36):INDIRECT("Table!" &amp; $AC$44 &amp; $Z36),0)),"",INDIRECT(CONCATENATE("Table!",ADDRESS($V36,MATCH(L$1,INDIRECT("Table!A" &amp; $Z36):INDIRECT("Table!" &amp; $AC$44 &amp; $Z36),0)))))</f>
        <v>1.403114797411761</v>
      </c>
      <c r="M36" s="26">
        <f ca="1">IF(ISERROR(MATCH(M$1,INDIRECT("Table!A"&amp;$Z36):INDIRECT("Table!" &amp; $AC$44 &amp; $Z36),0)),"",INDIRECT(CONCATENATE("Table!",ADDRESS($V36,MATCH(M$1,INDIRECT("Table!A" &amp; $Z36):INDIRECT("Table!" &amp; $AC$44 &amp; $Z36),0)))))</f>
        <v>2.5055433876072595</v>
      </c>
      <c r="N36" s="26">
        <f ca="1">IF(ISERROR(MATCH(N$1,INDIRECT("Table!A"&amp;$Z36):INDIRECT("Table!" &amp; $AC$44 &amp; $Z36),0)),"",INDIRECT(CONCATENATE("Table!",ADDRESS($V36,MATCH(N$1,INDIRECT("Table!A" &amp; $Z36):INDIRECT("Table!" &amp; $AC$44 &amp; $Z36),0)))))</f>
        <v>1.502447468338364</v>
      </c>
      <c r="O36" s="26">
        <f ca="1">IF(ISERROR(MATCH(O$1,INDIRECT("Table!A"&amp;$Z36):INDIRECT("Table!" &amp; $AC$44 &amp; $Z36),0)),"",INDIRECT(CONCATENATE("Table!",ADDRESS($V36,MATCH(O$1,INDIRECT("Table!A" &amp; $Z36):INDIRECT("Table!" &amp; $AC$44 &amp; $Z36),0)))))</f>
        <v>1.4677758216527739</v>
      </c>
      <c r="P36" s="26" t="str">
        <f ca="1">IF(ISERROR(MATCH(P$1,INDIRECT("Table!A"&amp;$Z36):INDIRECT("Table!" &amp; $AC$44 &amp; $Z36),0)),"",INDIRECT(CONCATENATE("Table!",ADDRESS($V36,MATCH(P$1,INDIRECT("Table!A" &amp; $Z36):INDIRECT("Table!" &amp; $AC$44 &amp; $Z36),0)))))</f>
        <v/>
      </c>
      <c r="Q36" s="277" t="str">
        <f ca="1">IF(ISERROR(MATCH(Q$1,INDIRECT("Table!A"&amp;$Z36):INDIRECT("Table!" &amp; $AC$44 &amp; $Z36),0)),"",INDIRECT(CONCATENATE("Table!",ADDRESS($V36,MATCH(Q$1,INDIRECT("Table!A" &amp; $Z36):INDIRECT("Table!" &amp; $AC$44 &amp; $Z36),0)))))</f>
        <v/>
      </c>
      <c r="R36" s="277" t="str">
        <f ca="1">IF(ISERROR(MATCH(R$1,INDIRECT("Table!A"&amp;$Z36):INDIRECT("Table!" &amp; $AC$44 &amp; $Z36),0)),"",INDIRECT(CONCATENATE("Table!",ADDRESS($V36,MATCH(R$1,INDIRECT("Table!A" &amp; $Z36):INDIRECT("Table!" &amp; $AC$44 &amp; $Z36),0)))))</f>
        <v/>
      </c>
      <c r="S36" s="259"/>
      <c r="T36" s="259"/>
      <c r="U36" s="259"/>
      <c r="V36" s="24">
        <f>MATCH($A36,Table!$A:$A,0)+$X$2-1</f>
        <v>396</v>
      </c>
      <c r="W36" s="259"/>
      <c r="X36" s="259"/>
      <c r="Y36" s="259"/>
      <c r="Z36" s="24">
        <f>MATCH($A36,Table!$A:$A,0)+$AB$2-1</f>
        <v>387</v>
      </c>
      <c r="AA36" s="259"/>
      <c r="AB36" s="259"/>
      <c r="AC36" s="389" t="s">
        <v>218</v>
      </c>
    </row>
    <row r="37" spans="1:29" ht="19.5" customHeight="1">
      <c r="A37" s="4">
        <v>41310</v>
      </c>
      <c r="B37" s="26">
        <f ca="1">IF(ISERROR(MATCH(B$1,INDIRECT("Table!A"&amp;$Z37):INDIRECT("Table!" &amp; $AC$44 &amp; $Z37),0)),"",INDIRECT(CONCATENATE("Table!",ADDRESS($V37,MATCH(B$1,INDIRECT("Table!A" &amp; $Z37):INDIRECT("Table!" &amp; $AC$44 &amp; $Z37),0)))))</f>
        <v>1.3213597392326777</v>
      </c>
      <c r="C37" s="26">
        <f ca="1">IF(ISERROR(MATCH(C$1,INDIRECT("Table!A"&amp;$Z37):INDIRECT("Table!" &amp; $AC$44 &amp; $Z37),0)),"",INDIRECT(CONCATENATE("Table!",ADDRESS($V37,MATCH(C$1,INDIRECT("Table!A" &amp; $Z37):INDIRECT("Table!" &amp; $AC$44 &amp; $Z37),0)))))</f>
        <v>0.59883121904809999</v>
      </c>
      <c r="D37" s="26">
        <f ca="1">IF(ISERROR(MATCH(D$1,INDIRECT("Table!A"&amp;$Z37):INDIRECT("Table!" &amp; $AC$44 &amp; $Z37),0)),"",INDIRECT(CONCATENATE("Table!",ADDRESS($V37,MATCH(D$1,INDIRECT("Table!A" &amp; $Z37):INDIRECT("Table!" &amp; $AC$44 &amp; $Z37),0)))))</f>
        <v>0.60308778214645897</v>
      </c>
      <c r="E37" s="26">
        <f ca="1">IF(ISERROR(MATCH(E$1,INDIRECT("Table!A"&amp;$Z37):INDIRECT("Table!" &amp; $AC$44 &amp; $Z37),0)),"",INDIRECT(CONCATENATE("Table!",ADDRESS($V37,MATCH(E$1,INDIRECT("Table!A" &amp; $Z37):INDIRECT("Table!" &amp; $AC$44 &amp; $Z37),0)))))</f>
        <v>1.5190858351035013</v>
      </c>
      <c r="F37" s="26">
        <f ca="1">IF(ISERROR(MATCH(F$1,INDIRECT("Table!A"&amp;$Z37):INDIRECT("Table!" &amp; $AC$44 &amp; $Z37),0)),"",INDIRECT(CONCATENATE("Table!",ADDRESS($V37,MATCH(F$1,INDIRECT("Table!A" &amp; $Z37):INDIRECT("Table!" &amp; $AC$44 &amp; $Z37),0)))))</f>
        <v>1.4327471630830602</v>
      </c>
      <c r="G37" s="26">
        <f ca="1">IF(ISERROR(MATCH(G$1,INDIRECT("Table!A"&amp;$Z37):INDIRECT("Table!" &amp; $AC$44 &amp; $Z37),0)),"",INDIRECT(CONCATENATE("Table!",ADDRESS($V37,MATCH(G$1,INDIRECT("Table!A" &amp; $Z37):INDIRECT("Table!" &amp; $AC$44 &amp; $Z37),0)))))</f>
        <v>3.3915993097811277</v>
      </c>
      <c r="H37" s="26">
        <f ca="1">IF(ISERROR(MATCH(H$1,INDIRECT("Table!A"&amp;$Z37):INDIRECT("Table!" &amp; $AC$44 &amp; $Z37),0)),"",INDIRECT(CONCATENATE("Table!",ADDRESS($V37,MATCH(H$1,INDIRECT("Table!A" &amp; $Z37):INDIRECT("Table!" &amp; $AC$44 &amp; $Z37),0)))))</f>
        <v>0.91267483050609965</v>
      </c>
      <c r="I37" s="277" t="str">
        <f ca="1">IF(ISERROR(MATCH(I$1,INDIRECT("Table!A"&amp;$Z37):INDIRECT("Table!" &amp; $AC$44 &amp; $Z37),0)),"",INDIRECT(CONCATENATE("Table!",ADDRESS($V37,MATCH(I$1,INDIRECT("Table!A" &amp; $Z37):INDIRECT("Table!" &amp; $AC$44 &amp; $Z37),0)))))</f>
        <v/>
      </c>
      <c r="J37" s="277" t="str">
        <f ca="1">IF(ISERROR(MATCH(J$1,INDIRECT("Table!A"&amp;$Z37):INDIRECT("Table!" &amp; $AC$44 &amp; $Z37),0)),"",INDIRECT(CONCATENATE("Table!",ADDRESS($V37,MATCH(J$1,INDIRECT("Table!A" &amp; $Z37):INDIRECT("Table!" &amp; $AC$44 &amp; $Z37),0)))))</f>
        <v/>
      </c>
      <c r="K37" s="277" t="str">
        <f ca="1">IF(ISERROR(MATCH(K$1,INDIRECT("Table!A"&amp;$Z37):INDIRECT("Table!" &amp; $AC$44 &amp; $Z37),0)),"",INDIRECT(CONCATENATE("Table!",ADDRESS($V37,MATCH(K$1,INDIRECT("Table!A" &amp; $Z37):INDIRECT("Table!" &amp; $AC$44 &amp; $Z37),0)))))</f>
        <v/>
      </c>
      <c r="L37" s="26">
        <f ca="1">IF(ISERROR(MATCH(L$1,INDIRECT("Table!A"&amp;$Z37):INDIRECT("Table!" &amp; $AC$44 &amp; $Z37),0)),"",INDIRECT(CONCATENATE("Table!",ADDRESS($V37,MATCH(L$1,INDIRECT("Table!A" &amp; $Z37):INDIRECT("Table!" &amp; $AC$44 &amp; $Z37),0)))))</f>
        <v>1.403114797411761</v>
      </c>
      <c r="M37" s="26">
        <f ca="1">IF(ISERROR(MATCH(M$1,INDIRECT("Table!A"&amp;$Z37):INDIRECT("Table!" &amp; $AC$44 &amp; $Z37),0)),"",INDIRECT(CONCATENATE("Table!",ADDRESS($V37,MATCH(M$1,INDIRECT("Table!A" &amp; $Z37):INDIRECT("Table!" &amp; $AC$44 &amp; $Z37),0)))))</f>
        <v>2.4927834396157782</v>
      </c>
      <c r="N37" s="26">
        <f ca="1">IF(ISERROR(MATCH(N$1,INDIRECT("Table!A"&amp;$Z37):INDIRECT("Table!" &amp; $AC$44 &amp; $Z37),0)),"",INDIRECT(CONCATENATE("Table!",ADDRESS($V37,MATCH(N$1,INDIRECT("Table!A" &amp; $Z37):INDIRECT("Table!" &amp; $AC$44 &amp; $Z37),0)))))</f>
        <v>1.502447468338364</v>
      </c>
      <c r="O37" s="26">
        <f ca="1">IF(ISERROR(MATCH(O$1,INDIRECT("Table!A"&amp;$Z37):INDIRECT("Table!" &amp; $AC$44 &amp; $Z37),0)),"",INDIRECT(CONCATENATE("Table!",ADDRESS($V37,MATCH(O$1,INDIRECT("Table!A" &amp; $Z37):INDIRECT("Table!" &amp; $AC$44 &amp; $Z37),0)))))</f>
        <v>1.4616616812866075</v>
      </c>
      <c r="P37" s="26" t="str">
        <f ca="1">IF(ISERROR(MATCH(P$1,INDIRECT("Table!A"&amp;$Z37):INDIRECT("Table!" &amp; $AC$44 &amp; $Z37),0)),"",INDIRECT(CONCATENATE("Table!",ADDRESS($V37,MATCH(P$1,INDIRECT("Table!A" &amp; $Z37):INDIRECT("Table!" &amp; $AC$44 &amp; $Z37),0)))))</f>
        <v/>
      </c>
      <c r="Q37" s="277" t="str">
        <f ca="1">IF(ISERROR(MATCH(Q$1,INDIRECT("Table!A"&amp;$Z37):INDIRECT("Table!" &amp; $AC$44 &amp; $Z37),0)),"",INDIRECT(CONCATENATE("Table!",ADDRESS($V37,MATCH(Q$1,INDIRECT("Table!A" &amp; $Z37):INDIRECT("Table!" &amp; $AC$44 &amp; $Z37),0)))))</f>
        <v/>
      </c>
      <c r="R37" s="277" t="str">
        <f ca="1">IF(ISERROR(MATCH(R$1,INDIRECT("Table!A"&amp;$Z37):INDIRECT("Table!" &amp; $AC$44 &amp; $Z37),0)),"",INDIRECT(CONCATENATE("Table!",ADDRESS($V37,MATCH(R$1,INDIRECT("Table!A" &amp; $Z37):INDIRECT("Table!" &amp; $AC$44 &amp; $Z37),0)))))</f>
        <v/>
      </c>
      <c r="S37" s="258"/>
      <c r="T37" s="258"/>
      <c r="U37" s="258"/>
      <c r="V37" s="24">
        <f>MATCH($A37,Table!$A:$A,0)+$X$2-1</f>
        <v>408</v>
      </c>
      <c r="W37" s="258"/>
      <c r="X37" s="258"/>
      <c r="Y37" s="258"/>
      <c r="Z37" s="24">
        <f>MATCH($A37,Table!$A:$A,0)+$AB$2-1</f>
        <v>399</v>
      </c>
      <c r="AA37" s="258"/>
      <c r="AB37" s="258"/>
      <c r="AC37" s="389" t="s">
        <v>218</v>
      </c>
    </row>
    <row r="38" spans="1:29" ht="19.5" customHeight="1">
      <c r="A38" s="4">
        <v>41304</v>
      </c>
      <c r="B38" s="26">
        <f ca="1">IF(ISERROR(MATCH(B$1,INDIRECT("Table!A"&amp;$Z38):INDIRECT("Table!" &amp; $AC$44 &amp; $Z38),0)),"",INDIRECT(CONCATENATE("Table!",ADDRESS($V38,MATCH(B$1,INDIRECT("Table!A" &amp; $Z38):INDIRECT("Table!" &amp; $AC$44 &amp; $Z38),0)))))</f>
        <v>1.3213597392326777</v>
      </c>
      <c r="C38" s="26">
        <f ca="1">IF(ISERROR(MATCH(C$1,INDIRECT("Table!A"&amp;$Z38):INDIRECT("Table!" &amp; $AC$44 &amp; $Z38),0)),"",INDIRECT(CONCATENATE("Table!",ADDRESS($V38,MATCH(C$1,INDIRECT("Table!A" &amp; $Z38):INDIRECT("Table!" &amp; $AC$44 &amp; $Z38),0)))))</f>
        <v>0.59815913013783273</v>
      </c>
      <c r="D38" s="26">
        <f ca="1">IF(ISERROR(MATCH(D$1,INDIRECT("Table!A"&amp;$Z38):INDIRECT("Table!" &amp; $AC$44 &amp; $Z38),0)),"",INDIRECT(CONCATENATE("Table!",ADDRESS($V38,MATCH(D$1,INDIRECT("Table!A" &amp; $Z38):INDIRECT("Table!" &amp; $AC$44 &amp; $Z38),0)))))</f>
        <v>0.60241569323619182</v>
      </c>
      <c r="E38" s="26">
        <f ca="1">IF(ISERROR(MATCH(E$1,INDIRECT("Table!A"&amp;$Z38):INDIRECT("Table!" &amp; $AC$44 &amp; $Z38),0)),"",INDIRECT(CONCATENATE("Table!",ADDRESS($V38,MATCH(E$1,INDIRECT("Table!A" &amp; $Z38):INDIRECT("Table!" &amp; $AC$44 &amp; $Z38),0)))))</f>
        <v>1.5190858351035013</v>
      </c>
      <c r="F38" s="26">
        <f ca="1">IF(ISERROR(MATCH(F$1,INDIRECT("Table!A"&amp;$Z38):INDIRECT("Table!" &amp; $AC$44 &amp; $Z38),0)),"",INDIRECT(CONCATENATE("Table!",ADDRESS($V38,MATCH(F$1,INDIRECT("Table!A" &amp; $Z38):INDIRECT("Table!" &amp; $AC$44 &amp; $Z38),0)))))</f>
        <v>1.4294862876052039</v>
      </c>
      <c r="G38" s="26">
        <f ca="1">IF(ISERROR(MATCH(G$1,INDIRECT("Table!A"&amp;$Z38):INDIRECT("Table!" &amp; $AC$44 &amp; $Z38),0)),"",INDIRECT(CONCATENATE("Table!",ADDRESS($V38,MATCH(G$1,INDIRECT("Table!A" &amp; $Z38):INDIRECT("Table!" &amp; $AC$44 &amp; $Z38),0)))))</f>
        <v>3.3900681137044772</v>
      </c>
      <c r="H38" s="26">
        <f ca="1">IF(ISERROR(MATCH(H$1,INDIRECT("Table!A"&amp;$Z38):INDIRECT("Table!" &amp; $AC$44 &amp; $Z38),0)),"",INDIRECT(CONCATENATE("Table!",ADDRESS($V38,MATCH(H$1,INDIRECT("Table!A" &amp; $Z38):INDIRECT("Table!" &amp; $AC$44 &amp; $Z38),0)))))</f>
        <v>0.89822321930441984</v>
      </c>
      <c r="I38" s="277" t="str">
        <f ca="1">IF(ISERROR(MATCH(I$1,INDIRECT("Table!A"&amp;$Z38):INDIRECT("Table!" &amp; $AC$44 &amp; $Z38),0)),"",INDIRECT(CONCATENATE("Table!",ADDRESS($V38,MATCH(I$1,INDIRECT("Table!A" &amp; $Z38):INDIRECT("Table!" &amp; $AC$44 &amp; $Z38),0)))))</f>
        <v/>
      </c>
      <c r="J38" s="277" t="str">
        <f ca="1">IF(ISERROR(MATCH(J$1,INDIRECT("Table!A"&amp;$Z38):INDIRECT("Table!" &amp; $AC$44 &amp; $Z38),0)),"",INDIRECT(CONCATENATE("Table!",ADDRESS($V38,MATCH(J$1,INDIRECT("Table!A" &amp; $Z38):INDIRECT("Table!" &amp; $AC$44 &amp; $Z38),0)))))</f>
        <v/>
      </c>
      <c r="K38" s="277" t="str">
        <f ca="1">IF(ISERROR(MATCH(K$1,INDIRECT("Table!A"&amp;$Z38):INDIRECT("Table!" &amp; $AC$44 &amp; $Z38),0)),"",INDIRECT(CONCATENATE("Table!",ADDRESS($V38,MATCH(K$1,INDIRECT("Table!A" &amp; $Z38):INDIRECT("Table!" &amp; $AC$44 &amp; $Z38),0)))))</f>
        <v/>
      </c>
      <c r="L38" s="26">
        <f ca="1">IF(ISERROR(MATCH(L$1,INDIRECT("Table!A"&amp;$Z38):INDIRECT("Table!" &amp; $AC$44 &amp; $Z38),0)),"",INDIRECT(CONCATENATE("Table!",ADDRESS($V38,MATCH(L$1,INDIRECT("Table!A" &amp; $Z38):INDIRECT("Table!" &amp; $AC$44 &amp; $Z38),0)))))</f>
        <v>1.403114797411761</v>
      </c>
      <c r="M38" s="26">
        <f ca="1">IF(ISERROR(MATCH(M$1,INDIRECT("Table!A"&amp;$Z38):INDIRECT("Table!" &amp; $AC$44 &amp; $Z38),0)),"",INDIRECT(CONCATENATE("Table!",ADDRESS($V38,MATCH(M$1,INDIRECT("Table!A" &amp; $Z38):INDIRECT("Table!" &amp; $AC$44 &amp; $Z38),0)))))</f>
        <v>2.492273041696119</v>
      </c>
      <c r="N38" s="26">
        <f ca="1">IF(ISERROR(MATCH(N$1,INDIRECT("Table!A"&amp;$Z38):INDIRECT("Table!" &amp; $AC$44 &amp; $Z38),0)),"",INDIRECT(CONCATENATE("Table!",ADDRESS($V38,MATCH(N$1,INDIRECT("Table!A" &amp; $Z38):INDIRECT("Table!" &amp; $AC$44 &amp; $Z38),0)))))</f>
        <v>1.502447468338364</v>
      </c>
      <c r="O38" s="26">
        <f ca="1">IF(ISERROR(MATCH(O$1,INDIRECT("Table!A"&amp;$Z38):INDIRECT("Table!" &amp; $AC$44 &amp; $Z38),0)),"",INDIRECT(CONCATENATE("Table!",ADDRESS($V38,MATCH(O$1,INDIRECT("Table!A" &amp; $Z38):INDIRECT("Table!" &amp; $AC$44 &amp; $Z38),0)))))</f>
        <v>1.4299445781371205</v>
      </c>
      <c r="P38" s="26" t="str">
        <f ca="1">IF(ISERROR(MATCH(P$1,INDIRECT("Table!A"&amp;$Z38):INDIRECT("Table!" &amp; $AC$44 &amp; $Z38),0)),"",INDIRECT(CONCATENATE("Table!",ADDRESS($V38,MATCH(P$1,INDIRECT("Table!A" &amp; $Z38):INDIRECT("Table!" &amp; $AC$44 &amp; $Z38),0)))))</f>
        <v/>
      </c>
      <c r="Q38" s="277" t="str">
        <f ca="1">IF(ISERROR(MATCH(Q$1,INDIRECT("Table!A"&amp;$Z38):INDIRECT("Table!" &amp; $AC$44 &amp; $Z38),0)),"",INDIRECT(CONCATENATE("Table!",ADDRESS($V38,MATCH(Q$1,INDIRECT("Table!A" &amp; $Z38):INDIRECT("Table!" &amp; $AC$44 &amp; $Z38),0)))))</f>
        <v/>
      </c>
      <c r="R38" s="277" t="str">
        <f ca="1">IF(ISERROR(MATCH(R$1,INDIRECT("Table!A"&amp;$Z38):INDIRECT("Table!" &amp; $AC$44 &amp; $Z38),0)),"",INDIRECT(CONCATENATE("Table!",ADDRESS($V38,MATCH(R$1,INDIRECT("Table!A" &amp; $Z38):INDIRECT("Table!" &amp; $AC$44 &amp; $Z38),0)))))</f>
        <v/>
      </c>
      <c r="S38" s="252"/>
      <c r="T38" s="252"/>
      <c r="U38" s="252"/>
      <c r="V38" s="24">
        <f>MATCH($A38,Table!$A:$A,0)+$X$2-1</f>
        <v>420</v>
      </c>
      <c r="W38" s="252"/>
      <c r="X38" s="252"/>
      <c r="Y38" s="252"/>
      <c r="Z38" s="24">
        <f>MATCH($A38,Table!$A:$A,0)+$AB$2-1</f>
        <v>411</v>
      </c>
      <c r="AA38" s="252"/>
      <c r="AB38" s="252"/>
      <c r="AC38" s="389" t="s">
        <v>218</v>
      </c>
    </row>
    <row r="39" spans="1:29" ht="19.5" customHeight="1">
      <c r="A39" s="4">
        <v>41297</v>
      </c>
      <c r="B39" s="26">
        <f ca="1">IF(ISERROR(MATCH(B$1,INDIRECT("Table!A"&amp;$Z39):INDIRECT("Table!" &amp; $AC$44 &amp; $Z39),0)),"",INDIRECT(CONCATENATE("Table!",ADDRESS($V39,MATCH(B$1,INDIRECT("Table!A" &amp; $Z39):INDIRECT("Table!" &amp; $AC$44 &amp; $Z39),0)))))</f>
        <v>1.3204191022942668</v>
      </c>
      <c r="C39" s="26">
        <f ca="1">IF(ISERROR(MATCH(C$1,INDIRECT("Table!A"&amp;$Z39):INDIRECT("Table!" &amp; $AC$44 &amp; $Z39),0)),"",INDIRECT(CONCATENATE("Table!",ADDRESS($V39,MATCH(C$1,INDIRECT("Table!A" &amp; $Z39):INDIRECT("Table!" &amp; $AC$44 &amp; $Z39),0)))))</f>
        <v>0.59547077449676378</v>
      </c>
      <c r="D39" s="26">
        <f ca="1">IF(ISERROR(MATCH(D$1,INDIRECT("Table!A"&amp;$Z39):INDIRECT("Table!" &amp; $AC$44 &amp; $Z39),0)),"",INDIRECT(CONCATENATE("Table!",ADDRESS($V39,MATCH(D$1,INDIRECT("Table!A" &amp; $Z39):INDIRECT("Table!" &amp; $AC$44 &amp; $Z39),0)))))</f>
        <v>0.59972733759512298</v>
      </c>
      <c r="E39" s="26">
        <f ca="1">IF(ISERROR(MATCH(E$1,INDIRECT("Table!A"&amp;$Z39):INDIRECT("Table!" &amp; $AC$44 &amp; $Z39),0)),"",INDIRECT(CONCATENATE("Table!",ADDRESS($V39,MATCH(E$1,INDIRECT("Table!A" &amp; $Z39):INDIRECT("Table!" &amp; $AC$44 &amp; $Z39),0)))))</f>
        <v>1.5190858351035013</v>
      </c>
      <c r="F39" s="26">
        <f ca="1">IF(ISERROR(MATCH(F$1,INDIRECT("Table!A"&amp;$Z39):INDIRECT("Table!" &amp; $AC$44 &amp; $Z39),0)),"",INDIRECT(CONCATENATE("Table!",ADDRESS($V39,MATCH(F$1,INDIRECT("Table!A" &amp; $Z39):INDIRECT("Table!" &amp; $AC$44 &amp; $Z39),0)))))</f>
        <v>1.4294862876052039</v>
      </c>
      <c r="G39" s="26">
        <f ca="1">IF(ISERROR(MATCH(G$1,INDIRECT("Table!A"&amp;$Z39):INDIRECT("Table!" &amp; $AC$44 &amp; $Z39),0)),"",INDIRECT(CONCATENATE("Table!",ADDRESS($V39,MATCH(G$1,INDIRECT("Table!A" &amp; $Z39):INDIRECT("Table!" &amp; $AC$44 &amp; $Z39),0)))))</f>
        <v>3.3849641267823083</v>
      </c>
      <c r="H39" s="26">
        <f ca="1">IF(ISERROR(MATCH(H$1,INDIRECT("Table!A"&amp;$Z39):INDIRECT("Table!" &amp; $AC$44 &amp; $Z39),0)),"",INDIRECT(CONCATENATE("Table!",ADDRESS($V39,MATCH(H$1,INDIRECT("Table!A" &amp; $Z39):INDIRECT("Table!" &amp; $AC$44 &amp; $Z39),0)))))</f>
        <v>0.84486342409821646</v>
      </c>
      <c r="I39" s="277" t="str">
        <f ca="1">IF(ISERROR(MATCH(I$1,INDIRECT("Table!A"&amp;$Z39):INDIRECT("Table!" &amp; $AC$44 &amp; $Z39),0)),"",INDIRECT(CONCATENATE("Table!",ADDRESS($V39,MATCH(I$1,INDIRECT("Table!A" &amp; $Z39):INDIRECT("Table!" &amp; $AC$44 &amp; $Z39),0)))))</f>
        <v/>
      </c>
      <c r="J39" s="277" t="str">
        <f ca="1">IF(ISERROR(MATCH(J$1,INDIRECT("Table!A"&amp;$Z39):INDIRECT("Table!" &amp; $AC$44 &amp; $Z39),0)),"",INDIRECT(CONCATENATE("Table!",ADDRESS($V39,MATCH(J$1,INDIRECT("Table!A" &amp; $Z39):INDIRECT("Table!" &amp; $AC$44 &amp; $Z39),0)))))</f>
        <v/>
      </c>
      <c r="K39" s="277" t="str">
        <f ca="1">IF(ISERROR(MATCH(K$1,INDIRECT("Table!A"&amp;$Z39):INDIRECT("Table!" &amp; $AC$44 &amp; $Z39),0)),"",INDIRECT(CONCATENATE("Table!",ADDRESS($V39,MATCH(K$1,INDIRECT("Table!A" &amp; $Z39):INDIRECT("Table!" &amp; $AC$44 &amp; $Z39),0)))))</f>
        <v/>
      </c>
      <c r="L39" s="26">
        <f ca="1">IF(ISERROR(MATCH(L$1,INDIRECT("Table!A"&amp;$Z39):INDIRECT("Table!" &amp; $AC$44 &amp; $Z39),0)),"",INDIRECT(CONCATENATE("Table!",ADDRESS($V39,MATCH(L$1,INDIRECT("Table!A" &amp; $Z39):INDIRECT("Table!" &amp; $AC$44 &amp; $Z39),0)))))</f>
        <v>1.3863445010283535</v>
      </c>
      <c r="M39" s="26">
        <f ca="1">IF(ISERROR(MATCH(M$1,INDIRECT("Table!A"&amp;$Z39):INDIRECT("Table!" &amp; $AC$44 &amp; $Z39),0)),"",INDIRECT(CONCATENATE("Table!",ADDRESS($V39,MATCH(M$1,INDIRECT("Table!A" &amp; $Z39):INDIRECT("Table!" &amp; $AC$44 &amp; $Z39),0)))))</f>
        <v>2.4792578947448085</v>
      </c>
      <c r="N39" s="26">
        <f ca="1">IF(ISERROR(MATCH(N$1,INDIRECT("Table!A"&amp;$Z39):INDIRECT("Table!" &amp; $AC$44 &amp; $Z39),0)),"",INDIRECT(CONCATENATE("Table!",ADDRESS($V39,MATCH(N$1,INDIRECT("Table!A" &amp; $Z39):INDIRECT("Table!" &amp; $AC$44 &amp; $Z39),0)))))</f>
        <v>1.502447468338364</v>
      </c>
      <c r="O39" s="26">
        <f ca="1">IF(ISERROR(MATCH(O$1,INDIRECT("Table!A"&amp;$Z39):INDIRECT("Table!" &amp; $AC$44 &amp; $Z39),0)),"",INDIRECT(CONCATENATE("Table!",ADDRESS($V39,MATCH(O$1,INDIRECT("Table!A" &amp; $Z39):INDIRECT("Table!" &amp; $AC$44 &amp; $Z39),0)))))</f>
        <v>1.2835873431220168</v>
      </c>
      <c r="P39" s="26" t="str">
        <f ca="1">IF(ISERROR(MATCH(P$1,INDIRECT("Table!A"&amp;$Z39):INDIRECT("Table!" &amp; $AC$44 &amp; $Z39),0)),"",INDIRECT(CONCATENATE("Table!",ADDRESS($V39,MATCH(P$1,INDIRECT("Table!A" &amp; $Z39):INDIRECT("Table!" &amp; $AC$44 &amp; $Z39),0)))))</f>
        <v/>
      </c>
      <c r="Q39" s="277" t="str">
        <f ca="1">IF(ISERROR(MATCH(Q$1,INDIRECT("Table!A"&amp;$Z39):INDIRECT("Table!" &amp; $AC$44 &amp; $Z39),0)),"",INDIRECT(CONCATENATE("Table!",ADDRESS($V39,MATCH(Q$1,INDIRECT("Table!A" &amp; $Z39):INDIRECT("Table!" &amp; $AC$44 &amp; $Z39),0)))))</f>
        <v/>
      </c>
      <c r="R39" s="277" t="str">
        <f ca="1">IF(ISERROR(MATCH(R$1,INDIRECT("Table!A"&amp;$Z39):INDIRECT("Table!" &amp; $AC$44 &amp; $Z39),0)),"",INDIRECT(CONCATENATE("Table!",ADDRESS($V39,MATCH(R$1,INDIRECT("Table!A" &amp; $Z39):INDIRECT("Table!" &amp; $AC$44 &amp; $Z39),0)))))</f>
        <v/>
      </c>
      <c r="S39" s="256"/>
      <c r="T39" s="256"/>
      <c r="U39" s="256"/>
      <c r="V39" s="24">
        <f>MATCH($A39,Table!$A:$A,0)+$X$2-1</f>
        <v>432</v>
      </c>
      <c r="W39" s="256"/>
      <c r="X39" s="256"/>
      <c r="Y39" s="256"/>
      <c r="Z39" s="24">
        <f>MATCH($A39,Table!$A:$A,0)+$AB$2-1</f>
        <v>423</v>
      </c>
      <c r="AA39" s="256"/>
      <c r="AB39" s="256"/>
      <c r="AC39" s="389" t="s">
        <v>218</v>
      </c>
    </row>
    <row r="40" spans="1:29" ht="19.5" customHeight="1">
      <c r="A40" s="4">
        <v>41296</v>
      </c>
      <c r="B40" s="26">
        <f ca="1">IF(ISERROR(MATCH(B$1,INDIRECT("Table!A"&amp;$Z40):INDIRECT("Table!" &amp; $AC$44 &amp; $Z40),0)),"",INDIRECT(CONCATENATE("Table!",ADDRESS($V40,MATCH(B$1,INDIRECT("Table!A" &amp; $Z40):INDIRECT("Table!" &amp; $AC$44 &amp; $Z40),0)))))</f>
        <v>1.3204191022942668</v>
      </c>
      <c r="C40" s="26">
        <f ca="1">IF(ISERROR(MATCH(C$1,INDIRECT("Table!A"&amp;$Z40):INDIRECT("Table!" &amp; $AC$44 &amp; $Z40),0)),"",INDIRECT(CONCATENATE("Table!",ADDRESS($V40,MATCH(C$1,INDIRECT("Table!A" &amp; $Z40):INDIRECT("Table!" &amp; $AC$44 &amp; $Z40),0)))))</f>
        <v>0.59547077449676378</v>
      </c>
      <c r="D40" s="26">
        <f ca="1">IF(ISERROR(MATCH(D$1,INDIRECT("Table!A"&amp;$Z40):INDIRECT("Table!" &amp; $AC$44 &amp; $Z40),0)),"",INDIRECT(CONCATENATE("Table!",ADDRESS($V40,MATCH(D$1,INDIRECT("Table!A" &amp; $Z40):INDIRECT("Table!" &amp; $AC$44 &amp; $Z40),0)))))</f>
        <v>0.59972733759512298</v>
      </c>
      <c r="E40" s="26">
        <f ca="1">IF(ISERROR(MATCH(E$1,INDIRECT("Table!A"&amp;$Z40):INDIRECT("Table!" &amp; $AC$44 &amp; $Z40),0)),"",INDIRECT(CONCATENATE("Table!",ADDRESS($V40,MATCH(E$1,INDIRECT("Table!A" &amp; $Z40):INDIRECT("Table!" &amp; $AC$44 &amp; $Z40),0)))))</f>
        <v>1.5190858351035013</v>
      </c>
      <c r="F40" s="26">
        <f ca="1">IF(ISERROR(MATCH(F$1,INDIRECT("Table!A"&amp;$Z40):INDIRECT("Table!" &amp; $AC$44 &amp; $Z40),0)),"",INDIRECT(CONCATENATE("Table!",ADDRESS($V40,MATCH(F$1,INDIRECT("Table!A" &amp; $Z40):INDIRECT("Table!" &amp; $AC$44 &amp; $Z40),0)))))</f>
        <v>1.4294862876052039</v>
      </c>
      <c r="G40" s="26">
        <f ca="1">IF(ISERROR(MATCH(G$1,INDIRECT("Table!A"&amp;$Z40):INDIRECT("Table!" &amp; $AC$44 &amp; $Z40),0)),"",INDIRECT(CONCATENATE("Table!",ADDRESS($V40,MATCH(G$1,INDIRECT("Table!A" &amp; $Z40):INDIRECT("Table!" &amp; $AC$44 &amp; $Z40),0)))))</f>
        <v>3.3849641267823083</v>
      </c>
      <c r="H40" s="26">
        <f ca="1">IF(ISERROR(MATCH(H$1,INDIRECT("Table!A"&amp;$Z40):INDIRECT("Table!" &amp; $AC$44 &amp; $Z40),0)),"",INDIRECT(CONCATENATE("Table!",ADDRESS($V40,MATCH(H$1,INDIRECT("Table!A" &amp; $Z40):INDIRECT("Table!" &amp; $AC$44 &amp; $Z40),0)))))</f>
        <v>0.84486342409821646</v>
      </c>
      <c r="I40" s="277" t="str">
        <f ca="1">IF(ISERROR(MATCH(I$1,INDIRECT("Table!A"&amp;$Z40):INDIRECT("Table!" &amp; $AC$44 &amp; $Z40),0)),"",INDIRECT(CONCATENATE("Table!",ADDRESS($V40,MATCH(I$1,INDIRECT("Table!A" &amp; $Z40):INDIRECT("Table!" &amp; $AC$44 &amp; $Z40),0)))))</f>
        <v/>
      </c>
      <c r="J40" s="277" t="str">
        <f ca="1">IF(ISERROR(MATCH(J$1,INDIRECT("Table!A"&amp;$Z40):INDIRECT("Table!" &amp; $AC$44 &amp; $Z40),0)),"",INDIRECT(CONCATENATE("Table!",ADDRESS($V40,MATCH(J$1,INDIRECT("Table!A" &amp; $Z40):INDIRECT("Table!" &amp; $AC$44 &amp; $Z40),0)))))</f>
        <v/>
      </c>
      <c r="K40" s="277" t="str">
        <f ca="1">IF(ISERROR(MATCH(K$1,INDIRECT("Table!A"&amp;$Z40):INDIRECT("Table!" &amp; $AC$44 &amp; $Z40),0)),"",INDIRECT(CONCATENATE("Table!",ADDRESS($V40,MATCH(K$1,INDIRECT("Table!A" &amp; $Z40):INDIRECT("Table!" &amp; $AC$44 &amp; $Z40),0)))))</f>
        <v/>
      </c>
      <c r="L40" s="26">
        <f ca="1">IF(ISERROR(MATCH(L$1,INDIRECT("Table!A"&amp;$Z40):INDIRECT("Table!" &amp; $AC$44 &amp; $Z40),0)),"",INDIRECT(CONCATENATE("Table!",ADDRESS($V40,MATCH(L$1,INDIRECT("Table!A" &amp; $Z40):INDIRECT("Table!" &amp; $AC$44 &amp; $Z40),0)))))</f>
        <v>1.3863445010283535</v>
      </c>
      <c r="M40" s="26">
        <f ca="1">IF(ISERROR(MATCH(M$1,INDIRECT("Table!A"&amp;$Z40):INDIRECT("Table!" &amp; $AC$44 &amp; $Z40),0)),"",INDIRECT(CONCATENATE("Table!",ADDRESS($V40,MATCH(M$1,INDIRECT("Table!A" &amp; $Z40):INDIRECT("Table!" &amp; $AC$44 &amp; $Z40),0)))))</f>
        <v>2.4386812601318981</v>
      </c>
      <c r="N40" s="26">
        <f ca="1">IF(ISERROR(MATCH(N$1,INDIRECT("Table!A"&amp;$Z40):INDIRECT("Table!" &amp; $AC$44 &amp; $Z40),0)),"",INDIRECT(CONCATENATE("Table!",ADDRESS($V40,MATCH(N$1,INDIRECT("Table!A" &amp; $Z40):INDIRECT("Table!" &amp; $AC$44 &amp; $Z40),0)))))</f>
        <v>1.502447468338364</v>
      </c>
      <c r="O40" s="26">
        <f ca="1">IF(ISERROR(MATCH(O$1,INDIRECT("Table!A"&amp;$Z40):INDIRECT("Table!" &amp; $AC$44 &amp; $Z40),0)),"",INDIRECT(CONCATENATE("Table!",ADDRESS($V40,MATCH(O$1,INDIRECT("Table!A" &amp; $Z40):INDIRECT("Table!" &amp; $AC$44 &amp; $Z40),0)))))</f>
        <v>1.2835873431220168</v>
      </c>
      <c r="P40" s="26" t="str">
        <f ca="1">IF(ISERROR(MATCH(P$1,INDIRECT("Table!A"&amp;$Z40):INDIRECT("Table!" &amp; $AC$44 &amp; $Z40),0)),"",INDIRECT(CONCATENATE("Table!",ADDRESS($V40,MATCH(P$1,INDIRECT("Table!A" &amp; $Z40):INDIRECT("Table!" &amp; $AC$44 &amp; $Z40),0)))))</f>
        <v/>
      </c>
      <c r="Q40" s="277" t="str">
        <f ca="1">IF(ISERROR(MATCH(Q$1,INDIRECT("Table!A"&amp;$Z40):INDIRECT("Table!" &amp; $AC$44 &amp; $Z40),0)),"",INDIRECT(CONCATENATE("Table!",ADDRESS($V40,MATCH(Q$1,INDIRECT("Table!A" &amp; $Z40):INDIRECT("Table!" &amp; $AC$44 &amp; $Z40),0)))))</f>
        <v/>
      </c>
      <c r="R40" s="277" t="str">
        <f ca="1">IF(ISERROR(MATCH(R$1,INDIRECT("Table!A"&amp;$Z40):INDIRECT("Table!" &amp; $AC$44 &amp; $Z40),0)),"",INDIRECT(CONCATENATE("Table!",ADDRESS($V40,MATCH(R$1,INDIRECT("Table!A" &amp; $Z40):INDIRECT("Table!" &amp; $AC$44 &amp; $Z40),0)))))</f>
        <v/>
      </c>
      <c r="S40" s="251"/>
      <c r="T40" s="251"/>
      <c r="U40" s="251"/>
      <c r="V40" s="24">
        <f>MATCH($A40,Table!$A:$A,0)+$X$2-1</f>
        <v>444</v>
      </c>
      <c r="W40" s="251"/>
      <c r="X40" s="251"/>
      <c r="Y40" s="251"/>
      <c r="Z40" s="24">
        <f>MATCH($A40,Table!$A:$A,0)+$AB$2-1</f>
        <v>435</v>
      </c>
      <c r="AA40" s="251"/>
      <c r="AB40" s="251"/>
      <c r="AC40" s="389" t="s">
        <v>218</v>
      </c>
    </row>
    <row r="41" spans="1:29" ht="19.5" customHeight="1">
      <c r="A41" s="4">
        <v>41292</v>
      </c>
      <c r="B41" s="26">
        <f ca="1">IF(ISERROR(MATCH(B$1,INDIRECT("Table!A"&amp;$Z41):INDIRECT("Table!" &amp; $AC$44 &amp; $Z41),0)),"",INDIRECT(CONCATENATE("Table!",ADDRESS($V41,MATCH(B$1,INDIRECT("Table!A" &amp; $Z41):INDIRECT("Table!" &amp; $AC$44 &amp; $Z41),0)))))</f>
        <v>1.3215948984672805</v>
      </c>
      <c r="C41" s="26">
        <f ca="1">IF(ISERROR(MATCH(C$1,INDIRECT("Table!A"&amp;$Z41):INDIRECT("Table!" &amp; $AC$44 &amp; $Z41),0)),"",INDIRECT(CONCATENATE("Table!",ADDRESS($V41,MATCH(C$1,INDIRECT("Table!A" &amp; $Z41):INDIRECT("Table!" &amp; $AC$44 &amp; $Z41),0)))))</f>
        <v>0.60062345614214585</v>
      </c>
      <c r="D41" s="26">
        <f ca="1">IF(ISERROR(MATCH(D$1,INDIRECT("Table!A"&amp;$Z41):INDIRECT("Table!" &amp; $AC$44 &amp; $Z41),0)),"",INDIRECT(CONCATENATE("Table!",ADDRESS($V41,MATCH(D$1,INDIRECT("Table!A" &amp; $Z41):INDIRECT("Table!" &amp; $AC$44 &amp; $Z41),0)))))</f>
        <v>0.60488001924050505</v>
      </c>
      <c r="E41" s="26">
        <f ca="1">IF(ISERROR(MATCH(E$1,INDIRECT("Table!A"&amp;$Z41):INDIRECT("Table!" &amp; $AC$44 &amp; $Z41),0)),"",INDIRECT(CONCATENATE("Table!",ADDRESS($V41,MATCH(E$1,INDIRECT("Table!A" &amp; $Z41):INDIRECT("Table!" &amp; $AC$44 &amp; $Z41),0)))))</f>
        <v>1.5190858351035013</v>
      </c>
      <c r="F41" s="26">
        <f ca="1">IF(ISERROR(MATCH(F$1,INDIRECT("Table!A"&amp;$Z41):INDIRECT("Table!" &amp; $AC$44 &amp; $Z41),0)),"",INDIRECT(CONCATENATE("Table!",ADDRESS($V41,MATCH(F$1,INDIRECT("Table!A" &amp; $Z41):INDIRECT("Table!" &amp; $AC$44 &amp; $Z41),0)))))</f>
        <v>1.4294862876052039</v>
      </c>
      <c r="G41" s="26">
        <f ca="1">IF(ISERROR(MATCH(G$1,INDIRECT("Table!A"&amp;$Z41):INDIRECT("Table!" &amp; $AC$44 &amp; $Z41),0)),"",INDIRECT(CONCATENATE("Table!",ADDRESS($V41,MATCH(G$1,INDIRECT("Table!A" &amp; $Z41):INDIRECT("Table!" &amp; $AC$44 &amp; $Z41),0)))))</f>
        <v>3.3849641267823083</v>
      </c>
      <c r="H41" s="26">
        <f ca="1">IF(ISERROR(MATCH(H$1,INDIRECT("Table!A"&amp;$Z41):INDIRECT("Table!" &amp; $AC$44 &amp; $Z41),0)),"",INDIRECT(CONCATENATE("Table!",ADDRESS($V41,MATCH(H$1,INDIRECT("Table!A" &amp; $Z41):INDIRECT("Table!" &amp; $AC$44 &amp; $Z41),0)))))</f>
        <v>0.84486342409821646</v>
      </c>
      <c r="I41" s="277" t="str">
        <f ca="1">IF(ISERROR(MATCH(I$1,INDIRECT("Table!A"&amp;$Z41):INDIRECT("Table!" &amp; $AC$44 &amp; $Z41),0)),"",INDIRECT(CONCATENATE("Table!",ADDRESS($V41,MATCH(I$1,INDIRECT("Table!A" &amp; $Z41):INDIRECT("Table!" &amp; $AC$44 &amp; $Z41),0)))))</f>
        <v/>
      </c>
      <c r="J41" s="277" t="str">
        <f ca="1">IF(ISERROR(MATCH(J$1,INDIRECT("Table!A"&amp;$Z41):INDIRECT("Table!" &amp; $AC$44 &amp; $Z41),0)),"",INDIRECT(CONCATENATE("Table!",ADDRESS($V41,MATCH(J$1,INDIRECT("Table!A" &amp; $Z41):INDIRECT("Table!" &amp; $AC$44 &amp; $Z41),0)))))</f>
        <v/>
      </c>
      <c r="K41" s="277" t="str">
        <f ca="1">IF(ISERROR(MATCH(K$1,INDIRECT("Table!A"&amp;$Z41):INDIRECT("Table!" &amp; $AC$44 &amp; $Z41),0)),"",INDIRECT(CONCATENATE("Table!",ADDRESS($V41,MATCH(K$1,INDIRECT("Table!A" &amp; $Z41):INDIRECT("Table!" &amp; $AC$44 &amp; $Z41),0)))))</f>
        <v/>
      </c>
      <c r="L41" s="26">
        <f ca="1">IF(ISERROR(MATCH(L$1,INDIRECT("Table!A"&amp;$Z41):INDIRECT("Table!" &amp; $AC$44 &amp; $Z41),0)),"",INDIRECT(CONCATENATE("Table!",ADDRESS($V41,MATCH(L$1,INDIRECT("Table!A" &amp; $Z41):INDIRECT("Table!" &amp; $AC$44 &amp; $Z41),0)))))</f>
        <v>1.3863445010283535</v>
      </c>
      <c r="M41" s="26">
        <f ca="1">IF(ISERROR(MATCH(M$1,INDIRECT("Table!A"&amp;$Z41):INDIRECT("Table!" &amp; $AC$44 &amp; $Z41),0)),"",INDIRECT(CONCATENATE("Table!",ADDRESS($V41,MATCH(M$1,INDIRECT("Table!A" &amp; $Z41):INDIRECT("Table!" &amp; $AC$44 &amp; $Z41),0)))))</f>
        <v>2.4386812601318981</v>
      </c>
      <c r="N41" s="26">
        <f ca="1">IF(ISERROR(MATCH(N$1,INDIRECT("Table!A"&amp;$Z41):INDIRECT("Table!" &amp; $AC$44 &amp; $Z41),0)),"",INDIRECT(CONCATENATE("Table!",ADDRESS($V41,MATCH(N$1,INDIRECT("Table!A" &amp; $Z41):INDIRECT("Table!" &amp; $AC$44 &amp; $Z41),0)))))</f>
        <v>1.502447468338364</v>
      </c>
      <c r="O41" s="26">
        <f ca="1">IF(ISERROR(MATCH(O$1,INDIRECT("Table!A"&amp;$Z41):INDIRECT("Table!" &amp; $AC$44 &amp; $Z41),0)),"",INDIRECT(CONCATENATE("Table!",ADDRESS($V41,MATCH(O$1,INDIRECT("Table!A" &amp; $Z41):INDIRECT("Table!" &amp; $AC$44 &amp; $Z41),0)))))</f>
        <v>1.2835873431220168</v>
      </c>
      <c r="P41" s="26" t="str">
        <f ca="1">IF(ISERROR(MATCH(P$1,INDIRECT("Table!A"&amp;$Z41):INDIRECT("Table!" &amp; $AC$44 &amp; $Z41),0)),"",INDIRECT(CONCATENATE("Table!",ADDRESS($V41,MATCH(P$1,INDIRECT("Table!A" &amp; $Z41):INDIRECT("Table!" &amp; $AC$44 &amp; $Z41),0)))))</f>
        <v/>
      </c>
      <c r="Q41" s="277" t="str">
        <f ca="1">IF(ISERROR(MATCH(Q$1,INDIRECT("Table!A"&amp;$Z41):INDIRECT("Table!" &amp; $AC$44 &amp; $Z41),0)),"",INDIRECT(CONCATENATE("Table!",ADDRESS($V41,MATCH(Q$1,INDIRECT("Table!A" &amp; $Z41):INDIRECT("Table!" &amp; $AC$44 &amp; $Z41),0)))))</f>
        <v/>
      </c>
      <c r="R41" s="277" t="str">
        <f ca="1">IF(ISERROR(MATCH(R$1,INDIRECT("Table!A"&amp;$Z41):INDIRECT("Table!" &amp; $AC$44 &amp; $Z41),0)),"",INDIRECT(CONCATENATE("Table!",ADDRESS($V41,MATCH(R$1,INDIRECT("Table!A" &amp; $Z41):INDIRECT("Table!" &amp; $AC$44 &amp; $Z41),0)))))</f>
        <v/>
      </c>
      <c r="S41" s="250"/>
      <c r="T41" s="250"/>
      <c r="U41" s="250"/>
      <c r="V41" s="24">
        <f>MATCH($A41,Table!$A:$A,0)+$X$2-1</f>
        <v>456</v>
      </c>
      <c r="W41" s="250"/>
      <c r="X41" s="250"/>
      <c r="Y41" s="250"/>
      <c r="Z41" s="24">
        <f>MATCH($A41,Table!$A:$A,0)+$AB$2-1</f>
        <v>447</v>
      </c>
      <c r="AA41" s="250"/>
      <c r="AB41" s="250"/>
      <c r="AC41" s="389" t="s">
        <v>218</v>
      </c>
    </row>
    <row r="42" spans="1:29" ht="19.5" customHeight="1">
      <c r="A42" s="4">
        <v>41289</v>
      </c>
      <c r="B42" s="26">
        <f ca="1">IF(ISERROR(MATCH(B$1,INDIRECT("Table!A"&amp;$Z42):INDIRECT("Table!" &amp; $AC$44 &amp; $Z42),0)),"",INDIRECT(CONCATENATE("Table!",ADDRESS($V42,MATCH(B$1,INDIRECT("Table!A" &amp; $Z42):INDIRECT("Table!" &amp; $AC$44 &amp; $Z42),0)))))</f>
        <v>1.3215948984672805</v>
      </c>
      <c r="C42" s="26">
        <f ca="1">IF(ISERROR(MATCH(C$1,INDIRECT("Table!A"&amp;$Z42):INDIRECT("Table!" &amp; $AC$44 &amp; $Z42),0)),"",INDIRECT(CONCATENATE("Table!",ADDRESS($V42,MATCH(C$1,INDIRECT("Table!A" &amp; $Z42):INDIRECT("Table!" &amp; $AC$44 &amp; $Z42),0)))))</f>
        <v>0.60062345614214585</v>
      </c>
      <c r="D42" s="26">
        <f ca="1">IF(ISERROR(MATCH(D$1,INDIRECT("Table!A"&amp;$Z42):INDIRECT("Table!" &amp; $AC$44 &amp; $Z42),0)),"",INDIRECT(CONCATENATE("Table!",ADDRESS($V42,MATCH(D$1,INDIRECT("Table!A" &amp; $Z42):INDIRECT("Table!" &amp; $AC$44 &amp; $Z42),0)))))</f>
        <v>0.60488001924050505</v>
      </c>
      <c r="E42" s="26">
        <f ca="1">IF(ISERROR(MATCH(E$1,INDIRECT("Table!A"&amp;$Z42):INDIRECT("Table!" &amp; $AC$44 &amp; $Z42),0)),"",INDIRECT(CONCATENATE("Table!",ADDRESS($V42,MATCH(E$1,INDIRECT("Table!A" &amp; $Z42):INDIRECT("Table!" &amp; $AC$44 &amp; $Z42),0)))))</f>
        <v>1.5190858351035013</v>
      </c>
      <c r="F42" s="26">
        <f ca="1">IF(ISERROR(MATCH(F$1,INDIRECT("Table!A"&amp;$Z42):INDIRECT("Table!" &amp; $AC$44 &amp; $Z42),0)),"",INDIRECT(CONCATENATE("Table!",ADDRESS($V42,MATCH(F$1,INDIRECT("Table!A" &amp; $Z42):INDIRECT("Table!" &amp; $AC$44 &amp; $Z42),0)))))</f>
        <v>1.4294862876052039</v>
      </c>
      <c r="G42" s="26">
        <f ca="1">IF(ISERROR(MATCH(G$1,INDIRECT("Table!A"&amp;$Z42):INDIRECT("Table!" &amp; $AC$44 &amp; $Z42),0)),"",INDIRECT(CONCATENATE("Table!",ADDRESS($V42,MATCH(G$1,INDIRECT("Table!A" &amp; $Z42):INDIRECT("Table!" &amp; $AC$44 &amp; $Z42),0)))))</f>
        <v>3.3849641267823083</v>
      </c>
      <c r="H42" s="26">
        <f ca="1">IF(ISERROR(MATCH(H$1,INDIRECT("Table!A"&amp;$Z42):INDIRECT("Table!" &amp; $AC$44 &amp; $Z42),0)),"",INDIRECT(CONCATENATE("Table!",ADDRESS($V42,MATCH(H$1,INDIRECT("Table!A" &amp; $Z42):INDIRECT("Table!" &amp; $AC$44 &amp; $Z42),0)))))</f>
        <v>0.84486342409821646</v>
      </c>
      <c r="I42" s="277" t="str">
        <f ca="1">IF(ISERROR(MATCH(I$1,INDIRECT("Table!A"&amp;$Z42):INDIRECT("Table!" &amp; $AC$44 &amp; $Z42),0)),"",INDIRECT(CONCATENATE("Table!",ADDRESS($V42,MATCH(I$1,INDIRECT("Table!A" &amp; $Z42):INDIRECT("Table!" &amp; $AC$44 &amp; $Z42),0)))))</f>
        <v/>
      </c>
      <c r="J42" s="277" t="str">
        <f ca="1">IF(ISERROR(MATCH(J$1,INDIRECT("Table!A"&amp;$Z42):INDIRECT("Table!" &amp; $AC$44 &amp; $Z42),0)),"",INDIRECT(CONCATENATE("Table!",ADDRESS($V42,MATCH(J$1,INDIRECT("Table!A" &amp; $Z42):INDIRECT("Table!" &amp; $AC$44 &amp; $Z42),0)))))</f>
        <v/>
      </c>
      <c r="K42" s="277" t="str">
        <f ca="1">IF(ISERROR(MATCH(K$1,INDIRECT("Table!A"&amp;$Z42):INDIRECT("Table!" &amp; $AC$44 &amp; $Z42),0)),"",INDIRECT(CONCATENATE("Table!",ADDRESS($V42,MATCH(K$1,INDIRECT("Table!A" &amp; $Z42):INDIRECT("Table!" &amp; $AC$44 &amp; $Z42),0)))))</f>
        <v/>
      </c>
      <c r="L42" s="26">
        <f ca="1">IF(ISERROR(MATCH(L$1,INDIRECT("Table!A"&amp;$Z42):INDIRECT("Table!" &amp; $AC$44 &amp; $Z42),0)),"",INDIRECT(CONCATENATE("Table!",ADDRESS($V42,MATCH(L$1,INDIRECT("Table!A" &amp; $Z42):INDIRECT("Table!" &amp; $AC$44 &amp; $Z42),0)))))</f>
        <v>1.3863445010283535</v>
      </c>
      <c r="M42" s="26">
        <f ca="1">IF(ISERROR(MATCH(M$1,INDIRECT("Table!A"&amp;$Z42):INDIRECT("Table!" &amp; $AC$44 &amp; $Z42),0)),"",INDIRECT(CONCATENATE("Table!",ADDRESS($V42,MATCH(M$1,INDIRECT("Table!A" &amp; $Z42):INDIRECT("Table!" &amp; $AC$44 &amp; $Z42),0)))))</f>
        <v>2.4386812601318981</v>
      </c>
      <c r="N42" s="26">
        <f ca="1">IF(ISERROR(MATCH(N$1,INDIRECT("Table!A"&amp;$Z42):INDIRECT("Table!" &amp; $AC$44 &amp; $Z42),0)),"",INDIRECT(CONCATENATE("Table!",ADDRESS($V42,MATCH(N$1,INDIRECT("Table!A" &amp; $Z42):INDIRECT("Table!" &amp; $AC$44 &amp; $Z42),0)))))</f>
        <v>1.502447468338364</v>
      </c>
      <c r="O42" s="26">
        <f ca="1">IF(ISERROR(MATCH(O$1,INDIRECT("Table!A"&amp;$Z42):INDIRECT("Table!" &amp; $AC$44 &amp; $Z42),0)),"",INDIRECT(CONCATENATE("Table!",ADDRESS($V42,MATCH(O$1,INDIRECT("Table!A" &amp; $Z42):INDIRECT("Table!" &amp; $AC$44 &amp; $Z42),0)))))</f>
        <v>1.2835873431220168</v>
      </c>
      <c r="P42" s="26" t="str">
        <f ca="1">IF(ISERROR(MATCH(P$1,INDIRECT("Table!A"&amp;$Z42):INDIRECT("Table!" &amp; $AC$44 &amp; $Z42),0)),"",INDIRECT(CONCATENATE("Table!",ADDRESS($V42,MATCH(P$1,INDIRECT("Table!A" &amp; $Z42):INDIRECT("Table!" &amp; $AC$44 &amp; $Z42),0)))))</f>
        <v/>
      </c>
      <c r="Q42" s="277" t="str">
        <f ca="1">IF(ISERROR(MATCH(Q$1,INDIRECT("Table!A"&amp;$Z42):INDIRECT("Table!" &amp; $AC$44 &amp; $Z42),0)),"",INDIRECT(CONCATENATE("Table!",ADDRESS($V42,MATCH(Q$1,INDIRECT("Table!A" &amp; $Z42):INDIRECT("Table!" &amp; $AC$44 &amp; $Z42),0)))))</f>
        <v/>
      </c>
      <c r="R42" s="277" t="str">
        <f ca="1">IF(ISERROR(MATCH(R$1,INDIRECT("Table!A"&amp;$Z42):INDIRECT("Table!" &amp; $AC$44 &amp; $Z42),0)),"",INDIRECT(CONCATENATE("Table!",ADDRESS($V42,MATCH(R$1,INDIRECT("Table!A" &amp; $Z42):INDIRECT("Table!" &amp; $AC$44 &amp; $Z42),0)))))</f>
        <v/>
      </c>
      <c r="S42" s="250"/>
      <c r="T42" s="250"/>
      <c r="U42" s="250"/>
      <c r="V42" s="24">
        <f>MATCH($A42,Table!$A:$A,0)+$X$2-1</f>
        <v>468</v>
      </c>
      <c r="W42" s="250"/>
      <c r="X42" s="250"/>
      <c r="Y42" s="250"/>
      <c r="Z42" s="24">
        <f>MATCH($A42,Table!$A:$A,0)+$AB$2-1</f>
        <v>459</v>
      </c>
      <c r="AA42" s="250"/>
      <c r="AB42" s="250"/>
      <c r="AC42" s="389" t="s">
        <v>218</v>
      </c>
    </row>
    <row r="43" spans="1:29" ht="19.5" customHeight="1">
      <c r="A43" s="4">
        <v>41285</v>
      </c>
      <c r="B43" s="26">
        <f ca="1">IF(ISERROR(MATCH(B$1,INDIRECT("Table!A"&amp;$Z43):INDIRECT("Table!" &amp; $AC$44 &amp; $Z43),0)),"",INDIRECT(CONCATENATE("Table!",ADDRESS($V43,MATCH(B$1,INDIRECT("Table!A" &amp; $Z43):INDIRECT("Table!" &amp; $AC$44 &amp; $Z43),0)))))</f>
        <v>1.2938461087841597</v>
      </c>
      <c r="C43" s="26">
        <f ca="1">IF(ISERROR(MATCH(C$1,INDIRECT("Table!A"&amp;$Z43):INDIRECT("Table!" &amp; $AC$44 &amp; $Z43),0)),"",INDIRECT(CONCATENATE("Table!",ADDRESS($V43,MATCH(C$1,INDIRECT("Table!A" &amp; $Z43):INDIRECT("Table!" &amp; $AC$44 &amp; $Z43),0)))))</f>
        <v>0.60532807851401649</v>
      </c>
      <c r="D43" s="26">
        <f ca="1">IF(ISERROR(MATCH(D$1,INDIRECT("Table!A"&amp;$Z43):INDIRECT("Table!" &amp; $AC$44 &amp; $Z43),0)),"",INDIRECT(CONCATENATE("Table!",ADDRESS($V43,MATCH(D$1,INDIRECT("Table!A" &amp; $Z43):INDIRECT("Table!" &amp; $AC$44 &amp; $Z43),0)))))</f>
        <v>0.60868852306535259</v>
      </c>
      <c r="E43" s="26">
        <f ca="1">IF(ISERROR(MATCH(E$1,INDIRECT("Table!A"&amp;$Z43):INDIRECT("Table!" &amp; $AC$44 &amp; $Z43),0)),"",INDIRECT(CONCATENATE("Table!",ADDRESS($V43,MATCH(E$1,INDIRECT("Table!A" &amp; $Z43):INDIRECT("Table!" &amp; $AC$44 &amp; $Z43),0)))))</f>
        <v>1.5213091586821379</v>
      </c>
      <c r="F43" s="26">
        <f ca="1">IF(ISERROR(MATCH(F$1,INDIRECT("Table!A"&amp;$Z43):INDIRECT("Table!" &amp; $AC$44 &amp; $Z43),0)),"",INDIRECT(CONCATENATE("Table!",ADDRESS($V43,MATCH(F$1,INDIRECT("Table!A" &amp; $Z43):INDIRECT("Table!" &amp; $AC$44 &amp; $Z43),0)))))</f>
        <v>1.4294862876052039</v>
      </c>
      <c r="G43" s="26">
        <f ca="1">IF(ISERROR(MATCH(G$1,INDIRECT("Table!A"&amp;$Z43):INDIRECT("Table!" &amp; $AC$44 &amp; $Z43),0)),"",INDIRECT(CONCATENATE("Table!",ADDRESS($V43,MATCH(G$1,INDIRECT("Table!A" &amp; $Z43):INDIRECT("Table!" &amp; $AC$44 &amp; $Z43),0)))))</f>
        <v>3.3852193261284169</v>
      </c>
      <c r="H43" s="26">
        <f ca="1">IF(ISERROR(MATCH(H$1,INDIRECT("Table!A"&amp;$Z43):INDIRECT("Table!" &amp; $AC$44 &amp; $Z43),0)),"",INDIRECT(CONCATENATE("Table!",ADDRESS($V43,MATCH(H$1,INDIRECT("Table!A" &amp; $Z43):INDIRECT("Table!" &amp; $AC$44 &amp; $Z43),0)))))</f>
        <v>0.84486342409821646</v>
      </c>
      <c r="I43" s="277" t="str">
        <f ca="1">IF(ISERROR(MATCH(I$1,INDIRECT("Table!A"&amp;$Z43):INDIRECT("Table!" &amp; $AC$44 &amp; $Z43),0)),"",INDIRECT(CONCATENATE("Table!",ADDRESS($V43,MATCH(I$1,INDIRECT("Table!A" &amp; $Z43):INDIRECT("Table!" &amp; $AC$44 &amp; $Z43),0)))))</f>
        <v/>
      </c>
      <c r="J43" s="277" t="str">
        <f ca="1">IF(ISERROR(MATCH(J$1,INDIRECT("Table!A"&amp;$Z43):INDIRECT("Table!" &amp; $AC$44 &amp; $Z43),0)),"",INDIRECT(CONCATENATE("Table!",ADDRESS($V43,MATCH(J$1,INDIRECT("Table!A" &amp; $Z43):INDIRECT("Table!" &amp; $AC$44 &amp; $Z43),0)))))</f>
        <v/>
      </c>
      <c r="K43" s="277" t="str">
        <f ca="1">IF(ISERROR(MATCH(K$1,INDIRECT("Table!A"&amp;$Z43):INDIRECT("Table!" &amp; $AC$44 &amp; $Z43),0)),"",INDIRECT(CONCATENATE("Table!",ADDRESS($V43,MATCH(K$1,INDIRECT("Table!A" &amp; $Z43):INDIRECT("Table!" &amp; $AC$44 &amp; $Z43),0)))))</f>
        <v/>
      </c>
      <c r="L43" s="26">
        <f ca="1">IF(ISERROR(MATCH(L$1,INDIRECT("Table!A"&amp;$Z43):INDIRECT("Table!" &amp; $AC$44 &amp; $Z43),0)),"",INDIRECT(CONCATENATE("Table!",ADDRESS($V43,MATCH(L$1,INDIRECT("Table!A" &amp; $Z43):INDIRECT("Table!" &amp; $AC$44 &amp; $Z43),0)))))</f>
        <v>1.3873926445523164</v>
      </c>
      <c r="M43" s="26">
        <f ca="1">IF(ISERROR(MATCH(M$1,INDIRECT("Table!A"&amp;$Z43):INDIRECT("Table!" &amp; $AC$44 &amp; $Z43),0)),"",INDIRECT(CONCATENATE("Table!",ADDRESS($V43,MATCH(M$1,INDIRECT("Table!A" &amp; $Z43):INDIRECT("Table!" &amp; $AC$44 &amp; $Z43),0)))))</f>
        <v>2.4389364590917273</v>
      </c>
      <c r="N43" s="26">
        <f ca="1">IF(ISERROR(MATCH(N$1,INDIRECT("Table!A"&amp;$Z43):INDIRECT("Table!" &amp; $AC$44 &amp; $Z43),0)),"",INDIRECT(CONCATENATE("Table!",ADDRESS($V43,MATCH(N$1,INDIRECT("Table!A" &amp; $Z43):INDIRECT("Table!" &amp; $AC$44 &amp; $Z43),0)))))</f>
        <v>1.502447468338364</v>
      </c>
      <c r="O43" s="26">
        <f ca="1">IF(ISERROR(MATCH(O$1,INDIRECT("Table!A"&amp;$Z43):INDIRECT("Table!" &amp; $AC$44 &amp; $Z43),0)),"",INDIRECT(CONCATENATE("Table!",ADDRESS($V43,MATCH(O$1,INDIRECT("Table!A" &amp; $Z43):INDIRECT("Table!" &amp; $AC$44 &amp; $Z43),0)))))</f>
        <v>1.2835873431220168</v>
      </c>
      <c r="P43" s="26" t="str">
        <f ca="1">IF(ISERROR(MATCH(P$1,INDIRECT("Table!A"&amp;$Z43):INDIRECT("Table!" &amp; $AC$44 &amp; $Z43),0)),"",INDIRECT(CONCATENATE("Table!",ADDRESS($V43,MATCH(P$1,INDIRECT("Table!A" &amp; $Z43):INDIRECT("Table!" &amp; $AC$44 &amp; $Z43),0)))))</f>
        <v/>
      </c>
      <c r="Q43" s="277" t="str">
        <f ca="1">IF(ISERROR(MATCH(Q$1,INDIRECT("Table!A"&amp;$Z43):INDIRECT("Table!" &amp; $AC$44 &amp; $Z43),0)),"",INDIRECT(CONCATENATE("Table!",ADDRESS($V43,MATCH(Q$1,INDIRECT("Table!A" &amp; $Z43):INDIRECT("Table!" &amp; $AC$44 &amp; $Z43),0)))))</f>
        <v/>
      </c>
      <c r="R43" s="277" t="str">
        <f ca="1">IF(ISERROR(MATCH(R$1,INDIRECT("Table!A"&amp;$Z43):INDIRECT("Table!" &amp; $AC$44 &amp; $Z43),0)),"",INDIRECT(CONCATENATE("Table!",ADDRESS($V43,MATCH(R$1,INDIRECT("Table!A" &amp; $Z43):INDIRECT("Table!" &amp; $AC$44 &amp; $Z43),0)))))</f>
        <v/>
      </c>
      <c r="S43" s="249"/>
      <c r="T43" s="249"/>
      <c r="U43" s="249"/>
      <c r="V43" s="24">
        <f>MATCH($A43,Table!$A:$A,0)+$X$2-1</f>
        <v>480</v>
      </c>
      <c r="W43" s="249"/>
      <c r="X43" s="249"/>
      <c r="Y43" s="249"/>
      <c r="Z43" s="24">
        <f>MATCH($A43,Table!$A:$A,0)+$AB$2-1</f>
        <v>471</v>
      </c>
      <c r="AA43" s="249"/>
      <c r="AB43" s="249"/>
      <c r="AC43" s="389" t="s">
        <v>218</v>
      </c>
    </row>
    <row r="44" spans="1:29" ht="19.5" customHeight="1">
      <c r="A44" s="4">
        <v>41283</v>
      </c>
      <c r="B44" s="26">
        <f ca="1">IF(ISERROR(MATCH(B$1,INDIRECT("Table!A"&amp;$Z44):INDIRECT("Table!" &amp; $AC$44 &amp; $Z44),0)),"",INDIRECT(CONCATENATE("Table!",ADDRESS($V44,MATCH(B$1,INDIRECT("Table!A" &amp; $Z44):INDIRECT("Table!" &amp; $AC$44 &amp; $Z44),0)))))</f>
        <v>1.2938461087841597</v>
      </c>
      <c r="C44" s="26">
        <f ca="1">IF(ISERROR(MATCH(C$1,INDIRECT("Table!A"&amp;$Z44):INDIRECT("Table!" &amp; $AC$44 &amp; $Z44),0)),"",INDIRECT(CONCATENATE("Table!",ADDRESS($V44,MATCH(C$1,INDIRECT("Table!A" &amp; $Z44):INDIRECT("Table!" &amp; $AC$44 &amp; $Z44),0)))))</f>
        <v>0.60532807851401649</v>
      </c>
      <c r="D44" s="26">
        <f ca="1">IF(ISERROR(MATCH(D$1,INDIRECT("Table!A"&amp;$Z44):INDIRECT("Table!" &amp; $AC$44 &amp; $Z44),0)),"",INDIRECT(CONCATENATE("Table!",ADDRESS($V44,MATCH(D$1,INDIRECT("Table!A" &amp; $Z44):INDIRECT("Table!" &amp; $AC$44 &amp; $Z44),0)))))</f>
        <v>0.60868852306535259</v>
      </c>
      <c r="E44" s="26">
        <f ca="1">IF(ISERROR(MATCH(E$1,INDIRECT("Table!A"&amp;$Z44):INDIRECT("Table!" &amp; $AC$44 &amp; $Z44),0)),"",INDIRECT(CONCATENATE("Table!",ADDRESS($V44,MATCH(E$1,INDIRECT("Table!A" &amp; $Z44):INDIRECT("Table!" &amp; $AC$44 &amp; $Z44),0)))))</f>
        <v>1.5213091586821379</v>
      </c>
      <c r="F44" s="26">
        <f ca="1">IF(ISERROR(MATCH(F$1,INDIRECT("Table!A"&amp;$Z44):INDIRECT("Table!" &amp; $AC$44 &amp; $Z44),0)),"",INDIRECT(CONCATENATE("Table!",ADDRESS($V44,MATCH(F$1,INDIRECT("Table!A" &amp; $Z44):INDIRECT("Table!" &amp; $AC$44 &amp; $Z44),0)))))</f>
        <v>1.4294862876052039</v>
      </c>
      <c r="G44" s="26">
        <f ca="1">IF(ISERROR(MATCH(G$1,INDIRECT("Table!A"&amp;$Z44):INDIRECT("Table!" &amp; $AC$44 &amp; $Z44),0)),"",INDIRECT(CONCATENATE("Table!",ADDRESS($V44,MATCH(G$1,INDIRECT("Table!A" &amp; $Z44):INDIRECT("Table!" &amp; $AC$44 &amp; $Z44),0)))))</f>
        <v>3.2941131595677051</v>
      </c>
      <c r="H44" s="26">
        <f ca="1">IF(ISERROR(MATCH(H$1,INDIRECT("Table!A"&amp;$Z44):INDIRECT("Table!" &amp; $AC$44 &amp; $Z44),0)),"",INDIRECT(CONCATENATE("Table!",ADDRESS($V44,MATCH(H$1,INDIRECT("Table!A" &amp; $Z44):INDIRECT("Table!" &amp; $AC$44 &amp; $Z44),0)))))</f>
        <v>0.84486342409821646</v>
      </c>
      <c r="I44" s="277" t="str">
        <f ca="1">IF(ISERROR(MATCH(I$1,INDIRECT("Table!A"&amp;$Z44):INDIRECT("Table!" &amp; $AC$44 &amp; $Z44),0)),"",INDIRECT(CONCATENATE("Table!",ADDRESS($V44,MATCH(I$1,INDIRECT("Table!A" &amp; $Z44):INDIRECT("Table!" &amp; $AC$44 &amp; $Z44),0)))))</f>
        <v/>
      </c>
      <c r="J44" s="277" t="str">
        <f ca="1">IF(ISERROR(MATCH(J$1,INDIRECT("Table!A"&amp;$Z44):INDIRECT("Table!" &amp; $AC$44 &amp; $Z44),0)),"",INDIRECT(CONCATENATE("Table!",ADDRESS($V44,MATCH(J$1,INDIRECT("Table!A" &amp; $Z44):INDIRECT("Table!" &amp; $AC$44 &amp; $Z44),0)))))</f>
        <v/>
      </c>
      <c r="K44" s="277" t="str">
        <f ca="1">IF(ISERROR(MATCH(K$1,INDIRECT("Table!A"&amp;$Z44):INDIRECT("Table!" &amp; $AC$44 &amp; $Z44),0)),"",INDIRECT(CONCATENATE("Table!",ADDRESS($V44,MATCH(K$1,INDIRECT("Table!A" &amp; $Z44):INDIRECT("Table!" &amp; $AC$44 &amp; $Z44),0)))))</f>
        <v/>
      </c>
      <c r="L44" s="26">
        <f ca="1">IF(ISERROR(MATCH(L$1,INDIRECT("Table!A"&amp;$Z44):INDIRECT("Table!" &amp; $AC$44 &amp; $Z44),0)),"",INDIRECT(CONCATENATE("Table!",ADDRESS($V44,MATCH(L$1,INDIRECT("Table!A" &amp; $Z44):INDIRECT("Table!" &amp; $AC$44 &amp; $Z44),0)))))</f>
        <v>1.3873926445523164</v>
      </c>
      <c r="M44" s="26">
        <f ca="1">IF(ISERROR(MATCH(M$1,INDIRECT("Table!A"&amp;$Z44):INDIRECT("Table!" &amp; $AC$44 &amp; $Z44),0)),"",INDIRECT(CONCATENATE("Table!",ADDRESS($V44,MATCH(M$1,INDIRECT("Table!A" &amp; $Z44):INDIRECT("Table!" &amp; $AC$44 &amp; $Z44),0)))))</f>
        <v>2.4389364590917273</v>
      </c>
      <c r="N44" s="26">
        <f ca="1">IF(ISERROR(MATCH(N$1,INDIRECT("Table!A"&amp;$Z44):INDIRECT("Table!" &amp; $AC$44 &amp; $Z44),0)),"",INDIRECT(CONCATENATE("Table!",ADDRESS($V44,MATCH(N$1,INDIRECT("Table!A" &amp; $Z44):INDIRECT("Table!" &amp; $AC$44 &amp; $Z44),0)))))</f>
        <v>1.502447468338364</v>
      </c>
      <c r="O44" s="26">
        <f ca="1">IF(ISERROR(MATCH(O$1,INDIRECT("Table!A"&amp;$Z44):INDIRECT("Table!" &amp; $AC$44 &amp; $Z44),0)),"",INDIRECT(CONCATENATE("Table!",ADDRESS($V44,MATCH(O$1,INDIRECT("Table!A" &amp; $Z44):INDIRECT("Table!" &amp; $AC$44 &amp; $Z44),0)))))</f>
        <v>1.2835873431220168</v>
      </c>
      <c r="P44" s="26" t="str">
        <f ca="1">IF(ISERROR(MATCH(P$1,INDIRECT("Table!A"&amp;$Z44):INDIRECT("Table!" &amp; $AC$44 &amp; $Z44),0)),"",INDIRECT(CONCATENATE("Table!",ADDRESS($V44,MATCH(P$1,INDIRECT("Table!A" &amp; $Z44):INDIRECT("Table!" &amp; $AC$44 &amp; $Z44),0)))))</f>
        <v/>
      </c>
      <c r="Q44" s="277" t="str">
        <f ca="1">IF(ISERROR(MATCH(Q$1,INDIRECT("Table!A"&amp;$Z44):INDIRECT("Table!" &amp; $AC$44 &amp; $Z44),0)),"",INDIRECT(CONCATENATE("Table!",ADDRESS($V44,MATCH(Q$1,INDIRECT("Table!A" &amp; $Z44):INDIRECT("Table!" &amp; $AC$44 &amp; $Z44),0)))))</f>
        <v/>
      </c>
      <c r="R44" s="277" t="str">
        <f ca="1">IF(ISERROR(MATCH(R$1,INDIRECT("Table!A"&amp;$Z44):INDIRECT("Table!" &amp; $AC$44 &amp; $Z44),0)),"",INDIRECT(CONCATENATE("Table!",ADDRESS($V44,MATCH(R$1,INDIRECT("Table!A" &amp; $Z44):INDIRECT("Table!" &amp; $AC$44 &amp; $Z44),0)))))</f>
        <v/>
      </c>
      <c r="S44" s="248"/>
      <c r="T44" s="248"/>
      <c r="U44" s="248"/>
      <c r="V44" s="24">
        <f>MATCH($A44,Table!$A:$A,0)+$X$2-1</f>
        <v>492</v>
      </c>
      <c r="W44" s="248"/>
      <c r="X44" s="248"/>
      <c r="Y44" s="248"/>
      <c r="Z44" s="24">
        <f>MATCH($A44,Table!$A:$A,0)+$AB$2-1</f>
        <v>483</v>
      </c>
      <c r="AA44" s="248"/>
      <c r="AB44" s="248"/>
      <c r="AC44" s="389" t="s">
        <v>218</v>
      </c>
    </row>
    <row r="45" spans="1:29" ht="19.5" customHeight="1">
      <c r="A45" s="4">
        <v>41281</v>
      </c>
      <c r="B45" s="26">
        <f ca="1">IF(ISERROR(MATCH(B$1,INDIRECT("Table!A"&amp;$Z45):INDIRECT("Table!" &amp; $AC$44 &amp; $Z45),0)),"",INDIRECT(CONCATENATE("Table!",ADDRESS($V45,MATCH(B$1,INDIRECT("Table!A" &amp; $Z45):INDIRECT("Table!" &amp; $AC$44 &amp; $Z45),0)))))</f>
        <v>1.2938461087841597</v>
      </c>
      <c r="C45" s="26">
        <f ca="1">IF(ISERROR(MATCH(C$1,INDIRECT("Table!A"&amp;$Z45):INDIRECT("Table!" &amp; $AC$44 &amp; $Z45),0)),"",INDIRECT(CONCATENATE("Table!",ADDRESS($V45,MATCH(C$1,INDIRECT("Table!A" &amp; $Z45):INDIRECT("Table!" &amp; $AC$44 &amp; $Z45),0)))))</f>
        <v>0.60532807851401649</v>
      </c>
      <c r="D45" s="26">
        <f ca="1">IF(ISERROR(MATCH(D$1,INDIRECT("Table!A"&amp;$Z45):INDIRECT("Table!" &amp; $AC$44 &amp; $Z45),0)),"",INDIRECT(CONCATENATE("Table!",ADDRESS($V45,MATCH(D$1,INDIRECT("Table!A" &amp; $Z45):INDIRECT("Table!" &amp; $AC$44 &amp; $Z45),0)))))</f>
        <v>0.60868852306535259</v>
      </c>
      <c r="E45" s="26">
        <f ca="1">IF(ISERROR(MATCH(E$1,INDIRECT("Table!A"&amp;$Z45):INDIRECT("Table!" &amp; $AC$44 &amp; $Z45),0)),"",INDIRECT(CONCATENATE("Table!",ADDRESS($V45,MATCH(E$1,INDIRECT("Table!A" &amp; $Z45):INDIRECT("Table!" &amp; $AC$44 &amp; $Z45),0)))))</f>
        <v>1.5213091586821379</v>
      </c>
      <c r="F45" s="26">
        <f ca="1">IF(ISERROR(MATCH(F$1,INDIRECT("Table!A"&amp;$Z45):INDIRECT("Table!" &amp; $AC$44 &amp; $Z45),0)),"",INDIRECT(CONCATENATE("Table!",ADDRESS($V45,MATCH(F$1,INDIRECT("Table!A" &amp; $Z45):INDIRECT("Table!" &amp; $AC$44 &amp; $Z45),0)))))</f>
        <v>1.4294862876052039</v>
      </c>
      <c r="G45" s="26">
        <f ca="1">IF(ISERROR(MATCH(G$1,INDIRECT("Table!A"&amp;$Z45):INDIRECT("Table!" &amp; $AC$44 &amp; $Z45),0)),"",INDIRECT(CONCATENATE("Table!",ADDRESS($V45,MATCH(G$1,INDIRECT("Table!A" &amp; $Z45):INDIRECT("Table!" &amp; $AC$44 &amp; $Z45),0)))))</f>
        <v>3.2920715647988374</v>
      </c>
      <c r="H45" s="26">
        <f ca="1">IF(ISERROR(MATCH(H$1,INDIRECT("Table!A"&amp;$Z45):INDIRECT("Table!" &amp; $AC$44 &amp; $Z45),0)),"",INDIRECT(CONCATENATE("Table!",ADDRESS($V45,MATCH(H$1,INDIRECT("Table!A" &amp; $Z45):INDIRECT("Table!" &amp; $AC$44 &amp; $Z45),0)))))</f>
        <v>0.82763265689621357</v>
      </c>
      <c r="I45" s="277" t="str">
        <f ca="1">IF(ISERROR(MATCH(I$1,INDIRECT("Table!A"&amp;$Z45):INDIRECT("Table!" &amp; $AC$44 &amp; $Z45),0)),"",INDIRECT(CONCATENATE("Table!",ADDRESS($V45,MATCH(I$1,INDIRECT("Table!A" &amp; $Z45):INDIRECT("Table!" &amp; $AC$44 &amp; $Z45),0)))))</f>
        <v/>
      </c>
      <c r="J45" s="277" t="str">
        <f ca="1">IF(ISERROR(MATCH(J$1,INDIRECT("Table!A"&amp;$Z45):INDIRECT("Table!" &amp; $AC$44 &amp; $Z45),0)),"",INDIRECT(CONCATENATE("Table!",ADDRESS($V45,MATCH(J$1,INDIRECT("Table!A" &amp; $Z45):INDIRECT("Table!" &amp; $AC$44 &amp; $Z45),0)))))</f>
        <v/>
      </c>
      <c r="K45" s="277" t="str">
        <f ca="1">IF(ISERROR(MATCH(K$1,INDIRECT("Table!A"&amp;$Z45):INDIRECT("Table!" &amp; $AC$44 &amp; $Z45),0)),"",INDIRECT(CONCATENATE("Table!",ADDRESS($V45,MATCH(K$1,INDIRECT("Table!A" &amp; $Z45):INDIRECT("Table!" &amp; $AC$44 &amp; $Z45),0)))))</f>
        <v/>
      </c>
      <c r="L45" s="26">
        <f ca="1">IF(ISERROR(MATCH(L$1,INDIRECT("Table!A"&amp;$Z45):INDIRECT("Table!" &amp; $AC$44 &amp; $Z45),0)),"",INDIRECT(CONCATENATE("Table!",ADDRESS($V45,MATCH(L$1,INDIRECT("Table!A" &amp; $Z45):INDIRECT("Table!" &amp; $AC$44 &amp; $Z45),0)))))</f>
        <v>1.3873926445523164</v>
      </c>
      <c r="M45" s="26">
        <f ca="1">IF(ISERROR(MATCH(M$1,INDIRECT("Table!A"&amp;$Z45):INDIRECT("Table!" &amp; $AC$44 &amp; $Z45),0)),"",INDIRECT(CONCATENATE("Table!",ADDRESS($V45,MATCH(M$1,INDIRECT("Table!A" &amp; $Z45):INDIRECT("Table!" &amp; $AC$44 &amp; $Z45),0)))))</f>
        <v>2.4389364590917273</v>
      </c>
      <c r="N45" s="26">
        <f ca="1">IF(ISERROR(MATCH(N$1,INDIRECT("Table!A"&amp;$Z45):INDIRECT("Table!" &amp; $AC$44 &amp; $Z45),0)),"",INDIRECT(CONCATENATE("Table!",ADDRESS($V45,MATCH(N$1,INDIRECT("Table!A" &amp; $Z45):INDIRECT("Table!" &amp; $AC$44 &amp; $Z45),0)))))</f>
        <v>1.502447468338364</v>
      </c>
      <c r="O45" s="26">
        <f ca="1">IF(ISERROR(MATCH(O$1,INDIRECT("Table!A"&amp;$Z45):INDIRECT("Table!" &amp; $AC$44 &amp; $Z45),0)),"",INDIRECT(CONCATENATE("Table!",ADDRESS($V45,MATCH(O$1,INDIRECT("Table!A" &amp; $Z45):INDIRECT("Table!" &amp; $AC$44 &amp; $Z45),0)))))</f>
        <v>1.2598950492031227</v>
      </c>
      <c r="P45" s="26" t="str">
        <f ca="1">IF(ISERROR(MATCH(P$1,INDIRECT("Table!A"&amp;$Z45):INDIRECT("Table!" &amp; $AC$44 &amp; $Z45),0)),"",INDIRECT(CONCATENATE("Table!",ADDRESS($V45,MATCH(P$1,INDIRECT("Table!A" &amp; $Z45):INDIRECT("Table!" &amp; $AC$44 &amp; $Z45),0)))))</f>
        <v/>
      </c>
      <c r="Q45" s="277" t="str">
        <f ca="1">IF(ISERROR(MATCH(Q$1,INDIRECT("Table!A"&amp;$Z45):INDIRECT("Table!" &amp; $AC$44 &amp; $Z45),0)),"",INDIRECT(CONCATENATE("Table!",ADDRESS($V45,MATCH(Q$1,INDIRECT("Table!A" &amp; $Z45):INDIRECT("Table!" &amp; $AC$44 &amp; $Z45),0)))))</f>
        <v/>
      </c>
      <c r="R45" s="277" t="str">
        <f ca="1">IF(ISERROR(MATCH(R$1,INDIRECT("Table!A"&amp;$Z45):INDIRECT("Table!" &amp; $AC$44 &amp; $Z45),0)),"",INDIRECT(CONCATENATE("Table!",ADDRESS($V45,MATCH(R$1,INDIRECT("Table!A" &amp; $Z45):INDIRECT("Table!" &amp; $AC$44 &amp; $Z45),0)))))</f>
        <v/>
      </c>
      <c r="S45" s="247"/>
      <c r="T45" s="247"/>
      <c r="U45" s="247"/>
      <c r="V45" s="24">
        <f>MATCH($A45,Table!$A:$A,0)+$X$2-1</f>
        <v>504</v>
      </c>
      <c r="W45" s="247"/>
      <c r="X45" s="247"/>
      <c r="Y45" s="247"/>
      <c r="Z45" s="24">
        <f>MATCH($A45,Table!$A:$A,0)+$AB$2-1</f>
        <v>495</v>
      </c>
      <c r="AA45" s="247"/>
      <c r="AB45" s="247"/>
      <c r="AC45" s="389" t="s">
        <v>218</v>
      </c>
    </row>
    <row r="46" spans="1:29" ht="19.5" customHeight="1">
      <c r="B46" s="26"/>
      <c r="C46" s="26"/>
      <c r="D46" s="26"/>
      <c r="E46" s="26"/>
      <c r="F46" s="26"/>
      <c r="G46" s="26"/>
      <c r="H46" s="26"/>
      <c r="I46" s="277"/>
      <c r="J46" s="277"/>
      <c r="K46" s="26"/>
      <c r="L46" s="26"/>
      <c r="M46" s="26"/>
      <c r="N46" s="26"/>
      <c r="O46" s="26"/>
      <c r="P46" s="277"/>
      <c r="Q46" s="246"/>
      <c r="R46" s="246"/>
      <c r="S46" s="246"/>
      <c r="T46" s="24"/>
      <c r="U46" s="246"/>
      <c r="V46" s="246"/>
      <c r="W46" s="246"/>
      <c r="X46" s="24"/>
      <c r="Y46" s="246"/>
      <c r="Z46" s="246"/>
      <c r="AA46" s="246"/>
    </row>
    <row r="47" spans="1:29" ht="19.5" customHeight="1">
      <c r="B47" s="26"/>
      <c r="C47" s="26"/>
      <c r="D47" s="26"/>
      <c r="E47" s="26"/>
      <c r="F47" s="26"/>
      <c r="G47" s="26"/>
      <c r="H47" s="26"/>
      <c r="I47" s="277"/>
      <c r="J47" s="277"/>
      <c r="K47" s="26"/>
      <c r="L47" s="26"/>
      <c r="M47" s="26"/>
      <c r="N47" s="26"/>
      <c r="O47" s="26"/>
      <c r="P47" s="277"/>
      <c r="Q47" s="245"/>
      <c r="R47" s="245"/>
      <c r="S47" s="245"/>
      <c r="T47" s="24"/>
      <c r="U47" s="245"/>
      <c r="V47" s="245"/>
      <c r="W47" s="245"/>
      <c r="X47" s="24"/>
      <c r="Y47" s="245"/>
      <c r="Z47" s="245"/>
      <c r="AA47" s="245"/>
    </row>
    <row r="48" spans="1:29" ht="19.5" customHeight="1">
      <c r="B48" s="26"/>
      <c r="C48" s="26"/>
      <c r="D48" s="26"/>
      <c r="E48" s="26"/>
      <c r="F48" s="26"/>
      <c r="G48" s="26"/>
      <c r="H48" s="26"/>
      <c r="I48" s="277"/>
      <c r="J48" s="277"/>
      <c r="K48" s="26"/>
      <c r="L48" s="26"/>
      <c r="M48" s="26"/>
      <c r="N48" s="26"/>
      <c r="O48" s="26"/>
      <c r="P48" s="277"/>
      <c r="Q48" s="244"/>
      <c r="R48" s="244"/>
      <c r="S48" s="244"/>
      <c r="T48" s="24"/>
      <c r="U48" s="244"/>
      <c r="V48" s="244"/>
      <c r="W48" s="244"/>
      <c r="X48" s="24"/>
      <c r="Y48" s="244"/>
      <c r="Z48" s="244"/>
      <c r="AA48" s="244"/>
    </row>
    <row r="49" spans="2:45" ht="19.5" customHeight="1">
      <c r="B49" s="26"/>
      <c r="C49" s="26"/>
      <c r="D49" s="26"/>
      <c r="E49" s="26"/>
      <c r="F49" s="26"/>
      <c r="G49" s="26"/>
      <c r="H49" s="26"/>
      <c r="I49" s="277"/>
      <c r="J49" s="277"/>
      <c r="K49" s="26"/>
      <c r="L49" s="26"/>
      <c r="M49" s="26"/>
      <c r="N49" s="26"/>
      <c r="O49" s="26"/>
      <c r="P49" s="277"/>
      <c r="Q49" s="243"/>
      <c r="R49" s="243"/>
      <c r="S49" s="243"/>
      <c r="T49" s="24"/>
      <c r="U49" s="243"/>
      <c r="V49" s="243"/>
      <c r="W49" s="243"/>
      <c r="X49" s="24"/>
      <c r="Y49" s="243"/>
      <c r="Z49" s="243"/>
      <c r="AA49" s="243"/>
      <c r="AN49" s="48"/>
      <c r="AO49" s="48"/>
      <c r="AP49" s="24"/>
      <c r="AQ49" s="48"/>
      <c r="AR49" s="48"/>
      <c r="AS49" s="48"/>
    </row>
    <row r="50" spans="2:45" ht="19.5" customHeight="1">
      <c r="B50" s="26"/>
      <c r="C50" s="26" t="str">
        <f ca="1">IF(ISERROR(MATCH(C$1,INDIRECT("Table!A"&amp;$X50):INDIRECT("Table!" &amp; $AA$211 &amp; $X50),0)),"",INDIRECT(CONCATENATE("Table!",ADDRESS($T50,MATCH(C$1,INDIRECT("Table!A" &amp; $X50):INDIRECT("Table!" &amp; $AA$211 &amp; $X50),0)))))</f>
        <v/>
      </c>
      <c r="D50" s="26" t="str">
        <f ca="1">IF(ISERROR(MATCH(D$1,INDIRECT("Table!A"&amp;$X50):INDIRECT("Table!" &amp; $AA$211 &amp; $X50),0)),"",INDIRECT(CONCATENATE("Table!",ADDRESS($T50,MATCH(D$1,INDIRECT("Table!A" &amp; $X50):INDIRECT("Table!" &amp; $AA$211 &amp; $X50),0)))))</f>
        <v/>
      </c>
      <c r="E50" s="26" t="str">
        <f ca="1">IF(ISERROR(MATCH(E$1,INDIRECT("Table!A"&amp;$X50):INDIRECT("Table!" &amp; $AA$211 &amp; $X50),0)),"",INDIRECT(CONCATENATE("Table!",ADDRESS($T50,MATCH(E$1,INDIRECT("Table!A" &amp; $X50):INDIRECT("Table!" &amp; $AA$211 &amp; $X50),0)))))</f>
        <v/>
      </c>
      <c r="F50" s="26" t="str">
        <f ca="1">IF(ISERROR(MATCH(F$1,INDIRECT("Table!A"&amp;$X50):INDIRECT("Table!" &amp; $AA$211 &amp; $X50),0)),"",INDIRECT(CONCATENATE("Table!",ADDRESS($T50,MATCH(F$1,INDIRECT("Table!A" &amp; $X50):INDIRECT("Table!" &amp; $AA$211 &amp; $X50),0)))))</f>
        <v/>
      </c>
      <c r="G50" s="26" t="str">
        <f ca="1">IF(ISERROR(MATCH(G$1,INDIRECT("Table!A"&amp;$X50):INDIRECT("Table!" &amp; $AA$211 &amp; $X50),0)),"",INDIRECT(CONCATENATE("Table!",ADDRESS($T50,MATCH(G$1,INDIRECT("Table!A" &amp; $X50):INDIRECT("Table!" &amp; $AA$211 &amp; $X50),0)))))</f>
        <v/>
      </c>
      <c r="H50" s="26" t="str">
        <f ca="1">IF(ISERROR(MATCH(H$1,INDIRECT("Table!A"&amp;$X50):INDIRECT("Table!" &amp; $AA$211 &amp; $X50),0)),"",INDIRECT(CONCATENATE("Table!",ADDRESS($T50,MATCH(H$1,INDIRECT("Table!A" &amp; $X50):INDIRECT("Table!" &amp; $AA$211 &amp; $X50),0)))))</f>
        <v/>
      </c>
      <c r="I50" s="277"/>
      <c r="J50" s="277"/>
      <c r="K50" s="26" t="str">
        <f ca="1">IF(ISERROR(MATCH(L$1,INDIRECT("Table!A"&amp;$X50):INDIRECT("Table!" &amp; $AA$211 &amp; $X50),0)),"",INDIRECT(CONCATENATE("Table!",ADDRESS($T50,MATCH(L$1,INDIRECT("Table!A" &amp; $X50):INDIRECT("Table!" &amp; $AA$211 &amp; $X50),0)))))</f>
        <v/>
      </c>
      <c r="L50" s="26" t="str">
        <f ca="1">IF(ISERROR(MATCH(M$1,INDIRECT("Table!A"&amp;$X50):INDIRECT("Table!" &amp; $AA$211 &amp; $X50),0)),"",INDIRECT(CONCATENATE("Table!",ADDRESS($T50,MATCH(M$1,INDIRECT("Table!A" &amp; $X50):INDIRECT("Table!" &amp; $AA$211 &amp; $X50),0)))))</f>
        <v/>
      </c>
      <c r="M50" s="26" t="str">
        <f ca="1">IF(ISERROR(MATCH(N$1,INDIRECT("Table!A"&amp;$X50):INDIRECT("Table!" &amp; $AA$211 &amp; $X50),0)),"",INDIRECT(CONCATENATE("Table!",ADDRESS($T50,MATCH(N$1,INDIRECT("Table!A" &amp; $X50):INDIRECT("Table!" &amp; $AA$211 &amp; $X50),0)))))</f>
        <v/>
      </c>
      <c r="N50" s="26" t="str">
        <f ca="1">IF(ISERROR(MATCH(O$1,INDIRECT("Table!A"&amp;$X50):INDIRECT("Table!" &amp; $AA$211 &amp; $X50),0)),"",INDIRECT(CONCATENATE("Table!",ADDRESS($T50,MATCH(O$1,INDIRECT("Table!A" &amp; $X50):INDIRECT("Table!" &amp; $AA$211 &amp; $X50),0)))))</f>
        <v/>
      </c>
      <c r="O50" s="26" t="str">
        <f ca="1">IF(ISERROR(MATCH(P$1,INDIRECT("Table!A"&amp;$X50):INDIRECT("Table!" &amp; $AA$211 &amp; $X50),0)),"",INDIRECT(CONCATENATE("Table!",ADDRESS($T50,MATCH(P$1,INDIRECT("Table!A" &amp; $X50):INDIRECT("Table!" &amp; $AA$211 &amp; $X50),0)))))</f>
        <v/>
      </c>
      <c r="P50" s="277" t="str">
        <f ca="1">IF(ISERROR(MATCH(Q$1,INDIRECT("Table!A"&amp;$X50):INDIRECT("Table!" &amp; $AA$211 &amp; $X50),0)),"",INDIRECT(CONCATENATE("Table!",ADDRESS($T50,MATCH(Q$1,INDIRECT("Table!A" &amp; $X50):INDIRECT("Table!" &amp; $AA$211 &amp; $X50),0)))))</f>
        <v/>
      </c>
      <c r="Q50" s="242"/>
      <c r="R50" s="242"/>
      <c r="S50" s="242"/>
      <c r="T50" s="24"/>
      <c r="U50" s="242"/>
      <c r="V50" s="242"/>
      <c r="W50" s="242"/>
      <c r="X50" s="24"/>
      <c r="Y50" s="242"/>
      <c r="Z50" s="242"/>
      <c r="AA50" s="242"/>
      <c r="AN50" s="48"/>
      <c r="AO50" s="48"/>
      <c r="AP50" s="24"/>
      <c r="AQ50" s="48"/>
      <c r="AR50" s="48"/>
      <c r="AS50" s="48"/>
    </row>
    <row r="51" spans="2:45" ht="19.5" customHeight="1">
      <c r="B51" s="26"/>
      <c r="C51" s="26" t="str">
        <f ca="1">IF(ISERROR(MATCH(C$1,INDIRECT("Table!A"&amp;$X51):INDIRECT("Table!" &amp; $AA$211 &amp; $X51),0)),"",INDIRECT(CONCATENATE("Table!",ADDRESS($T51,MATCH(C$1,INDIRECT("Table!A" &amp; $X51):INDIRECT("Table!" &amp; $AA$211 &amp; $X51),0)))))</f>
        <v/>
      </c>
      <c r="D51" s="26" t="str">
        <f ca="1">IF(ISERROR(MATCH(D$1,INDIRECT("Table!A"&amp;$X51):INDIRECT("Table!" &amp; $AA$211 &amp; $X51),0)),"",INDIRECT(CONCATENATE("Table!",ADDRESS($T51,MATCH(D$1,INDIRECT("Table!A" &amp; $X51):INDIRECT("Table!" &amp; $AA$211 &amp; $X51),0)))))</f>
        <v/>
      </c>
      <c r="E51" s="26" t="str">
        <f ca="1">IF(ISERROR(MATCH(E$1,INDIRECT("Table!A"&amp;$X51):INDIRECT("Table!" &amp; $AA$211 &amp; $X51),0)),"",INDIRECT(CONCATENATE("Table!",ADDRESS($T51,MATCH(E$1,INDIRECT("Table!A" &amp; $X51):INDIRECT("Table!" &amp; $AA$211 &amp; $X51),0)))))</f>
        <v/>
      </c>
      <c r="F51" s="26" t="str">
        <f ca="1">IF(ISERROR(MATCH(F$1,INDIRECT("Table!A"&amp;$X51):INDIRECT("Table!" &amp; $AA$211 &amp; $X51),0)),"",INDIRECT(CONCATENATE("Table!",ADDRESS($T51,MATCH(F$1,INDIRECT("Table!A" &amp; $X51):INDIRECT("Table!" &amp; $AA$211 &amp; $X51),0)))))</f>
        <v/>
      </c>
      <c r="G51" s="26" t="str">
        <f ca="1">IF(ISERROR(MATCH(G$1,INDIRECT("Table!A"&amp;$X51):INDIRECT("Table!" &amp; $AA$211 &amp; $X51),0)),"",INDIRECT(CONCATENATE("Table!",ADDRESS($T51,MATCH(G$1,INDIRECT("Table!A" &amp; $X51):INDIRECT("Table!" &amp; $AA$211 &amp; $X51),0)))))</f>
        <v/>
      </c>
      <c r="H51" s="26" t="str">
        <f ca="1">IF(ISERROR(MATCH(H$1,INDIRECT("Table!A"&amp;$X51):INDIRECT("Table!" &amp; $AA$211 &amp; $X51),0)),"",INDIRECT(CONCATENATE("Table!",ADDRESS($T51,MATCH(H$1,INDIRECT("Table!A" &amp; $X51):INDIRECT("Table!" &amp; $AA$211 &amp; $X51),0)))))</f>
        <v/>
      </c>
      <c r="I51" s="277"/>
      <c r="J51" s="277"/>
      <c r="K51" s="26" t="str">
        <f ca="1">IF(ISERROR(MATCH(L$1,INDIRECT("Table!A"&amp;$X51):INDIRECT("Table!" &amp; $AA$211 &amp; $X51),0)),"",INDIRECT(CONCATENATE("Table!",ADDRESS($T51,MATCH(L$1,INDIRECT("Table!A" &amp; $X51):INDIRECT("Table!" &amp; $AA$211 &amp; $X51),0)))))</f>
        <v/>
      </c>
      <c r="L51" s="26" t="str">
        <f ca="1">IF(ISERROR(MATCH(M$1,INDIRECT("Table!A"&amp;$X51):INDIRECT("Table!" &amp; $AA$211 &amp; $X51),0)),"",INDIRECT(CONCATENATE("Table!",ADDRESS($T51,MATCH(M$1,INDIRECT("Table!A" &amp; $X51):INDIRECT("Table!" &amp; $AA$211 &amp; $X51),0)))))</f>
        <v/>
      </c>
      <c r="M51" s="26" t="str">
        <f ca="1">IF(ISERROR(MATCH(N$1,INDIRECT("Table!A"&amp;$X51):INDIRECT("Table!" &amp; $AA$211 &amp; $X51),0)),"",INDIRECT(CONCATENATE("Table!",ADDRESS($T51,MATCH(N$1,INDIRECT("Table!A" &amp; $X51):INDIRECT("Table!" &amp; $AA$211 &amp; $X51),0)))))</f>
        <v/>
      </c>
      <c r="N51" s="26" t="str">
        <f ca="1">IF(ISERROR(MATCH(O$1,INDIRECT("Table!A"&amp;$X51):INDIRECT("Table!" &amp; $AA$211 &amp; $X51),0)),"",INDIRECT(CONCATENATE("Table!",ADDRESS($T51,MATCH(O$1,INDIRECT("Table!A" &amp; $X51):INDIRECT("Table!" &amp; $AA$211 &amp; $X51),0)))))</f>
        <v/>
      </c>
      <c r="O51" s="26" t="str">
        <f ca="1">IF(ISERROR(MATCH(P$1,INDIRECT("Table!A"&amp;$X51):INDIRECT("Table!" &amp; $AA$211 &amp; $X51),0)),"",INDIRECT(CONCATENATE("Table!",ADDRESS($T51,MATCH(P$1,INDIRECT("Table!A" &amp; $X51):INDIRECT("Table!" &amp; $AA$211 &amp; $X51),0)))))</f>
        <v/>
      </c>
      <c r="P51" s="277" t="str">
        <f ca="1">IF(ISERROR(MATCH(Q$1,INDIRECT("Table!A"&amp;$X51):INDIRECT("Table!" &amp; $AA$211 &amp; $X51),0)),"",INDIRECT(CONCATENATE("Table!",ADDRESS($T51,MATCH(Q$1,INDIRECT("Table!A" &amp; $X51):INDIRECT("Table!" &amp; $AA$211 &amp; $X51),0)))))</f>
        <v/>
      </c>
      <c r="Q51" s="224"/>
      <c r="R51" s="224"/>
      <c r="S51" s="224"/>
      <c r="T51" s="24"/>
      <c r="U51" s="224"/>
      <c r="V51" s="224"/>
      <c r="W51" s="224"/>
      <c r="X51" s="24"/>
      <c r="Y51" s="224"/>
      <c r="Z51" s="224"/>
      <c r="AA51" s="24"/>
      <c r="AB51" s="29"/>
      <c r="AC51" s="29"/>
      <c r="AD51" s="29"/>
    </row>
    <row r="52" spans="2:45" ht="19.5" customHeight="1">
      <c r="B52" s="26"/>
      <c r="C52" s="26" t="str">
        <f ca="1">IF(ISERROR(MATCH(C$1,INDIRECT("Table!A"&amp;$X52):INDIRECT("Table!" &amp; $AA$211 &amp; $X52),0)),"",INDIRECT(CONCATENATE("Table!",ADDRESS($T52,MATCH(C$1,INDIRECT("Table!A" &amp; $X52):INDIRECT("Table!" &amp; $AA$211 &amp; $X52),0)))))</f>
        <v/>
      </c>
      <c r="D52" s="26" t="str">
        <f ca="1">IF(ISERROR(MATCH(D$1,INDIRECT("Table!A"&amp;$X52):INDIRECT("Table!" &amp; $AA$211 &amp; $X52),0)),"",INDIRECT(CONCATENATE("Table!",ADDRESS($T52,MATCH(D$1,INDIRECT("Table!A" &amp; $X52):INDIRECT("Table!" &amp; $AA$211 &amp; $X52),0)))))</f>
        <v/>
      </c>
      <c r="E52" s="26" t="str">
        <f ca="1">IF(ISERROR(MATCH(E$1,INDIRECT("Table!A"&amp;$X52):INDIRECT("Table!" &amp; $AA$211 &amp; $X52),0)),"",INDIRECT(CONCATENATE("Table!",ADDRESS($T52,MATCH(E$1,INDIRECT("Table!A" &amp; $X52):INDIRECT("Table!" &amp; $AA$211 &amp; $X52),0)))))</f>
        <v/>
      </c>
      <c r="F52" s="26" t="str">
        <f ca="1">IF(ISERROR(MATCH(F$1,INDIRECT("Table!A"&amp;$X52):INDIRECT("Table!" &amp; $AA$211 &amp; $X52),0)),"",INDIRECT(CONCATENATE("Table!",ADDRESS($T52,MATCH(F$1,INDIRECT("Table!A" &amp; $X52):INDIRECT("Table!" &amp; $AA$211 &amp; $X52),0)))))</f>
        <v/>
      </c>
      <c r="G52" s="26" t="str">
        <f ca="1">IF(ISERROR(MATCH(G$1,INDIRECT("Table!A"&amp;$X52):INDIRECT("Table!" &amp; $AA$211 &amp; $X52),0)),"",INDIRECT(CONCATENATE("Table!",ADDRESS($T52,MATCH(G$1,INDIRECT("Table!A" &amp; $X52):INDIRECT("Table!" &amp; $AA$211 &amp; $X52),0)))))</f>
        <v/>
      </c>
      <c r="H52" s="26" t="str">
        <f ca="1">IF(ISERROR(MATCH(H$1,INDIRECT("Table!A"&amp;$X52):INDIRECT("Table!" &amp; $AA$211 &amp; $X52),0)),"",INDIRECT(CONCATENATE("Table!",ADDRESS($T52,MATCH(H$1,INDIRECT("Table!A" &amp; $X52):INDIRECT("Table!" &amp; $AA$211 &amp; $X52),0)))))</f>
        <v/>
      </c>
      <c r="I52" s="277"/>
      <c r="J52" s="277"/>
      <c r="K52" s="26" t="str">
        <f ca="1">IF(ISERROR(MATCH(L$1,INDIRECT("Table!A"&amp;$X52):INDIRECT("Table!" &amp; $AA$211 &amp; $X52),0)),"",INDIRECT(CONCATENATE("Table!",ADDRESS($T52,MATCH(L$1,INDIRECT("Table!A" &amp; $X52):INDIRECT("Table!" &amp; $AA$211 &amp; $X52),0)))))</f>
        <v/>
      </c>
      <c r="L52" s="26" t="str">
        <f ca="1">IF(ISERROR(MATCH(M$1,INDIRECT("Table!A"&amp;$X52):INDIRECT("Table!" &amp; $AA$211 &amp; $X52),0)),"",INDIRECT(CONCATENATE("Table!",ADDRESS($T52,MATCH(M$1,INDIRECT("Table!A" &amp; $X52):INDIRECT("Table!" &amp; $AA$211 &amp; $X52),0)))))</f>
        <v/>
      </c>
      <c r="M52" s="26" t="str">
        <f ca="1">IF(ISERROR(MATCH(N$1,INDIRECT("Table!A"&amp;$X52):INDIRECT("Table!" &amp; $AA$211 &amp; $X52),0)),"",INDIRECT(CONCATENATE("Table!",ADDRESS($T52,MATCH(N$1,INDIRECT("Table!A" &amp; $X52):INDIRECT("Table!" &amp; $AA$211 &amp; $X52),0)))))</f>
        <v/>
      </c>
      <c r="N52" s="26" t="str">
        <f ca="1">IF(ISERROR(MATCH(O$1,INDIRECT("Table!A"&amp;$X52):INDIRECT("Table!" &amp; $AA$211 &amp; $X52),0)),"",INDIRECT(CONCATENATE("Table!",ADDRESS($T52,MATCH(O$1,INDIRECT("Table!A" &amp; $X52):INDIRECT("Table!" &amp; $AA$211 &amp; $X52),0)))))</f>
        <v/>
      </c>
      <c r="O52" s="26" t="str">
        <f ca="1">IF(ISERROR(MATCH(P$1,INDIRECT("Table!A"&amp;$X52):INDIRECT("Table!" &amp; $AA$211 &amp; $X52),0)),"",INDIRECT(CONCATENATE("Table!",ADDRESS($T52,MATCH(P$1,INDIRECT("Table!A" &amp; $X52):INDIRECT("Table!" &amp; $AA$211 &amp; $X52),0)))))</f>
        <v/>
      </c>
      <c r="P52" s="277" t="str">
        <f ca="1">IF(ISERROR(MATCH(Q$1,INDIRECT("Table!A"&amp;$X52):INDIRECT("Table!" &amp; $AA$211 &amp; $X52),0)),"",INDIRECT(CONCATENATE("Table!",ADDRESS($T52,MATCH(Q$1,INDIRECT("Table!A" &amp; $X52):INDIRECT("Table!" &amp; $AA$211 &amp; $X52),0)))))</f>
        <v/>
      </c>
      <c r="Q52" s="223"/>
      <c r="R52" s="223"/>
      <c r="S52" s="223"/>
      <c r="T52" s="24"/>
      <c r="U52" s="223"/>
      <c r="V52" s="223"/>
      <c r="W52" s="223"/>
      <c r="X52" s="24"/>
      <c r="Y52" s="223"/>
      <c r="Z52" s="223"/>
      <c r="AA52" s="24"/>
      <c r="AB52" s="27"/>
      <c r="AC52" s="27"/>
      <c r="AD52" s="27"/>
    </row>
    <row r="53" spans="2:45" ht="19.5" customHeight="1">
      <c r="B53" s="26"/>
      <c r="C53" s="26" t="str">
        <f ca="1">IF(ISERROR(MATCH(C$1,INDIRECT("Table!A"&amp;$X53):INDIRECT("Table!" &amp; $AA$211 &amp; $X53),0)),"",INDIRECT(CONCATENATE("Table!",ADDRESS($T53,MATCH(C$1,INDIRECT("Table!A" &amp; $X53):INDIRECT("Table!" &amp; $AA$211 &amp; $X53),0)))))</f>
        <v/>
      </c>
      <c r="D53" s="26" t="str">
        <f ca="1">IF(ISERROR(MATCH(D$1,INDIRECT("Table!A"&amp;$X53):INDIRECT("Table!" &amp; $AA$211 &amp; $X53),0)),"",INDIRECT(CONCATENATE("Table!",ADDRESS($T53,MATCH(D$1,INDIRECT("Table!A" &amp; $X53):INDIRECT("Table!" &amp; $AA$211 &amp; $X53),0)))))</f>
        <v/>
      </c>
      <c r="E53" s="26" t="str">
        <f ca="1">IF(ISERROR(MATCH(E$1,INDIRECT("Table!A"&amp;$X53):INDIRECT("Table!" &amp; $AA$211 &amp; $X53),0)),"",INDIRECT(CONCATENATE("Table!",ADDRESS($T53,MATCH(E$1,INDIRECT("Table!A" &amp; $X53):INDIRECT("Table!" &amp; $AA$211 &amp; $X53),0)))))</f>
        <v/>
      </c>
      <c r="F53" s="26" t="str">
        <f ca="1">IF(ISERROR(MATCH(F$1,INDIRECT("Table!A"&amp;$X53):INDIRECT("Table!" &amp; $AA$211 &amp; $X53),0)),"",INDIRECT(CONCATENATE("Table!",ADDRESS($T53,MATCH(F$1,INDIRECT("Table!A" &amp; $X53):INDIRECT("Table!" &amp; $AA$211 &amp; $X53),0)))))</f>
        <v/>
      </c>
      <c r="G53" s="26" t="str">
        <f ca="1">IF(ISERROR(MATCH(G$1,INDIRECT("Table!A"&amp;$X53):INDIRECT("Table!" &amp; $AA$211 &amp; $X53),0)),"",INDIRECT(CONCATENATE("Table!",ADDRESS($T53,MATCH(G$1,INDIRECT("Table!A" &amp; $X53):INDIRECT("Table!" &amp; $AA$211 &amp; $X53),0)))))</f>
        <v/>
      </c>
      <c r="H53" s="26" t="str">
        <f ca="1">IF(ISERROR(MATCH(H$1,INDIRECT("Table!A"&amp;$X53):INDIRECT("Table!" &amp; $AA$211 &amp; $X53),0)),"",INDIRECT(CONCATENATE("Table!",ADDRESS($T53,MATCH(H$1,INDIRECT("Table!A" &amp; $X53):INDIRECT("Table!" &amp; $AA$211 &amp; $X53),0)))))</f>
        <v/>
      </c>
      <c r="I53" s="277"/>
      <c r="J53" s="277"/>
      <c r="K53" s="26" t="str">
        <f ca="1">IF(ISERROR(MATCH(L$1,INDIRECT("Table!A"&amp;$X53):INDIRECT("Table!" &amp; $AA$211 &amp; $X53),0)),"",INDIRECT(CONCATENATE("Table!",ADDRESS($T53,MATCH(L$1,INDIRECT("Table!A" &amp; $X53):INDIRECT("Table!" &amp; $AA$211 &amp; $X53),0)))))</f>
        <v/>
      </c>
      <c r="L53" s="26" t="str">
        <f ca="1">IF(ISERROR(MATCH(M$1,INDIRECT("Table!A"&amp;$X53):INDIRECT("Table!" &amp; $AA$211 &amp; $X53),0)),"",INDIRECT(CONCATENATE("Table!",ADDRESS($T53,MATCH(M$1,INDIRECT("Table!A" &amp; $X53):INDIRECT("Table!" &amp; $AA$211 &amp; $X53),0)))))</f>
        <v/>
      </c>
      <c r="M53" s="26" t="str">
        <f ca="1">IF(ISERROR(MATCH(N$1,INDIRECT("Table!A"&amp;$X53):INDIRECT("Table!" &amp; $AA$211 &amp; $X53),0)),"",INDIRECT(CONCATENATE("Table!",ADDRESS($T53,MATCH(N$1,INDIRECT("Table!A" &amp; $X53):INDIRECT("Table!" &amp; $AA$211 &amp; $X53),0)))))</f>
        <v/>
      </c>
      <c r="N53" s="26" t="str">
        <f ca="1">IF(ISERROR(MATCH(O$1,INDIRECT("Table!A"&amp;$X53):INDIRECT("Table!" &amp; $AA$211 &amp; $X53),0)),"",INDIRECT(CONCATENATE("Table!",ADDRESS($T53,MATCH(O$1,INDIRECT("Table!A" &amp; $X53):INDIRECT("Table!" &amp; $AA$211 &amp; $X53),0)))))</f>
        <v/>
      </c>
      <c r="O53" s="26" t="str">
        <f ca="1">IF(ISERROR(MATCH(P$1,INDIRECT("Table!A"&amp;$X53):INDIRECT("Table!" &amp; $AA$211 &amp; $X53),0)),"",INDIRECT(CONCATENATE("Table!",ADDRESS($T53,MATCH(P$1,INDIRECT("Table!A" &amp; $X53):INDIRECT("Table!" &amp; $AA$211 &amp; $X53),0)))))</f>
        <v/>
      </c>
      <c r="P53" s="277" t="str">
        <f ca="1">IF(ISERROR(MATCH(Q$1,INDIRECT("Table!A"&amp;$X53):INDIRECT("Table!" &amp; $AA$211 &amp; $X53),0)),"",INDIRECT(CONCATENATE("Table!",ADDRESS($T53,MATCH(Q$1,INDIRECT("Table!A" &amp; $X53):INDIRECT("Table!" &amp; $AA$211 &amp; $X53),0)))))</f>
        <v/>
      </c>
      <c r="Q53" s="222"/>
      <c r="R53" s="222"/>
      <c r="S53" s="222"/>
      <c r="T53" s="24"/>
      <c r="U53" s="222"/>
      <c r="V53" s="222"/>
      <c r="W53" s="222"/>
      <c r="X53" s="24"/>
      <c r="Y53" s="222"/>
      <c r="Z53" s="222"/>
      <c r="AA53" s="24"/>
      <c r="AB53" s="27"/>
      <c r="AC53" s="27"/>
      <c r="AD53" s="27"/>
    </row>
    <row r="54" spans="2:45" ht="19.5" customHeight="1">
      <c r="B54" s="26"/>
      <c r="C54" s="26" t="str">
        <f ca="1">IF(ISERROR(MATCH(C$1,INDIRECT("Table!A"&amp;$X54):INDIRECT("Table!" &amp; $AA$211 &amp; $X54),0)),"",INDIRECT(CONCATENATE("Table!",ADDRESS($T54,MATCH(C$1,INDIRECT("Table!A" &amp; $X54):INDIRECT("Table!" &amp; $AA$211 &amp; $X54),0)))))</f>
        <v/>
      </c>
      <c r="D54" s="26" t="str">
        <f ca="1">IF(ISERROR(MATCH(D$1,INDIRECT("Table!A"&amp;$X54):INDIRECT("Table!" &amp; $AA$211 &amp; $X54),0)),"",INDIRECT(CONCATENATE("Table!",ADDRESS($T54,MATCH(D$1,INDIRECT("Table!A" &amp; $X54):INDIRECT("Table!" &amp; $AA$211 &amp; $X54),0)))))</f>
        <v/>
      </c>
      <c r="E54" s="26" t="str">
        <f ca="1">IF(ISERROR(MATCH(E$1,INDIRECT("Table!A"&amp;$X54):INDIRECT("Table!" &amp; $AA$211 &amp; $X54),0)),"",INDIRECT(CONCATENATE("Table!",ADDRESS($T54,MATCH(E$1,INDIRECT("Table!A" &amp; $X54):INDIRECT("Table!" &amp; $AA$211 &amp; $X54),0)))))</f>
        <v/>
      </c>
      <c r="F54" s="26" t="str">
        <f ca="1">IF(ISERROR(MATCH(F$1,INDIRECT("Table!A"&amp;$X54):INDIRECT("Table!" &amp; $AA$211 &amp; $X54),0)),"",INDIRECT(CONCATENATE("Table!",ADDRESS($T54,MATCH(F$1,INDIRECT("Table!A" &amp; $X54):INDIRECT("Table!" &amp; $AA$211 &amp; $X54),0)))))</f>
        <v/>
      </c>
      <c r="G54" s="26" t="str">
        <f ca="1">IF(ISERROR(MATCH(G$1,INDIRECT("Table!A"&amp;$X54):INDIRECT("Table!" &amp; $AA$211 &amp; $X54),0)),"",INDIRECT(CONCATENATE("Table!",ADDRESS($T54,MATCH(G$1,INDIRECT("Table!A" &amp; $X54):INDIRECT("Table!" &amp; $AA$211 &amp; $X54),0)))))</f>
        <v/>
      </c>
      <c r="H54" s="26" t="str">
        <f ca="1">IF(ISERROR(MATCH(H$1,INDIRECT("Table!A"&amp;$X54):INDIRECT("Table!" &amp; $AA$211 &amp; $X54),0)),"",INDIRECT(CONCATENATE("Table!",ADDRESS($T54,MATCH(H$1,INDIRECT("Table!A" &amp; $X54):INDIRECT("Table!" &amp; $AA$211 &amp; $X54),0)))))</f>
        <v/>
      </c>
      <c r="I54" s="277"/>
      <c r="J54" s="277"/>
      <c r="K54" s="26" t="str">
        <f ca="1">IF(ISERROR(MATCH(L$1,INDIRECT("Table!A"&amp;$X54):INDIRECT("Table!" &amp; $AA$211 &amp; $X54),0)),"",INDIRECT(CONCATENATE("Table!",ADDRESS($T54,MATCH(L$1,INDIRECT("Table!A" &amp; $X54):INDIRECT("Table!" &amp; $AA$211 &amp; $X54),0)))))</f>
        <v/>
      </c>
      <c r="L54" s="26" t="str">
        <f ca="1">IF(ISERROR(MATCH(M$1,INDIRECT("Table!A"&amp;$X54):INDIRECT("Table!" &amp; $AA$211 &amp; $X54),0)),"",INDIRECT(CONCATENATE("Table!",ADDRESS($T54,MATCH(M$1,INDIRECT("Table!A" &amp; $X54):INDIRECT("Table!" &amp; $AA$211 &amp; $X54),0)))))</f>
        <v/>
      </c>
      <c r="M54" s="26" t="str">
        <f ca="1">IF(ISERROR(MATCH(N$1,INDIRECT("Table!A"&amp;$X54):INDIRECT("Table!" &amp; $AA$211 &amp; $X54),0)),"",INDIRECT(CONCATENATE("Table!",ADDRESS($T54,MATCH(N$1,INDIRECT("Table!A" &amp; $X54):INDIRECT("Table!" &amp; $AA$211 &amp; $X54),0)))))</f>
        <v/>
      </c>
      <c r="N54" s="26" t="str">
        <f ca="1">IF(ISERROR(MATCH(O$1,INDIRECT("Table!A"&amp;$X54):INDIRECT("Table!" &amp; $AA$211 &amp; $X54),0)),"",INDIRECT(CONCATENATE("Table!",ADDRESS($T54,MATCH(O$1,INDIRECT("Table!A" &amp; $X54):INDIRECT("Table!" &amp; $AA$211 &amp; $X54),0)))))</f>
        <v/>
      </c>
      <c r="O54" s="26" t="str">
        <f ca="1">IF(ISERROR(MATCH(P$1,INDIRECT("Table!A"&amp;$X54):INDIRECT("Table!" &amp; $AA$211 &amp; $X54),0)),"",INDIRECT(CONCATENATE("Table!",ADDRESS($T54,MATCH(P$1,INDIRECT("Table!A" &amp; $X54):INDIRECT("Table!" &amp; $AA$211 &amp; $X54),0)))))</f>
        <v/>
      </c>
      <c r="P54" s="277" t="str">
        <f ca="1">IF(ISERROR(MATCH(Q$1,INDIRECT("Table!A"&amp;$X54):INDIRECT("Table!" &amp; $AA$211 &amp; $X54),0)),"",INDIRECT(CONCATENATE("Table!",ADDRESS($T54,MATCH(Q$1,INDIRECT("Table!A" &amp; $X54):INDIRECT("Table!" &amp; $AA$211 &amp; $X54),0)))))</f>
        <v/>
      </c>
      <c r="Q54" s="221"/>
      <c r="R54" s="221"/>
      <c r="S54" s="221"/>
      <c r="T54" s="24"/>
      <c r="U54" s="221"/>
      <c r="V54" s="221"/>
      <c r="W54" s="221"/>
      <c r="X54" s="24"/>
      <c r="Y54" s="221"/>
      <c r="Z54" s="221"/>
      <c r="AA54" s="24"/>
      <c r="AB54" s="27"/>
      <c r="AC54" s="27"/>
      <c r="AD54" s="27"/>
    </row>
    <row r="55" spans="2:45" ht="19.5" customHeight="1">
      <c r="B55" s="26"/>
      <c r="C55" s="26" t="str">
        <f ca="1">IF(ISERROR(MATCH(C$1,INDIRECT("Table!A"&amp;$X55):INDIRECT("Table!" &amp; $AA$211 &amp; $X55),0)),"",INDIRECT(CONCATENATE("Table!",ADDRESS($T55,MATCH(C$1,INDIRECT("Table!A" &amp; $X55):INDIRECT("Table!" &amp; $AA$211 &amp; $X55),0)))))</f>
        <v/>
      </c>
      <c r="D55" s="26" t="str">
        <f ca="1">IF(ISERROR(MATCH(D$1,INDIRECT("Table!A"&amp;$X55):INDIRECT("Table!" &amp; $AA$211 &amp; $X55),0)),"",INDIRECT(CONCATENATE("Table!",ADDRESS($T55,MATCH(D$1,INDIRECT("Table!A" &amp; $X55):INDIRECT("Table!" &amp; $AA$211 &amp; $X55),0)))))</f>
        <v/>
      </c>
      <c r="E55" s="26" t="str">
        <f ca="1">IF(ISERROR(MATCH(E$1,INDIRECT("Table!A"&amp;$X55):INDIRECT("Table!" &amp; $AA$211 &amp; $X55),0)),"",INDIRECT(CONCATENATE("Table!",ADDRESS($T55,MATCH(E$1,INDIRECT("Table!A" &amp; $X55):INDIRECT("Table!" &amp; $AA$211 &amp; $X55),0)))))</f>
        <v/>
      </c>
      <c r="F55" s="26" t="str">
        <f ca="1">IF(ISERROR(MATCH(F$1,INDIRECT("Table!A"&amp;$X55):INDIRECT("Table!" &amp; $AA$211 &amp; $X55),0)),"",INDIRECT(CONCATENATE("Table!",ADDRESS($T55,MATCH(F$1,INDIRECT("Table!A" &amp; $X55):INDIRECT("Table!" &amp; $AA$211 &amp; $X55),0)))))</f>
        <v/>
      </c>
      <c r="G55" s="26" t="str">
        <f ca="1">IF(ISERROR(MATCH(G$1,INDIRECT("Table!A"&amp;$X55):INDIRECT("Table!" &amp; $AA$211 &amp; $X55),0)),"",INDIRECT(CONCATENATE("Table!",ADDRESS($T55,MATCH(G$1,INDIRECT("Table!A" &amp; $X55):INDIRECT("Table!" &amp; $AA$211 &amp; $X55),0)))))</f>
        <v/>
      </c>
      <c r="H55" s="26" t="str">
        <f ca="1">IF(ISERROR(MATCH(H$1,INDIRECT("Table!A"&amp;$X55):INDIRECT("Table!" &amp; $AA$211 &amp; $X55),0)),"",INDIRECT(CONCATENATE("Table!",ADDRESS($T55,MATCH(H$1,INDIRECT("Table!A" &amp; $X55):INDIRECT("Table!" &amp; $AA$211 &amp; $X55),0)))))</f>
        <v/>
      </c>
      <c r="I55" s="277"/>
      <c r="J55" s="277"/>
      <c r="K55" s="26" t="str">
        <f ca="1">IF(ISERROR(MATCH(L$1,INDIRECT("Table!A"&amp;$X55):INDIRECT("Table!" &amp; $AA$211 &amp; $X55),0)),"",INDIRECT(CONCATENATE("Table!",ADDRESS($T55,MATCH(L$1,INDIRECT("Table!A" &amp; $X55):INDIRECT("Table!" &amp; $AA$211 &amp; $X55),0)))))</f>
        <v/>
      </c>
      <c r="L55" s="26" t="str">
        <f ca="1">IF(ISERROR(MATCH(M$1,INDIRECT("Table!A"&amp;$X55):INDIRECT("Table!" &amp; $AA$211 &amp; $X55),0)),"",INDIRECT(CONCATENATE("Table!",ADDRESS($T55,MATCH(M$1,INDIRECT("Table!A" &amp; $X55):INDIRECT("Table!" &amp; $AA$211 &amp; $X55),0)))))</f>
        <v/>
      </c>
      <c r="M55" s="26" t="str">
        <f ca="1">IF(ISERROR(MATCH(N$1,INDIRECT("Table!A"&amp;$X55):INDIRECT("Table!" &amp; $AA$211 &amp; $X55),0)),"",INDIRECT(CONCATENATE("Table!",ADDRESS($T55,MATCH(N$1,INDIRECT("Table!A" &amp; $X55):INDIRECT("Table!" &amp; $AA$211 &amp; $X55),0)))))</f>
        <v/>
      </c>
      <c r="N55" s="26" t="str">
        <f ca="1">IF(ISERROR(MATCH(O$1,INDIRECT("Table!A"&amp;$X55):INDIRECT("Table!" &amp; $AA$211 &amp; $X55),0)),"",INDIRECT(CONCATENATE("Table!",ADDRESS($T55,MATCH(O$1,INDIRECT("Table!A" &amp; $X55):INDIRECT("Table!" &amp; $AA$211 &amp; $X55),0)))))</f>
        <v/>
      </c>
      <c r="O55" s="26" t="str">
        <f ca="1">IF(ISERROR(MATCH(P$1,INDIRECT("Table!A"&amp;$X55):INDIRECT("Table!" &amp; $AA$211 &amp; $X55),0)),"",INDIRECT(CONCATENATE("Table!",ADDRESS($T55,MATCH(P$1,INDIRECT("Table!A" &amp; $X55):INDIRECT("Table!" &amp; $AA$211 &amp; $X55),0)))))</f>
        <v/>
      </c>
      <c r="P55" s="277" t="str">
        <f ca="1">IF(ISERROR(MATCH(Q$1,INDIRECT("Table!A"&amp;$X55):INDIRECT("Table!" &amp; $AA$211 &amp; $X55),0)),"",INDIRECT(CONCATENATE("Table!",ADDRESS($T55,MATCH(Q$1,INDIRECT("Table!A" &amp; $X55):INDIRECT("Table!" &amp; $AA$211 &amp; $X55),0)))))</f>
        <v/>
      </c>
      <c r="Q55" s="220"/>
      <c r="R55" s="220"/>
      <c r="S55" s="220"/>
      <c r="T55" s="24"/>
      <c r="U55" s="220"/>
      <c r="V55" s="220"/>
      <c r="W55" s="220"/>
      <c r="X55" s="24"/>
      <c r="Y55" s="220"/>
      <c r="Z55" s="220"/>
      <c r="AA55" s="24"/>
      <c r="AB55" s="27"/>
      <c r="AC55" s="27"/>
      <c r="AD55" s="27"/>
    </row>
    <row r="56" spans="2:45" ht="19.5" customHeight="1">
      <c r="B56" s="26"/>
      <c r="C56" s="26" t="str">
        <f ca="1">IF(ISERROR(MATCH(C$1,INDIRECT("Table!A"&amp;$X56):INDIRECT("Table!" &amp; $AA$211 &amp; $X56),0)),"",INDIRECT(CONCATENATE("Table!",ADDRESS($T56,MATCH(C$1,INDIRECT("Table!A" &amp; $X56):INDIRECT("Table!" &amp; $AA$211 &amp; $X56),0)))))</f>
        <v/>
      </c>
      <c r="D56" s="26" t="str">
        <f ca="1">IF(ISERROR(MATCH(D$1,INDIRECT("Table!A"&amp;$X56):INDIRECT("Table!" &amp; $AA$211 &amp; $X56),0)),"",INDIRECT(CONCATENATE("Table!",ADDRESS($T56,MATCH(D$1,INDIRECT("Table!A" &amp; $X56):INDIRECT("Table!" &amp; $AA$211 &amp; $X56),0)))))</f>
        <v/>
      </c>
      <c r="E56" s="26" t="str">
        <f ca="1">IF(ISERROR(MATCH(E$1,INDIRECT("Table!A"&amp;$X56):INDIRECT("Table!" &amp; $AA$211 &amp; $X56),0)),"",INDIRECT(CONCATENATE("Table!",ADDRESS($T56,MATCH(E$1,INDIRECT("Table!A" &amp; $X56):INDIRECT("Table!" &amp; $AA$211 &amp; $X56),0)))))</f>
        <v/>
      </c>
      <c r="F56" s="26" t="str">
        <f ca="1">IF(ISERROR(MATCH(F$1,INDIRECT("Table!A"&amp;$X56):INDIRECT("Table!" &amp; $AA$211 &amp; $X56),0)),"",INDIRECT(CONCATENATE("Table!",ADDRESS($T56,MATCH(F$1,INDIRECT("Table!A" &amp; $X56):INDIRECT("Table!" &amp; $AA$211 &amp; $X56),0)))))</f>
        <v/>
      </c>
      <c r="G56" s="26" t="str">
        <f ca="1">IF(ISERROR(MATCH(G$1,INDIRECT("Table!A"&amp;$X56):INDIRECT("Table!" &amp; $AA$211 &amp; $X56),0)),"",INDIRECT(CONCATENATE("Table!",ADDRESS($T56,MATCH(G$1,INDIRECT("Table!A" &amp; $X56):INDIRECT("Table!" &amp; $AA$211 &amp; $X56),0)))))</f>
        <v/>
      </c>
      <c r="H56" s="26" t="str">
        <f ca="1">IF(ISERROR(MATCH(H$1,INDIRECT("Table!A"&amp;$X56):INDIRECT("Table!" &amp; $AA$211 &amp; $X56),0)),"",INDIRECT(CONCATENATE("Table!",ADDRESS($T56,MATCH(H$1,INDIRECT("Table!A" &amp; $X56):INDIRECT("Table!" &amp; $AA$211 &amp; $X56),0)))))</f>
        <v/>
      </c>
      <c r="I56" s="277"/>
      <c r="J56" s="277"/>
      <c r="K56" s="26" t="str">
        <f ca="1">IF(ISERROR(MATCH(L$1,INDIRECT("Table!A"&amp;$X56):INDIRECT("Table!" &amp; $AA$211 &amp; $X56),0)),"",INDIRECT(CONCATENATE("Table!",ADDRESS($T56,MATCH(L$1,INDIRECT("Table!A" &amp; $X56):INDIRECT("Table!" &amp; $AA$211 &amp; $X56),0)))))</f>
        <v/>
      </c>
      <c r="L56" s="26" t="str">
        <f ca="1">IF(ISERROR(MATCH(M$1,INDIRECT("Table!A"&amp;$X56):INDIRECT("Table!" &amp; $AA$211 &amp; $X56),0)),"",INDIRECT(CONCATENATE("Table!",ADDRESS($T56,MATCH(M$1,INDIRECT("Table!A" &amp; $X56):INDIRECT("Table!" &amp; $AA$211 &amp; $X56),0)))))</f>
        <v/>
      </c>
      <c r="M56" s="26" t="str">
        <f ca="1">IF(ISERROR(MATCH(N$1,INDIRECT("Table!A"&amp;$X56):INDIRECT("Table!" &amp; $AA$211 &amp; $X56),0)),"",INDIRECT(CONCATENATE("Table!",ADDRESS($T56,MATCH(N$1,INDIRECT("Table!A" &amp; $X56):INDIRECT("Table!" &amp; $AA$211 &amp; $X56),0)))))</f>
        <v/>
      </c>
      <c r="N56" s="26" t="str">
        <f ca="1">IF(ISERROR(MATCH(O$1,INDIRECT("Table!A"&amp;$X56):INDIRECT("Table!" &amp; $AA$211 &amp; $X56),0)),"",INDIRECT(CONCATENATE("Table!",ADDRESS($T56,MATCH(O$1,INDIRECT("Table!A" &amp; $X56):INDIRECT("Table!" &amp; $AA$211 &amp; $X56),0)))))</f>
        <v/>
      </c>
      <c r="O56" s="26" t="str">
        <f ca="1">IF(ISERROR(MATCH(P$1,INDIRECT("Table!A"&amp;$X56):INDIRECT("Table!" &amp; $AA$211 &amp; $X56),0)),"",INDIRECT(CONCATENATE("Table!",ADDRESS($T56,MATCH(P$1,INDIRECT("Table!A" &amp; $X56):INDIRECT("Table!" &amp; $AA$211 &amp; $X56),0)))))</f>
        <v/>
      </c>
      <c r="P56" s="277" t="str">
        <f ca="1">IF(ISERROR(MATCH(Q$1,INDIRECT("Table!A"&amp;$X56):INDIRECT("Table!" &amp; $AA$211 &amp; $X56),0)),"",INDIRECT(CONCATENATE("Table!",ADDRESS($T56,MATCH(Q$1,INDIRECT("Table!A" &amp; $X56):INDIRECT("Table!" &amp; $AA$211 &amp; $X56),0)))))</f>
        <v/>
      </c>
      <c r="Q56" s="219"/>
      <c r="R56" s="219"/>
      <c r="S56" s="219"/>
      <c r="T56" s="24"/>
      <c r="U56" s="219"/>
      <c r="V56" s="219"/>
      <c r="W56" s="219"/>
      <c r="X56" s="24"/>
      <c r="Y56" s="219"/>
      <c r="Z56" s="219"/>
      <c r="AA56" s="24"/>
      <c r="AB56" s="27"/>
      <c r="AC56" s="27"/>
      <c r="AD56" s="27"/>
    </row>
    <row r="57" spans="2:45" ht="19.5" customHeight="1">
      <c r="B57" s="26"/>
      <c r="C57" s="26" t="str">
        <f ca="1">IF(ISERROR(MATCH(C$1,INDIRECT("Table!A"&amp;$X57):INDIRECT("Table!" &amp; $AA$211 &amp; $X57),0)),"",INDIRECT(CONCATENATE("Table!",ADDRESS($T57,MATCH(C$1,INDIRECT("Table!A" &amp; $X57):INDIRECT("Table!" &amp; $AA$211 &amp; $X57),0)))))</f>
        <v/>
      </c>
      <c r="D57" s="26" t="str">
        <f ca="1">IF(ISERROR(MATCH(D$1,INDIRECT("Table!A"&amp;$X57):INDIRECT("Table!" &amp; $AA$211 &amp; $X57),0)),"",INDIRECT(CONCATENATE("Table!",ADDRESS($T57,MATCH(D$1,INDIRECT("Table!A" &amp; $X57):INDIRECT("Table!" &amp; $AA$211 &amp; $X57),0)))))</f>
        <v/>
      </c>
      <c r="E57" s="26" t="str">
        <f ca="1">IF(ISERROR(MATCH(E$1,INDIRECT("Table!A"&amp;$X57):INDIRECT("Table!" &amp; $AA$211 &amp; $X57),0)),"",INDIRECT(CONCATENATE("Table!",ADDRESS($T57,MATCH(E$1,INDIRECT("Table!A" &amp; $X57):INDIRECT("Table!" &amp; $AA$211 &amp; $X57),0)))))</f>
        <v/>
      </c>
      <c r="F57" s="26" t="str">
        <f ca="1">IF(ISERROR(MATCH(F$1,INDIRECT("Table!A"&amp;$X57):INDIRECT("Table!" &amp; $AA$211 &amp; $X57),0)),"",INDIRECT(CONCATENATE("Table!",ADDRESS($T57,MATCH(F$1,INDIRECT("Table!A" &amp; $X57):INDIRECT("Table!" &amp; $AA$211 &amp; $X57),0)))))</f>
        <v/>
      </c>
      <c r="G57" s="26" t="str">
        <f ca="1">IF(ISERROR(MATCH(G$1,INDIRECT("Table!A"&amp;$X57):INDIRECT("Table!" &amp; $AA$211 &amp; $X57),0)),"",INDIRECT(CONCATENATE("Table!",ADDRESS($T57,MATCH(G$1,INDIRECT("Table!A" &amp; $X57):INDIRECT("Table!" &amp; $AA$211 &amp; $X57),0)))))</f>
        <v/>
      </c>
      <c r="H57" s="26" t="str">
        <f ca="1">IF(ISERROR(MATCH(H$1,INDIRECT("Table!A"&amp;$X57):INDIRECT("Table!" &amp; $AA$211 &amp; $X57),0)),"",INDIRECT(CONCATENATE("Table!",ADDRESS($T57,MATCH(H$1,INDIRECT("Table!A" &amp; $X57):INDIRECT("Table!" &amp; $AA$211 &amp; $X57),0)))))</f>
        <v/>
      </c>
      <c r="I57" s="277"/>
      <c r="J57" s="277"/>
      <c r="K57" s="26" t="str">
        <f ca="1">IF(ISERROR(MATCH(L$1,INDIRECT("Table!A"&amp;$X57):INDIRECT("Table!" &amp; $AA$211 &amp; $X57),0)),"",INDIRECT(CONCATENATE("Table!",ADDRESS($T57,MATCH(L$1,INDIRECT("Table!A" &amp; $X57):INDIRECT("Table!" &amp; $AA$211 &amp; $X57),0)))))</f>
        <v/>
      </c>
      <c r="L57" s="26" t="str">
        <f ca="1">IF(ISERROR(MATCH(M$1,INDIRECT("Table!A"&amp;$X57):INDIRECT("Table!" &amp; $AA$211 &amp; $X57),0)),"",INDIRECT(CONCATENATE("Table!",ADDRESS($T57,MATCH(M$1,INDIRECT("Table!A" &amp; $X57):INDIRECT("Table!" &amp; $AA$211 &amp; $X57),0)))))</f>
        <v/>
      </c>
      <c r="M57" s="26" t="str">
        <f ca="1">IF(ISERROR(MATCH(N$1,INDIRECT("Table!A"&amp;$X57):INDIRECT("Table!" &amp; $AA$211 &amp; $X57),0)),"",INDIRECT(CONCATENATE("Table!",ADDRESS($T57,MATCH(N$1,INDIRECT("Table!A" &amp; $X57):INDIRECT("Table!" &amp; $AA$211 &amp; $X57),0)))))</f>
        <v/>
      </c>
      <c r="N57" s="26" t="str">
        <f ca="1">IF(ISERROR(MATCH(O$1,INDIRECT("Table!A"&amp;$X57):INDIRECT("Table!" &amp; $AA$211 &amp; $X57),0)),"",INDIRECT(CONCATENATE("Table!",ADDRESS($T57,MATCH(O$1,INDIRECT("Table!A" &amp; $X57):INDIRECT("Table!" &amp; $AA$211 &amp; $X57),0)))))</f>
        <v/>
      </c>
      <c r="O57" s="26" t="str">
        <f ca="1">IF(ISERROR(MATCH(P$1,INDIRECT("Table!A"&amp;$X57):INDIRECT("Table!" &amp; $AA$211 &amp; $X57),0)),"",INDIRECT(CONCATENATE("Table!",ADDRESS($T57,MATCH(P$1,INDIRECT("Table!A" &amp; $X57):INDIRECT("Table!" &amp; $AA$211 &amp; $X57),0)))))</f>
        <v/>
      </c>
      <c r="P57" s="277" t="str">
        <f ca="1">IF(ISERROR(MATCH(Q$1,INDIRECT("Table!A"&amp;$X57):INDIRECT("Table!" &amp; $AA$211 &amp; $X57),0)),"",INDIRECT(CONCATENATE("Table!",ADDRESS($T57,MATCH(Q$1,INDIRECT("Table!A" &amp; $X57):INDIRECT("Table!" &amp; $AA$211 &amp; $X57),0)))))</f>
        <v/>
      </c>
      <c r="Q57" s="218"/>
      <c r="R57" s="218"/>
      <c r="S57" s="218"/>
      <c r="T57" s="24"/>
      <c r="U57" s="218"/>
      <c r="V57" s="218"/>
      <c r="W57" s="218"/>
      <c r="X57" s="24"/>
      <c r="Y57" s="218"/>
      <c r="Z57" s="218"/>
      <c r="AA57" s="24"/>
      <c r="AB57" s="27"/>
      <c r="AC57" s="27"/>
      <c r="AD57" s="27"/>
    </row>
    <row r="58" spans="2:45" ht="19.5" customHeight="1">
      <c r="B58" s="26"/>
      <c r="C58" s="26" t="str">
        <f ca="1">IF(ISERROR(MATCH(C$1,INDIRECT("Table!A"&amp;$X58):INDIRECT("Table!" &amp; $AA$211 &amp; $X58),0)),"",INDIRECT(CONCATENATE("Table!",ADDRESS($T58,MATCH(C$1,INDIRECT("Table!A" &amp; $X58):INDIRECT("Table!" &amp; $AA$211 &amp; $X58),0)))))</f>
        <v/>
      </c>
      <c r="D58" s="26" t="str">
        <f ca="1">IF(ISERROR(MATCH(D$1,INDIRECT("Table!A"&amp;$X58):INDIRECT("Table!" &amp; $AA$211 &amp; $X58),0)),"",INDIRECT(CONCATENATE("Table!",ADDRESS($T58,MATCH(D$1,INDIRECT("Table!A" &amp; $X58):INDIRECT("Table!" &amp; $AA$211 &amp; $X58),0)))))</f>
        <v/>
      </c>
      <c r="E58" s="26" t="str">
        <f ca="1">IF(ISERROR(MATCH(E$1,INDIRECT("Table!A"&amp;$X58):INDIRECT("Table!" &amp; $AA$211 &amp; $X58),0)),"",INDIRECT(CONCATENATE("Table!",ADDRESS($T58,MATCH(E$1,INDIRECT("Table!A" &amp; $X58):INDIRECT("Table!" &amp; $AA$211 &amp; $X58),0)))))</f>
        <v/>
      </c>
      <c r="F58" s="26" t="str">
        <f ca="1">IF(ISERROR(MATCH(F$1,INDIRECT("Table!A"&amp;$X58):INDIRECT("Table!" &amp; $AA$211 &amp; $X58),0)),"",INDIRECT(CONCATENATE("Table!",ADDRESS($T58,MATCH(F$1,INDIRECT("Table!A" &amp; $X58):INDIRECT("Table!" &amp; $AA$211 &amp; $X58),0)))))</f>
        <v/>
      </c>
      <c r="G58" s="26" t="str">
        <f ca="1">IF(ISERROR(MATCH(G$1,INDIRECT("Table!A"&amp;$X58):INDIRECT("Table!" &amp; $AA$211 &amp; $X58),0)),"",INDIRECT(CONCATENATE("Table!",ADDRESS($T58,MATCH(G$1,INDIRECT("Table!A" &amp; $X58):INDIRECT("Table!" &amp; $AA$211 &amp; $X58),0)))))</f>
        <v/>
      </c>
      <c r="H58" s="26" t="str">
        <f ca="1">IF(ISERROR(MATCH(H$1,INDIRECT("Table!A"&amp;$X58):INDIRECT("Table!" &amp; $AA$211 &amp; $X58),0)),"",INDIRECT(CONCATENATE("Table!",ADDRESS($T58,MATCH(H$1,INDIRECT("Table!A" &amp; $X58):INDIRECT("Table!" &amp; $AA$211 &amp; $X58),0)))))</f>
        <v/>
      </c>
      <c r="I58" s="277"/>
      <c r="J58" s="277"/>
      <c r="K58" s="26" t="str">
        <f ca="1">IF(ISERROR(MATCH(L$1,INDIRECT("Table!A"&amp;$X58):INDIRECT("Table!" &amp; $AA$211 &amp; $X58),0)),"",INDIRECT(CONCATENATE("Table!",ADDRESS($T58,MATCH(L$1,INDIRECT("Table!A" &amp; $X58):INDIRECT("Table!" &amp; $AA$211 &amp; $X58),0)))))</f>
        <v/>
      </c>
      <c r="L58" s="26" t="str">
        <f ca="1">IF(ISERROR(MATCH(M$1,INDIRECT("Table!A"&amp;$X58):INDIRECT("Table!" &amp; $AA$211 &amp; $X58),0)),"",INDIRECT(CONCATENATE("Table!",ADDRESS($T58,MATCH(M$1,INDIRECT("Table!A" &amp; $X58):INDIRECT("Table!" &amp; $AA$211 &amp; $X58),0)))))</f>
        <v/>
      </c>
      <c r="M58" s="26" t="str">
        <f ca="1">IF(ISERROR(MATCH(N$1,INDIRECT("Table!A"&amp;$X58):INDIRECT("Table!" &amp; $AA$211 &amp; $X58),0)),"",INDIRECT(CONCATENATE("Table!",ADDRESS($T58,MATCH(N$1,INDIRECT("Table!A" &amp; $X58):INDIRECT("Table!" &amp; $AA$211 &amp; $X58),0)))))</f>
        <v/>
      </c>
      <c r="N58" s="26" t="str">
        <f ca="1">IF(ISERROR(MATCH(O$1,INDIRECT("Table!A"&amp;$X58):INDIRECT("Table!" &amp; $AA$211 &amp; $X58),0)),"",INDIRECT(CONCATENATE("Table!",ADDRESS($T58,MATCH(O$1,INDIRECT("Table!A" &amp; $X58):INDIRECT("Table!" &amp; $AA$211 &amp; $X58),0)))))</f>
        <v/>
      </c>
      <c r="O58" s="26" t="str">
        <f ca="1">IF(ISERROR(MATCH(P$1,INDIRECT("Table!A"&amp;$X58):INDIRECT("Table!" &amp; $AA$211 &amp; $X58),0)),"",INDIRECT(CONCATENATE("Table!",ADDRESS($T58,MATCH(P$1,INDIRECT("Table!A" &amp; $X58):INDIRECT("Table!" &amp; $AA$211 &amp; $X58),0)))))</f>
        <v/>
      </c>
      <c r="P58" s="277" t="str">
        <f ca="1">IF(ISERROR(MATCH(Q$1,INDIRECT("Table!A"&amp;$X58):INDIRECT("Table!" &amp; $AA$211 &amp; $X58),0)),"",INDIRECT(CONCATENATE("Table!",ADDRESS($T58,MATCH(Q$1,INDIRECT("Table!A" &amp; $X58):INDIRECT("Table!" &amp; $AA$211 &amp; $X58),0)))))</f>
        <v/>
      </c>
      <c r="Q58" s="217"/>
      <c r="R58" s="217"/>
      <c r="S58" s="217"/>
      <c r="T58" s="24"/>
      <c r="U58" s="217"/>
      <c r="V58" s="217"/>
      <c r="W58" s="217"/>
      <c r="X58" s="24"/>
      <c r="Y58" s="217"/>
      <c r="Z58" s="217"/>
      <c r="AA58" s="24"/>
      <c r="AB58" s="27"/>
      <c r="AC58" s="27"/>
      <c r="AD58" s="27"/>
    </row>
    <row r="59" spans="2:45" ht="19.5" customHeight="1">
      <c r="B59" s="26"/>
      <c r="C59" s="26" t="str">
        <f ca="1">IF(ISERROR(MATCH(C$1,INDIRECT("Table!A"&amp;$X59):INDIRECT("Table!" &amp; $AA$211 &amp; $X59),0)),"",INDIRECT(CONCATENATE("Table!",ADDRESS($T59,MATCH(C$1,INDIRECT("Table!A" &amp; $X59):INDIRECT("Table!" &amp; $AA$211 &amp; $X59),0)))))</f>
        <v/>
      </c>
      <c r="D59" s="26" t="str">
        <f ca="1">IF(ISERROR(MATCH(D$1,INDIRECT("Table!A"&amp;$X59):INDIRECT("Table!" &amp; $AA$211 &amp; $X59),0)),"",INDIRECT(CONCATENATE("Table!",ADDRESS($T59,MATCH(D$1,INDIRECT("Table!A" &amp; $X59):INDIRECT("Table!" &amp; $AA$211 &amp; $X59),0)))))</f>
        <v/>
      </c>
      <c r="E59" s="26" t="str">
        <f ca="1">IF(ISERROR(MATCH(E$1,INDIRECT("Table!A"&amp;$X59):INDIRECT("Table!" &amp; $AA$211 &amp; $X59),0)),"",INDIRECT(CONCATENATE("Table!",ADDRESS($T59,MATCH(E$1,INDIRECT("Table!A" &amp; $X59):INDIRECT("Table!" &amp; $AA$211 &amp; $X59),0)))))</f>
        <v/>
      </c>
      <c r="F59" s="26" t="str">
        <f ca="1">IF(ISERROR(MATCH(F$1,INDIRECT("Table!A"&amp;$X59):INDIRECT("Table!" &amp; $AA$211 &amp; $X59),0)),"",INDIRECT(CONCATENATE("Table!",ADDRESS($T59,MATCH(F$1,INDIRECT("Table!A" &amp; $X59):INDIRECT("Table!" &amp; $AA$211 &amp; $X59),0)))))</f>
        <v/>
      </c>
      <c r="G59" s="26" t="str">
        <f ca="1">IF(ISERROR(MATCH(G$1,INDIRECT("Table!A"&amp;$X59):INDIRECT("Table!" &amp; $AA$211 &amp; $X59),0)),"",INDIRECT(CONCATENATE("Table!",ADDRESS($T59,MATCH(G$1,INDIRECT("Table!A" &amp; $X59):INDIRECT("Table!" &amp; $AA$211 &amp; $X59),0)))))</f>
        <v/>
      </c>
      <c r="H59" s="26" t="str">
        <f ca="1">IF(ISERROR(MATCH(H$1,INDIRECT("Table!A"&amp;$X59):INDIRECT("Table!" &amp; $AA$211 &amp; $X59),0)),"",INDIRECT(CONCATENATE("Table!",ADDRESS($T59,MATCH(H$1,INDIRECT("Table!A" &amp; $X59):INDIRECT("Table!" &amp; $AA$211 &amp; $X59),0)))))</f>
        <v/>
      </c>
      <c r="I59" s="277"/>
      <c r="J59" s="277"/>
      <c r="K59" s="26" t="str">
        <f ca="1">IF(ISERROR(MATCH(L$1,INDIRECT("Table!A"&amp;$X59):INDIRECT("Table!" &amp; $AA$211 &amp; $X59),0)),"",INDIRECT(CONCATENATE("Table!",ADDRESS($T59,MATCH(L$1,INDIRECT("Table!A" &amp; $X59):INDIRECT("Table!" &amp; $AA$211 &amp; $X59),0)))))</f>
        <v/>
      </c>
      <c r="L59" s="26" t="str">
        <f ca="1">IF(ISERROR(MATCH(M$1,INDIRECT("Table!A"&amp;$X59):INDIRECT("Table!" &amp; $AA$211 &amp; $X59),0)),"",INDIRECT(CONCATENATE("Table!",ADDRESS($T59,MATCH(M$1,INDIRECT("Table!A" &amp; $X59):INDIRECT("Table!" &amp; $AA$211 &amp; $X59),0)))))</f>
        <v/>
      </c>
      <c r="M59" s="26" t="str">
        <f ca="1">IF(ISERROR(MATCH(N$1,INDIRECT("Table!A"&amp;$X59):INDIRECT("Table!" &amp; $AA$211 &amp; $X59),0)),"",INDIRECT(CONCATENATE("Table!",ADDRESS($T59,MATCH(N$1,INDIRECT("Table!A" &amp; $X59):INDIRECT("Table!" &amp; $AA$211 &amp; $X59),0)))))</f>
        <v/>
      </c>
      <c r="N59" s="26" t="str">
        <f ca="1">IF(ISERROR(MATCH(O$1,INDIRECT("Table!A"&amp;$X59):INDIRECT("Table!" &amp; $AA$211 &amp; $X59),0)),"",INDIRECT(CONCATENATE("Table!",ADDRESS($T59,MATCH(O$1,INDIRECT("Table!A" &amp; $X59):INDIRECT("Table!" &amp; $AA$211 &amp; $X59),0)))))</f>
        <v/>
      </c>
      <c r="O59" s="26" t="str">
        <f ca="1">IF(ISERROR(MATCH(P$1,INDIRECT("Table!A"&amp;$X59):INDIRECT("Table!" &amp; $AA$211 &amp; $X59),0)),"",INDIRECT(CONCATENATE("Table!",ADDRESS($T59,MATCH(P$1,INDIRECT("Table!A" &amp; $X59):INDIRECT("Table!" &amp; $AA$211 &amp; $X59),0)))))</f>
        <v/>
      </c>
      <c r="P59" s="277" t="str">
        <f ca="1">IF(ISERROR(MATCH(Q$1,INDIRECT("Table!A"&amp;$X59):INDIRECT("Table!" &amp; $AA$211 &amp; $X59),0)),"",INDIRECT(CONCATENATE("Table!",ADDRESS($T59,MATCH(Q$1,INDIRECT("Table!A" &amp; $X59):INDIRECT("Table!" &amp; $AA$211 &amp; $X59),0)))))</f>
        <v/>
      </c>
      <c r="Q59" s="216"/>
      <c r="R59" s="216"/>
      <c r="S59" s="216"/>
      <c r="T59" s="24"/>
      <c r="U59" s="216"/>
      <c r="V59" s="216"/>
      <c r="W59" s="216"/>
      <c r="X59" s="24"/>
      <c r="Y59" s="216"/>
      <c r="Z59" s="216"/>
      <c r="AA59" s="24"/>
      <c r="AB59" s="27"/>
      <c r="AC59" s="27"/>
      <c r="AD59" s="27"/>
    </row>
    <row r="60" spans="2:45" ht="19.5" customHeight="1">
      <c r="B60" s="26"/>
      <c r="C60" s="26" t="str">
        <f ca="1">IF(ISERROR(MATCH(C$1,INDIRECT("Table!A"&amp;$X60):INDIRECT("Table!" &amp; $AA$211 &amp; $X60),0)),"",INDIRECT(CONCATENATE("Table!",ADDRESS($T60,MATCH(C$1,INDIRECT("Table!A" &amp; $X60):INDIRECT("Table!" &amp; $AA$211 &amp; $X60),0)))))</f>
        <v/>
      </c>
      <c r="D60" s="26" t="str">
        <f ca="1">IF(ISERROR(MATCH(D$1,INDIRECT("Table!A"&amp;$X60):INDIRECT("Table!" &amp; $AA$211 &amp; $X60),0)),"",INDIRECT(CONCATENATE("Table!",ADDRESS($T60,MATCH(D$1,INDIRECT("Table!A" &amp; $X60):INDIRECT("Table!" &amp; $AA$211 &amp; $X60),0)))))</f>
        <v/>
      </c>
      <c r="E60" s="26" t="str">
        <f ca="1">IF(ISERROR(MATCH(E$1,INDIRECT("Table!A"&amp;$X60):INDIRECT("Table!" &amp; $AA$211 &amp; $X60),0)),"",INDIRECT(CONCATENATE("Table!",ADDRESS($T60,MATCH(E$1,INDIRECT("Table!A" &amp; $X60):INDIRECT("Table!" &amp; $AA$211 &amp; $X60),0)))))</f>
        <v/>
      </c>
      <c r="F60" s="26" t="str">
        <f ca="1">IF(ISERROR(MATCH(F$1,INDIRECT("Table!A"&amp;$X60):INDIRECT("Table!" &amp; $AA$211 &amp; $X60),0)),"",INDIRECT(CONCATENATE("Table!",ADDRESS($T60,MATCH(F$1,INDIRECT("Table!A" &amp; $X60):INDIRECT("Table!" &amp; $AA$211 &amp; $X60),0)))))</f>
        <v/>
      </c>
      <c r="G60" s="26" t="str">
        <f ca="1">IF(ISERROR(MATCH(G$1,INDIRECT("Table!A"&amp;$X60):INDIRECT("Table!" &amp; $AA$211 &amp; $X60),0)),"",INDIRECT(CONCATENATE("Table!",ADDRESS($T60,MATCH(G$1,INDIRECT("Table!A" &amp; $X60):INDIRECT("Table!" &amp; $AA$211 &amp; $X60),0)))))</f>
        <v/>
      </c>
      <c r="H60" s="26" t="str">
        <f ca="1">IF(ISERROR(MATCH(H$1,INDIRECT("Table!A"&amp;$X60):INDIRECT("Table!" &amp; $AA$211 &amp; $X60),0)),"",INDIRECT(CONCATENATE("Table!",ADDRESS($T60,MATCH(H$1,INDIRECT("Table!A" &amp; $X60):INDIRECT("Table!" &amp; $AA$211 &amp; $X60),0)))))</f>
        <v/>
      </c>
      <c r="I60" s="277"/>
      <c r="J60" s="277"/>
      <c r="K60" s="26" t="str">
        <f ca="1">IF(ISERROR(MATCH(L$1,INDIRECT("Table!A"&amp;$X60):INDIRECT("Table!" &amp; $AA$211 &amp; $X60),0)),"",INDIRECT(CONCATENATE("Table!",ADDRESS($T60,MATCH(L$1,INDIRECT("Table!A" &amp; $X60):INDIRECT("Table!" &amp; $AA$211 &amp; $X60),0)))))</f>
        <v/>
      </c>
      <c r="L60" s="26" t="str">
        <f ca="1">IF(ISERROR(MATCH(M$1,INDIRECT("Table!A"&amp;$X60):INDIRECT("Table!" &amp; $AA$211 &amp; $X60),0)),"",INDIRECT(CONCATENATE("Table!",ADDRESS($T60,MATCH(M$1,INDIRECT("Table!A" &amp; $X60):INDIRECT("Table!" &amp; $AA$211 &amp; $X60),0)))))</f>
        <v/>
      </c>
      <c r="M60" s="26" t="str">
        <f ca="1">IF(ISERROR(MATCH(N$1,INDIRECT("Table!A"&amp;$X60):INDIRECT("Table!" &amp; $AA$211 &amp; $X60),0)),"",INDIRECT(CONCATENATE("Table!",ADDRESS($T60,MATCH(N$1,INDIRECT("Table!A" &amp; $X60):INDIRECT("Table!" &amp; $AA$211 &amp; $X60),0)))))</f>
        <v/>
      </c>
      <c r="N60" s="26" t="str">
        <f ca="1">IF(ISERROR(MATCH(O$1,INDIRECT("Table!A"&amp;$X60):INDIRECT("Table!" &amp; $AA$211 &amp; $X60),0)),"",INDIRECT(CONCATENATE("Table!",ADDRESS($T60,MATCH(O$1,INDIRECT("Table!A" &amp; $X60):INDIRECT("Table!" &amp; $AA$211 &amp; $X60),0)))))</f>
        <v/>
      </c>
      <c r="O60" s="26" t="str">
        <f ca="1">IF(ISERROR(MATCH(P$1,INDIRECT("Table!A"&amp;$X60):INDIRECT("Table!" &amp; $AA$211 &amp; $X60),0)),"",INDIRECT(CONCATENATE("Table!",ADDRESS($T60,MATCH(P$1,INDIRECT("Table!A" &amp; $X60):INDIRECT("Table!" &amp; $AA$211 &amp; $X60),0)))))</f>
        <v/>
      </c>
      <c r="P60" s="277" t="str">
        <f ca="1">IF(ISERROR(MATCH(Q$1,INDIRECT("Table!A"&amp;$X60):INDIRECT("Table!" &amp; $AA$211 &amp; $X60),0)),"",INDIRECT(CONCATENATE("Table!",ADDRESS($T60,MATCH(Q$1,INDIRECT("Table!A" &amp; $X60):INDIRECT("Table!" &amp; $AA$211 &amp; $X60),0)))))</f>
        <v/>
      </c>
      <c r="Q60" s="215"/>
      <c r="R60" s="215"/>
      <c r="S60" s="215"/>
      <c r="T60" s="24"/>
      <c r="U60" s="215"/>
      <c r="V60" s="215"/>
      <c r="W60" s="215"/>
      <c r="X60" s="24"/>
      <c r="Y60" s="215"/>
      <c r="Z60" s="215"/>
      <c r="AA60" s="24"/>
      <c r="AB60" s="27"/>
      <c r="AC60" s="27"/>
      <c r="AD60" s="27"/>
    </row>
    <row r="61" spans="2:45" ht="19.5" customHeight="1">
      <c r="B61" s="26"/>
      <c r="C61" s="26" t="str">
        <f ca="1">IF(ISERROR(MATCH(C$1,INDIRECT("Table!A"&amp;$X61):INDIRECT("Table!" &amp; $AA$211 &amp; $X61),0)),"",INDIRECT(CONCATENATE("Table!",ADDRESS($T61,MATCH(C$1,INDIRECT("Table!A" &amp; $X61):INDIRECT("Table!" &amp; $AA$211 &amp; $X61),0)))))</f>
        <v/>
      </c>
      <c r="D61" s="26" t="str">
        <f ca="1">IF(ISERROR(MATCH(D$1,INDIRECT("Table!A"&amp;$X61):INDIRECT("Table!" &amp; $AA$211 &amp; $X61),0)),"",INDIRECT(CONCATENATE("Table!",ADDRESS($T61,MATCH(D$1,INDIRECT("Table!A" &amp; $X61):INDIRECT("Table!" &amp; $AA$211 &amp; $X61),0)))))</f>
        <v/>
      </c>
      <c r="E61" s="26" t="str">
        <f ca="1">IF(ISERROR(MATCH(E$1,INDIRECT("Table!A"&amp;$X61):INDIRECT("Table!" &amp; $AA$211 &amp; $X61),0)),"",INDIRECT(CONCATENATE("Table!",ADDRESS($T61,MATCH(E$1,INDIRECT("Table!A" &amp; $X61):INDIRECT("Table!" &amp; $AA$211 &amp; $X61),0)))))</f>
        <v/>
      </c>
      <c r="F61" s="26" t="str">
        <f ca="1">IF(ISERROR(MATCH(F$1,INDIRECT("Table!A"&amp;$X61):INDIRECT("Table!" &amp; $AA$211 &amp; $X61),0)),"",INDIRECT(CONCATENATE("Table!",ADDRESS($T61,MATCH(F$1,INDIRECT("Table!A" &amp; $X61):INDIRECT("Table!" &amp; $AA$211 &amp; $X61),0)))))</f>
        <v/>
      </c>
      <c r="G61" s="26" t="str">
        <f ca="1">IF(ISERROR(MATCH(G$1,INDIRECT("Table!A"&amp;$X61):INDIRECT("Table!" &amp; $AA$211 &amp; $X61),0)),"",INDIRECT(CONCATENATE("Table!",ADDRESS($T61,MATCH(G$1,INDIRECT("Table!A" &amp; $X61):INDIRECT("Table!" &amp; $AA$211 &amp; $X61),0)))))</f>
        <v/>
      </c>
      <c r="H61" s="26" t="str">
        <f ca="1">IF(ISERROR(MATCH(H$1,INDIRECT("Table!A"&amp;$X61):INDIRECT("Table!" &amp; $AA$211 &amp; $X61),0)),"",INDIRECT(CONCATENATE("Table!",ADDRESS($T61,MATCH(H$1,INDIRECT("Table!A" &amp; $X61):INDIRECT("Table!" &amp; $AA$211 &amp; $X61),0)))))</f>
        <v/>
      </c>
      <c r="I61" s="277"/>
      <c r="J61" s="277"/>
      <c r="K61" s="26" t="str">
        <f ca="1">IF(ISERROR(MATCH(L$1,INDIRECT("Table!A"&amp;$X61):INDIRECT("Table!" &amp; $AA$211 &amp; $X61),0)),"",INDIRECT(CONCATENATE("Table!",ADDRESS($T61,MATCH(L$1,INDIRECT("Table!A" &amp; $X61):INDIRECT("Table!" &amp; $AA$211 &amp; $X61),0)))))</f>
        <v/>
      </c>
      <c r="L61" s="26" t="str">
        <f ca="1">IF(ISERROR(MATCH(M$1,INDIRECT("Table!A"&amp;$X61):INDIRECT("Table!" &amp; $AA$211 &amp; $X61),0)),"",INDIRECT(CONCATENATE("Table!",ADDRESS($T61,MATCH(M$1,INDIRECT("Table!A" &amp; $X61):INDIRECT("Table!" &amp; $AA$211 &amp; $X61),0)))))</f>
        <v/>
      </c>
      <c r="M61" s="26" t="str">
        <f ca="1">IF(ISERROR(MATCH(N$1,INDIRECT("Table!A"&amp;$X61):INDIRECT("Table!" &amp; $AA$211 &amp; $X61),0)),"",INDIRECT(CONCATENATE("Table!",ADDRESS($T61,MATCH(N$1,INDIRECT("Table!A" &amp; $X61):INDIRECT("Table!" &amp; $AA$211 &amp; $X61),0)))))</f>
        <v/>
      </c>
      <c r="N61" s="26" t="str">
        <f ca="1">IF(ISERROR(MATCH(O$1,INDIRECT("Table!A"&amp;$X61):INDIRECT("Table!" &amp; $AA$211 &amp; $X61),0)),"",INDIRECT(CONCATENATE("Table!",ADDRESS($T61,MATCH(O$1,INDIRECT("Table!A" &amp; $X61):INDIRECT("Table!" &amp; $AA$211 &amp; $X61),0)))))</f>
        <v/>
      </c>
      <c r="O61" s="26" t="str">
        <f ca="1">IF(ISERROR(MATCH(P$1,INDIRECT("Table!A"&amp;$X61):INDIRECT("Table!" &amp; $AA$211 &amp; $X61),0)),"",INDIRECT(CONCATENATE("Table!",ADDRESS($T61,MATCH(P$1,INDIRECT("Table!A" &amp; $X61):INDIRECT("Table!" &amp; $AA$211 &amp; $X61),0)))))</f>
        <v/>
      </c>
      <c r="P61" s="277" t="str">
        <f ca="1">IF(ISERROR(MATCH(Q$1,INDIRECT("Table!A"&amp;$X61):INDIRECT("Table!" &amp; $AA$211 &amp; $X61),0)),"",INDIRECT(CONCATENATE("Table!",ADDRESS($T61,MATCH(Q$1,INDIRECT("Table!A" &amp; $X61):INDIRECT("Table!" &amp; $AA$211 &amp; $X61),0)))))</f>
        <v/>
      </c>
      <c r="Q61" s="214"/>
      <c r="R61" s="214"/>
      <c r="S61" s="214"/>
      <c r="T61" s="24"/>
      <c r="U61" s="214"/>
      <c r="V61" s="214"/>
      <c r="W61" s="214"/>
      <c r="X61" s="24"/>
      <c r="Y61" s="214"/>
      <c r="Z61" s="214"/>
      <c r="AA61" s="24"/>
      <c r="AB61" s="27"/>
      <c r="AC61" s="27"/>
      <c r="AD61" s="27"/>
    </row>
    <row r="62" spans="2:45" ht="19.5" customHeight="1">
      <c r="B62" s="26"/>
      <c r="C62" s="26" t="str">
        <f ca="1">IF(ISERROR(MATCH(C$1,INDIRECT("Table!A"&amp;$X62):INDIRECT("Table!" &amp; $AA$211 &amp; $X62),0)),"",INDIRECT(CONCATENATE("Table!",ADDRESS($T62,MATCH(C$1,INDIRECT("Table!A" &amp; $X62):INDIRECT("Table!" &amp; $AA$211 &amp; $X62),0)))))</f>
        <v/>
      </c>
      <c r="D62" s="26" t="str">
        <f ca="1">IF(ISERROR(MATCH(D$1,INDIRECT("Table!A"&amp;$X62):INDIRECT("Table!" &amp; $AA$211 &amp; $X62),0)),"",INDIRECT(CONCATENATE("Table!",ADDRESS($T62,MATCH(D$1,INDIRECT("Table!A" &amp; $X62):INDIRECT("Table!" &amp; $AA$211 &amp; $X62),0)))))</f>
        <v/>
      </c>
      <c r="E62" s="26" t="str">
        <f ca="1">IF(ISERROR(MATCH(E$1,INDIRECT("Table!A"&amp;$X62):INDIRECT("Table!" &amp; $AA$211 &amp; $X62),0)),"",INDIRECT(CONCATENATE("Table!",ADDRESS($T62,MATCH(E$1,INDIRECT("Table!A" &amp; $X62):INDIRECT("Table!" &amp; $AA$211 &amp; $X62),0)))))</f>
        <v/>
      </c>
      <c r="F62" s="26" t="str">
        <f ca="1">IF(ISERROR(MATCH(F$1,INDIRECT("Table!A"&amp;$X62):INDIRECT("Table!" &amp; $AA$211 &amp; $X62),0)),"",INDIRECT(CONCATENATE("Table!",ADDRESS($T62,MATCH(F$1,INDIRECT("Table!A" &amp; $X62):INDIRECT("Table!" &amp; $AA$211 &amp; $X62),0)))))</f>
        <v/>
      </c>
      <c r="G62" s="26" t="str">
        <f ca="1">IF(ISERROR(MATCH(G$1,INDIRECT("Table!A"&amp;$X62):INDIRECT("Table!" &amp; $AA$211 &amp; $X62),0)),"",INDIRECT(CONCATENATE("Table!",ADDRESS($T62,MATCH(G$1,INDIRECT("Table!A" &amp; $X62):INDIRECT("Table!" &amp; $AA$211 &amp; $X62),0)))))</f>
        <v/>
      </c>
      <c r="H62" s="26" t="str">
        <f ca="1">IF(ISERROR(MATCH(H$1,INDIRECT("Table!A"&amp;$X62):INDIRECT("Table!" &amp; $AA$211 &amp; $X62),0)),"",INDIRECT(CONCATENATE("Table!",ADDRESS($T62,MATCH(H$1,INDIRECT("Table!A" &amp; $X62):INDIRECT("Table!" &amp; $AA$211 &amp; $X62),0)))))</f>
        <v/>
      </c>
      <c r="I62" s="277"/>
      <c r="J62" s="277"/>
      <c r="K62" s="26" t="str">
        <f ca="1">IF(ISERROR(MATCH(L$1,INDIRECT("Table!A"&amp;$X62):INDIRECT("Table!" &amp; $AA$211 &amp; $X62),0)),"",INDIRECT(CONCATENATE("Table!",ADDRESS($T62,MATCH(L$1,INDIRECT("Table!A" &amp; $X62):INDIRECT("Table!" &amp; $AA$211 &amp; $X62),0)))))</f>
        <v/>
      </c>
      <c r="L62" s="26" t="str">
        <f ca="1">IF(ISERROR(MATCH(M$1,INDIRECT("Table!A"&amp;$X62):INDIRECT("Table!" &amp; $AA$211 &amp; $X62),0)),"",INDIRECT(CONCATENATE("Table!",ADDRESS($T62,MATCH(M$1,INDIRECT("Table!A" &amp; $X62):INDIRECT("Table!" &amp; $AA$211 &amp; $X62),0)))))</f>
        <v/>
      </c>
      <c r="M62" s="26" t="str">
        <f ca="1">IF(ISERROR(MATCH(N$1,INDIRECT("Table!A"&amp;$X62):INDIRECT("Table!" &amp; $AA$211 &amp; $X62),0)),"",INDIRECT(CONCATENATE("Table!",ADDRESS($T62,MATCH(N$1,INDIRECT("Table!A" &amp; $X62):INDIRECT("Table!" &amp; $AA$211 &amp; $X62),0)))))</f>
        <v/>
      </c>
      <c r="N62" s="26" t="str">
        <f ca="1">IF(ISERROR(MATCH(O$1,INDIRECT("Table!A"&amp;$X62):INDIRECT("Table!" &amp; $AA$211 &amp; $X62),0)),"",INDIRECT(CONCATENATE("Table!",ADDRESS($T62,MATCH(O$1,INDIRECT("Table!A" &amp; $X62):INDIRECT("Table!" &amp; $AA$211 &amp; $X62),0)))))</f>
        <v/>
      </c>
      <c r="O62" s="26" t="str">
        <f ca="1">IF(ISERROR(MATCH(P$1,INDIRECT("Table!A"&amp;$X62):INDIRECT("Table!" &amp; $AA$211 &amp; $X62),0)),"",INDIRECT(CONCATENATE("Table!",ADDRESS($T62,MATCH(P$1,INDIRECT("Table!A" &amp; $X62):INDIRECT("Table!" &amp; $AA$211 &amp; $X62),0)))))</f>
        <v/>
      </c>
      <c r="P62" s="277" t="str">
        <f ca="1">IF(ISERROR(MATCH(Q$1,INDIRECT("Table!A"&amp;$X62):INDIRECT("Table!" &amp; $AA$211 &amp; $X62),0)),"",INDIRECT(CONCATENATE("Table!",ADDRESS($T62,MATCH(Q$1,INDIRECT("Table!A" &amp; $X62):INDIRECT("Table!" &amp; $AA$211 &amp; $X62),0)))))</f>
        <v/>
      </c>
      <c r="Q62" s="213"/>
      <c r="R62" s="213"/>
      <c r="S62" s="213"/>
      <c r="T62" s="24"/>
      <c r="U62" s="213"/>
      <c r="V62" s="213"/>
      <c r="W62" s="213"/>
      <c r="X62" s="24"/>
      <c r="Y62" s="213"/>
      <c r="Z62" s="213"/>
      <c r="AA62" s="24"/>
      <c r="AB62" s="27"/>
      <c r="AC62" s="27"/>
      <c r="AD62" s="27"/>
    </row>
    <row r="63" spans="2:45" ht="19.5" customHeight="1">
      <c r="B63" s="26"/>
      <c r="C63" s="26" t="str">
        <f ca="1">IF(ISERROR(MATCH(C$1,INDIRECT("Table!A"&amp;$X63):INDIRECT("Table!" &amp; $AA$211 &amp; $X63),0)),"",INDIRECT(CONCATENATE("Table!",ADDRESS($T63,MATCH(C$1,INDIRECT("Table!A" &amp; $X63):INDIRECT("Table!" &amp; $AA$211 &amp; $X63),0)))))</f>
        <v/>
      </c>
      <c r="D63" s="26" t="str">
        <f ca="1">IF(ISERROR(MATCH(D$1,INDIRECT("Table!A"&amp;$X63):INDIRECT("Table!" &amp; $AA$211 &amp; $X63),0)),"",INDIRECT(CONCATENATE("Table!",ADDRESS($T63,MATCH(D$1,INDIRECT("Table!A" &amp; $X63):INDIRECT("Table!" &amp; $AA$211 &amp; $X63),0)))))</f>
        <v/>
      </c>
      <c r="E63" s="26" t="str">
        <f ca="1">IF(ISERROR(MATCH(E$1,INDIRECT("Table!A"&amp;$X63):INDIRECT("Table!" &amp; $AA$211 &amp; $X63),0)),"",INDIRECT(CONCATENATE("Table!",ADDRESS($T63,MATCH(E$1,INDIRECT("Table!A" &amp; $X63):INDIRECT("Table!" &amp; $AA$211 &amp; $X63),0)))))</f>
        <v/>
      </c>
      <c r="F63" s="26" t="str">
        <f ca="1">IF(ISERROR(MATCH(F$1,INDIRECT("Table!A"&amp;$X63):INDIRECT("Table!" &amp; $AA$211 &amp; $X63),0)),"",INDIRECT(CONCATENATE("Table!",ADDRESS($T63,MATCH(F$1,INDIRECT("Table!A" &amp; $X63):INDIRECT("Table!" &amp; $AA$211 &amp; $X63),0)))))</f>
        <v/>
      </c>
      <c r="G63" s="26" t="str">
        <f ca="1">IF(ISERROR(MATCH(G$1,INDIRECT("Table!A"&amp;$X63):INDIRECT("Table!" &amp; $AA$211 &amp; $X63),0)),"",INDIRECT(CONCATENATE("Table!",ADDRESS($T63,MATCH(G$1,INDIRECT("Table!A" &amp; $X63):INDIRECT("Table!" &amp; $AA$211 &amp; $X63),0)))))</f>
        <v/>
      </c>
      <c r="H63" s="26" t="str">
        <f ca="1">IF(ISERROR(MATCH(H$1,INDIRECT("Table!A"&amp;$X63):INDIRECT("Table!" &amp; $AA$211 &amp; $X63),0)),"",INDIRECT(CONCATENATE("Table!",ADDRESS($T63,MATCH(H$1,INDIRECT("Table!A" &amp; $X63):INDIRECT("Table!" &amp; $AA$211 &amp; $X63),0)))))</f>
        <v/>
      </c>
      <c r="I63" s="277"/>
      <c r="J63" s="277"/>
      <c r="K63" s="26" t="str">
        <f ca="1">IF(ISERROR(MATCH(L$1,INDIRECT("Table!A"&amp;$X63):INDIRECT("Table!" &amp; $AA$211 &amp; $X63),0)),"",INDIRECT(CONCATENATE("Table!",ADDRESS($T63,MATCH(L$1,INDIRECT("Table!A" &amp; $X63):INDIRECT("Table!" &amp; $AA$211 &amp; $X63),0)))))</f>
        <v/>
      </c>
      <c r="L63" s="26" t="str">
        <f ca="1">IF(ISERROR(MATCH(M$1,INDIRECT("Table!A"&amp;$X63):INDIRECT("Table!" &amp; $AA$211 &amp; $X63),0)),"",INDIRECT(CONCATENATE("Table!",ADDRESS($T63,MATCH(M$1,INDIRECT("Table!A" &amp; $X63):INDIRECT("Table!" &amp; $AA$211 &amp; $X63),0)))))</f>
        <v/>
      </c>
      <c r="M63" s="26" t="str">
        <f ca="1">IF(ISERROR(MATCH(N$1,INDIRECT("Table!A"&amp;$X63):INDIRECT("Table!" &amp; $AA$211 &amp; $X63),0)),"",INDIRECT(CONCATENATE("Table!",ADDRESS($T63,MATCH(N$1,INDIRECT("Table!A" &amp; $X63):INDIRECT("Table!" &amp; $AA$211 &amp; $X63),0)))))</f>
        <v/>
      </c>
      <c r="N63" s="26" t="str">
        <f ca="1">IF(ISERROR(MATCH(O$1,INDIRECT("Table!A"&amp;$X63):INDIRECT("Table!" &amp; $AA$211 &amp; $X63),0)),"",INDIRECT(CONCATENATE("Table!",ADDRESS($T63,MATCH(O$1,INDIRECT("Table!A" &amp; $X63):INDIRECT("Table!" &amp; $AA$211 &amp; $X63),0)))))</f>
        <v/>
      </c>
      <c r="O63" s="26" t="str">
        <f ca="1">IF(ISERROR(MATCH(P$1,INDIRECT("Table!A"&amp;$X63):INDIRECT("Table!" &amp; $AA$211 &amp; $X63),0)),"",INDIRECT(CONCATENATE("Table!",ADDRESS($T63,MATCH(P$1,INDIRECT("Table!A" &amp; $X63):INDIRECT("Table!" &amp; $AA$211 &amp; $X63),0)))))</f>
        <v/>
      </c>
      <c r="P63" s="277" t="str">
        <f ca="1">IF(ISERROR(MATCH(Q$1,INDIRECT("Table!A"&amp;$X63):INDIRECT("Table!" &amp; $AA$211 &amp; $X63),0)),"",INDIRECT(CONCATENATE("Table!",ADDRESS($T63,MATCH(Q$1,INDIRECT("Table!A" &amp; $X63):INDIRECT("Table!" &amp; $AA$211 &amp; $X63),0)))))</f>
        <v/>
      </c>
      <c r="Q63" s="212"/>
      <c r="R63" s="212"/>
      <c r="S63" s="212"/>
      <c r="T63" s="24"/>
      <c r="U63" s="212"/>
      <c r="V63" s="212"/>
      <c r="W63" s="212"/>
      <c r="X63" s="24"/>
      <c r="Y63" s="212"/>
      <c r="Z63" s="212"/>
      <c r="AA63" s="24"/>
      <c r="AB63" s="27"/>
      <c r="AC63" s="27"/>
      <c r="AD63" s="27"/>
    </row>
    <row r="64" spans="2:45" ht="19.5" customHeight="1">
      <c r="B64" s="26"/>
      <c r="C64" s="26" t="str">
        <f ca="1">IF(ISERROR(MATCH(C$1,INDIRECT("Table!A"&amp;$X64):INDIRECT("Table!" &amp; $AA$211 &amp; $X64),0)),"",INDIRECT(CONCATENATE("Table!",ADDRESS($T64,MATCH(C$1,INDIRECT("Table!A" &amp; $X64):INDIRECT("Table!" &amp; $AA$211 &amp; $X64),0)))))</f>
        <v/>
      </c>
      <c r="D64" s="26" t="str">
        <f ca="1">IF(ISERROR(MATCH(D$1,INDIRECT("Table!A"&amp;$X64):INDIRECT("Table!" &amp; $AA$211 &amp; $X64),0)),"",INDIRECT(CONCATENATE("Table!",ADDRESS($T64,MATCH(D$1,INDIRECT("Table!A" &amp; $X64):INDIRECT("Table!" &amp; $AA$211 &amp; $X64),0)))))</f>
        <v/>
      </c>
      <c r="E64" s="26" t="str">
        <f ca="1">IF(ISERROR(MATCH(E$1,INDIRECT("Table!A"&amp;$X64):INDIRECT("Table!" &amp; $AA$211 &amp; $X64),0)),"",INDIRECT(CONCATENATE("Table!",ADDRESS($T64,MATCH(E$1,INDIRECT("Table!A" &amp; $X64):INDIRECT("Table!" &amp; $AA$211 &amp; $X64),0)))))</f>
        <v/>
      </c>
      <c r="F64" s="26" t="str">
        <f ca="1">IF(ISERROR(MATCH(F$1,INDIRECT("Table!A"&amp;$X64):INDIRECT("Table!" &amp; $AA$211 &amp; $X64),0)),"",INDIRECT(CONCATENATE("Table!",ADDRESS($T64,MATCH(F$1,INDIRECT("Table!A" &amp; $X64):INDIRECT("Table!" &amp; $AA$211 &amp; $X64),0)))))</f>
        <v/>
      </c>
      <c r="G64" s="26" t="str">
        <f ca="1">IF(ISERROR(MATCH(G$1,INDIRECT("Table!A"&amp;$X64):INDIRECT("Table!" &amp; $AA$211 &amp; $X64),0)),"",INDIRECT(CONCATENATE("Table!",ADDRESS($T64,MATCH(G$1,INDIRECT("Table!A" &amp; $X64):INDIRECT("Table!" &amp; $AA$211 &amp; $X64),0)))))</f>
        <v/>
      </c>
      <c r="H64" s="26" t="str">
        <f ca="1">IF(ISERROR(MATCH(H$1,INDIRECT("Table!A"&amp;$X64):INDIRECT("Table!" &amp; $AA$211 &amp; $X64),0)),"",INDIRECT(CONCATENATE("Table!",ADDRESS($T64,MATCH(H$1,INDIRECT("Table!A" &amp; $X64):INDIRECT("Table!" &amp; $AA$211 &amp; $X64),0)))))</f>
        <v/>
      </c>
      <c r="I64" s="277"/>
      <c r="J64" s="277"/>
      <c r="K64" s="26" t="str">
        <f ca="1">IF(ISERROR(MATCH(L$1,INDIRECT("Table!A"&amp;$X64):INDIRECT("Table!" &amp; $AA$211 &amp; $X64),0)),"",INDIRECT(CONCATENATE("Table!",ADDRESS($T64,MATCH(L$1,INDIRECT("Table!A" &amp; $X64):INDIRECT("Table!" &amp; $AA$211 &amp; $X64),0)))))</f>
        <v/>
      </c>
      <c r="L64" s="26" t="str">
        <f ca="1">IF(ISERROR(MATCH(M$1,INDIRECT("Table!A"&amp;$X64):INDIRECT("Table!" &amp; $AA$211 &amp; $X64),0)),"",INDIRECT(CONCATENATE("Table!",ADDRESS($T64,MATCH(M$1,INDIRECT("Table!A" &amp; $X64):INDIRECT("Table!" &amp; $AA$211 &amp; $X64),0)))))</f>
        <v/>
      </c>
      <c r="M64" s="26" t="str">
        <f ca="1">IF(ISERROR(MATCH(N$1,INDIRECT("Table!A"&amp;$X64):INDIRECT("Table!" &amp; $AA$211 &amp; $X64),0)),"",INDIRECT(CONCATENATE("Table!",ADDRESS($T64,MATCH(N$1,INDIRECT("Table!A" &amp; $X64):INDIRECT("Table!" &amp; $AA$211 &amp; $X64),0)))))</f>
        <v/>
      </c>
      <c r="N64" s="26" t="str">
        <f ca="1">IF(ISERROR(MATCH(O$1,INDIRECT("Table!A"&amp;$X64):INDIRECT("Table!" &amp; $AA$211 &amp; $X64),0)),"",INDIRECT(CONCATENATE("Table!",ADDRESS($T64,MATCH(O$1,INDIRECT("Table!A" &amp; $X64):INDIRECT("Table!" &amp; $AA$211 &amp; $X64),0)))))</f>
        <v/>
      </c>
      <c r="O64" s="26" t="str">
        <f ca="1">IF(ISERROR(MATCH(P$1,INDIRECT("Table!A"&amp;$X64):INDIRECT("Table!" &amp; $AA$211 &amp; $X64),0)),"",INDIRECT(CONCATENATE("Table!",ADDRESS($T64,MATCH(P$1,INDIRECT("Table!A" &amp; $X64):INDIRECT("Table!" &amp; $AA$211 &amp; $X64),0)))))</f>
        <v/>
      </c>
      <c r="P64" s="277" t="str">
        <f ca="1">IF(ISERROR(MATCH(Q$1,INDIRECT("Table!A"&amp;$X64):INDIRECT("Table!" &amp; $AA$211 &amp; $X64),0)),"",INDIRECT(CONCATENATE("Table!",ADDRESS($T64,MATCH(Q$1,INDIRECT("Table!A" &amp; $X64):INDIRECT("Table!" &amp; $AA$211 &amp; $X64),0)))))</f>
        <v/>
      </c>
      <c r="Q64" s="212"/>
      <c r="R64" s="212"/>
      <c r="S64" s="212"/>
      <c r="T64" s="24"/>
      <c r="U64" s="212"/>
      <c r="V64" s="212"/>
      <c r="W64" s="212"/>
      <c r="X64" s="24"/>
      <c r="Y64" s="212"/>
      <c r="Z64" s="212"/>
      <c r="AA64" s="24"/>
      <c r="AB64" s="27"/>
      <c r="AC64" s="27"/>
      <c r="AD64" s="27"/>
    </row>
    <row r="65" spans="2:30" ht="19.5" customHeight="1">
      <c r="B65" s="26"/>
      <c r="C65" s="26" t="str">
        <f ca="1">IF(ISERROR(MATCH(C$1,INDIRECT("Table!A"&amp;$X65):INDIRECT("Table!" &amp; $AA$211 &amp; $X65),0)),"",INDIRECT(CONCATENATE("Table!",ADDRESS($T65,MATCH(C$1,INDIRECT("Table!A" &amp; $X65):INDIRECT("Table!" &amp; $AA$211 &amp; $X65),0)))))</f>
        <v/>
      </c>
      <c r="D65" s="26" t="str">
        <f ca="1">IF(ISERROR(MATCH(D$1,INDIRECT("Table!A"&amp;$X65):INDIRECT("Table!" &amp; $AA$211 &amp; $X65),0)),"",INDIRECT(CONCATENATE("Table!",ADDRESS($T65,MATCH(D$1,INDIRECT("Table!A" &amp; $X65):INDIRECT("Table!" &amp; $AA$211 &amp; $X65),0)))))</f>
        <v/>
      </c>
      <c r="E65" s="26" t="str">
        <f ca="1">IF(ISERROR(MATCH(E$1,INDIRECT("Table!A"&amp;$X65):INDIRECT("Table!" &amp; $AA$211 &amp; $X65),0)),"",INDIRECT(CONCATENATE("Table!",ADDRESS($T65,MATCH(E$1,INDIRECT("Table!A" &amp; $X65):INDIRECT("Table!" &amp; $AA$211 &amp; $X65),0)))))</f>
        <v/>
      </c>
      <c r="F65" s="26" t="str">
        <f ca="1">IF(ISERROR(MATCH(F$1,INDIRECT("Table!A"&amp;$X65):INDIRECT("Table!" &amp; $AA$211 &amp; $X65),0)),"",INDIRECT(CONCATENATE("Table!",ADDRESS($T65,MATCH(F$1,INDIRECT("Table!A" &amp; $X65):INDIRECT("Table!" &amp; $AA$211 &amp; $X65),0)))))</f>
        <v/>
      </c>
      <c r="G65" s="26" t="str">
        <f ca="1">IF(ISERROR(MATCH(G$1,INDIRECT("Table!A"&amp;$X65):INDIRECT("Table!" &amp; $AA$211 &amp; $X65),0)),"",INDIRECT(CONCATENATE("Table!",ADDRESS($T65,MATCH(G$1,INDIRECT("Table!A" &amp; $X65):INDIRECT("Table!" &amp; $AA$211 &amp; $X65),0)))))</f>
        <v/>
      </c>
      <c r="H65" s="26" t="str">
        <f ca="1">IF(ISERROR(MATCH(H$1,INDIRECT("Table!A"&amp;$X65):INDIRECT("Table!" &amp; $AA$211 &amp; $X65),0)),"",INDIRECT(CONCATENATE("Table!",ADDRESS($T65,MATCH(H$1,INDIRECT("Table!A" &amp; $X65):INDIRECT("Table!" &amp; $AA$211 &amp; $X65),0)))))</f>
        <v/>
      </c>
      <c r="I65" s="277"/>
      <c r="J65" s="277"/>
      <c r="K65" s="26" t="str">
        <f ca="1">IF(ISERROR(MATCH(L$1,INDIRECT("Table!A"&amp;$X65):INDIRECT("Table!" &amp; $AA$211 &amp; $X65),0)),"",INDIRECT(CONCATENATE("Table!",ADDRESS($T65,MATCH(L$1,INDIRECT("Table!A" &amp; $X65):INDIRECT("Table!" &amp; $AA$211 &amp; $X65),0)))))</f>
        <v/>
      </c>
      <c r="L65" s="26" t="str">
        <f ca="1">IF(ISERROR(MATCH(M$1,INDIRECT("Table!A"&amp;$X65):INDIRECT("Table!" &amp; $AA$211 &amp; $X65),0)),"",INDIRECT(CONCATENATE("Table!",ADDRESS($T65,MATCH(M$1,INDIRECT("Table!A" &amp; $X65):INDIRECT("Table!" &amp; $AA$211 &amp; $X65),0)))))</f>
        <v/>
      </c>
      <c r="M65" s="26" t="str">
        <f ca="1">IF(ISERROR(MATCH(N$1,INDIRECT("Table!A"&amp;$X65):INDIRECT("Table!" &amp; $AA$211 &amp; $X65),0)),"",INDIRECT(CONCATENATE("Table!",ADDRESS($T65,MATCH(N$1,INDIRECT("Table!A" &amp; $X65):INDIRECT("Table!" &amp; $AA$211 &amp; $X65),0)))))</f>
        <v/>
      </c>
      <c r="N65" s="26" t="str">
        <f ca="1">IF(ISERROR(MATCH(O$1,INDIRECT("Table!A"&amp;$X65):INDIRECT("Table!" &amp; $AA$211 &amp; $X65),0)),"",INDIRECT(CONCATENATE("Table!",ADDRESS($T65,MATCH(O$1,INDIRECT("Table!A" &amp; $X65):INDIRECT("Table!" &amp; $AA$211 &amp; $X65),0)))))</f>
        <v/>
      </c>
      <c r="O65" s="26" t="str">
        <f ca="1">IF(ISERROR(MATCH(P$1,INDIRECT("Table!A"&amp;$X65):INDIRECT("Table!" &amp; $AA$211 &amp; $X65),0)),"",INDIRECT(CONCATENATE("Table!",ADDRESS($T65,MATCH(P$1,INDIRECT("Table!A" &amp; $X65):INDIRECT("Table!" &amp; $AA$211 &amp; $X65),0)))))</f>
        <v/>
      </c>
      <c r="P65" s="277" t="str">
        <f ca="1">IF(ISERROR(MATCH(Q$1,INDIRECT("Table!A"&amp;$X65):INDIRECT("Table!" &amp; $AA$211 &amp; $X65),0)),"",INDIRECT(CONCATENATE("Table!",ADDRESS($T65,MATCH(Q$1,INDIRECT("Table!A" &amp; $X65):INDIRECT("Table!" &amp; $AA$211 &amp; $X65),0)))))</f>
        <v/>
      </c>
      <c r="Q65" s="211"/>
      <c r="R65" s="211"/>
      <c r="S65" s="211"/>
      <c r="T65" s="24"/>
      <c r="U65" s="211"/>
      <c r="V65" s="211"/>
      <c r="W65" s="211"/>
      <c r="X65" s="24"/>
      <c r="Y65" s="211"/>
      <c r="Z65" s="211"/>
      <c r="AA65" s="24"/>
      <c r="AB65" s="27"/>
      <c r="AC65" s="27"/>
      <c r="AD65" s="27"/>
    </row>
    <row r="66" spans="2:30" ht="19.5" customHeight="1">
      <c r="B66" s="26"/>
      <c r="C66" s="26" t="str">
        <f ca="1">IF(ISERROR(MATCH(C$1,INDIRECT("Table!A"&amp;$X66):INDIRECT("Table!" &amp; $AA$211 &amp; $X66),0)),"",INDIRECT(CONCATENATE("Table!",ADDRESS($T66,MATCH(C$1,INDIRECT("Table!A" &amp; $X66):INDIRECT("Table!" &amp; $AA$211 &amp; $X66),0)))))</f>
        <v/>
      </c>
      <c r="D66" s="26" t="str">
        <f ca="1">IF(ISERROR(MATCH(D$1,INDIRECT("Table!A"&amp;$X66):INDIRECT("Table!" &amp; $AA$211 &amp; $X66),0)),"",INDIRECT(CONCATENATE("Table!",ADDRESS($T66,MATCH(D$1,INDIRECT("Table!A" &amp; $X66):INDIRECT("Table!" &amp; $AA$211 &amp; $X66),0)))))</f>
        <v/>
      </c>
      <c r="E66" s="26" t="str">
        <f ca="1">IF(ISERROR(MATCH(E$1,INDIRECT("Table!A"&amp;$X66):INDIRECT("Table!" &amp; $AA$211 &amp; $X66),0)),"",INDIRECT(CONCATENATE("Table!",ADDRESS($T66,MATCH(E$1,INDIRECT("Table!A" &amp; $X66):INDIRECT("Table!" &amp; $AA$211 &amp; $X66),0)))))</f>
        <v/>
      </c>
      <c r="F66" s="26" t="str">
        <f ca="1">IF(ISERROR(MATCH(F$1,INDIRECT("Table!A"&amp;$X66):INDIRECT("Table!" &amp; $AA$211 &amp; $X66),0)),"",INDIRECT(CONCATENATE("Table!",ADDRESS($T66,MATCH(F$1,INDIRECT("Table!A" &amp; $X66):INDIRECT("Table!" &amp; $AA$211 &amp; $X66),0)))))</f>
        <v/>
      </c>
      <c r="G66" s="26" t="str">
        <f ca="1">IF(ISERROR(MATCH(G$1,INDIRECT("Table!A"&amp;$X66):INDIRECT("Table!" &amp; $AA$211 &amp; $X66),0)),"",INDIRECT(CONCATENATE("Table!",ADDRESS($T66,MATCH(G$1,INDIRECT("Table!A" &amp; $X66):INDIRECT("Table!" &amp; $AA$211 &amp; $X66),0)))))</f>
        <v/>
      </c>
      <c r="H66" s="26" t="str">
        <f ca="1">IF(ISERROR(MATCH(H$1,INDIRECT("Table!A"&amp;$X66):INDIRECT("Table!" &amp; $AA$211 &amp; $X66),0)),"",INDIRECT(CONCATENATE("Table!",ADDRESS($T66,MATCH(H$1,INDIRECT("Table!A" &amp; $X66):INDIRECT("Table!" &amp; $AA$211 &amp; $X66),0)))))</f>
        <v/>
      </c>
      <c r="I66" s="277"/>
      <c r="J66" s="277"/>
      <c r="K66" s="26" t="str">
        <f ca="1">IF(ISERROR(MATCH(L$1,INDIRECT("Table!A"&amp;$X66):INDIRECT("Table!" &amp; $AA$211 &amp; $X66),0)),"",INDIRECT(CONCATENATE("Table!",ADDRESS($T66,MATCH(L$1,INDIRECT("Table!A" &amp; $X66):INDIRECT("Table!" &amp; $AA$211 &amp; $X66),0)))))</f>
        <v/>
      </c>
      <c r="L66" s="26" t="str">
        <f ca="1">IF(ISERROR(MATCH(M$1,INDIRECT("Table!A"&amp;$X66):INDIRECT("Table!" &amp; $AA$211 &amp; $X66),0)),"",INDIRECT(CONCATENATE("Table!",ADDRESS($T66,MATCH(M$1,INDIRECT("Table!A" &amp; $X66):INDIRECT("Table!" &amp; $AA$211 &amp; $X66),0)))))</f>
        <v/>
      </c>
      <c r="M66" s="26" t="str">
        <f ca="1">IF(ISERROR(MATCH(N$1,INDIRECT("Table!A"&amp;$X66):INDIRECT("Table!" &amp; $AA$211 &amp; $X66),0)),"",INDIRECT(CONCATENATE("Table!",ADDRESS($T66,MATCH(N$1,INDIRECT("Table!A" &amp; $X66):INDIRECT("Table!" &amp; $AA$211 &amp; $X66),0)))))</f>
        <v/>
      </c>
      <c r="N66" s="26" t="str">
        <f ca="1">IF(ISERROR(MATCH(O$1,INDIRECT("Table!A"&amp;$X66):INDIRECT("Table!" &amp; $AA$211 &amp; $X66),0)),"",INDIRECT(CONCATENATE("Table!",ADDRESS($T66,MATCH(O$1,INDIRECT("Table!A" &amp; $X66):INDIRECT("Table!" &amp; $AA$211 &amp; $X66),0)))))</f>
        <v/>
      </c>
      <c r="O66" s="26" t="str">
        <f ca="1">IF(ISERROR(MATCH(P$1,INDIRECT("Table!A"&amp;$X66):INDIRECT("Table!" &amp; $AA$211 &amp; $X66),0)),"",INDIRECT(CONCATENATE("Table!",ADDRESS($T66,MATCH(P$1,INDIRECT("Table!A" &amp; $X66):INDIRECT("Table!" &amp; $AA$211 &amp; $X66),0)))))</f>
        <v/>
      </c>
      <c r="P66" s="277" t="str">
        <f ca="1">IF(ISERROR(MATCH(Q$1,INDIRECT("Table!A"&amp;$X66):INDIRECT("Table!" &amp; $AA$211 &amp; $X66),0)),"",INDIRECT(CONCATENATE("Table!",ADDRESS($T66,MATCH(Q$1,INDIRECT("Table!A" &amp; $X66):INDIRECT("Table!" &amp; $AA$211 &amp; $X66),0)))))</f>
        <v/>
      </c>
      <c r="Q66" s="210"/>
      <c r="R66" s="210"/>
      <c r="S66" s="210"/>
      <c r="T66" s="24"/>
      <c r="U66" s="210"/>
      <c r="V66" s="210"/>
      <c r="W66" s="210"/>
      <c r="X66" s="24"/>
      <c r="Y66" s="210"/>
      <c r="Z66" s="210"/>
      <c r="AA66" s="24"/>
      <c r="AB66" s="27"/>
      <c r="AC66" s="27"/>
      <c r="AD66" s="27"/>
    </row>
    <row r="67" spans="2:30" ht="19.5" customHeight="1">
      <c r="B67" s="26"/>
      <c r="C67" s="26" t="str">
        <f ca="1">IF(ISERROR(MATCH(C$1,INDIRECT("Table!A"&amp;$X67):INDIRECT("Table!" &amp; $AA$211 &amp; $X67),0)),"",INDIRECT(CONCATENATE("Table!",ADDRESS($T67,MATCH(C$1,INDIRECT("Table!A" &amp; $X67):INDIRECT("Table!" &amp; $AA$211 &amp; $X67),0)))))</f>
        <v/>
      </c>
      <c r="D67" s="26" t="str">
        <f ca="1">IF(ISERROR(MATCH(D$1,INDIRECT("Table!A"&amp;$X67):INDIRECT("Table!" &amp; $AA$211 &amp; $X67),0)),"",INDIRECT(CONCATENATE("Table!",ADDRESS($T67,MATCH(D$1,INDIRECT("Table!A" &amp; $X67):INDIRECT("Table!" &amp; $AA$211 &amp; $X67),0)))))</f>
        <v/>
      </c>
      <c r="E67" s="26" t="str">
        <f ca="1">IF(ISERROR(MATCH(E$1,INDIRECT("Table!A"&amp;$X67):INDIRECT("Table!" &amp; $AA$211 &amp; $X67),0)),"",INDIRECT(CONCATENATE("Table!",ADDRESS($T67,MATCH(E$1,INDIRECT("Table!A" &amp; $X67):INDIRECT("Table!" &amp; $AA$211 &amp; $X67),0)))))</f>
        <v/>
      </c>
      <c r="F67" s="26" t="str">
        <f ca="1">IF(ISERROR(MATCH(F$1,INDIRECT("Table!A"&amp;$X67):INDIRECT("Table!" &amp; $AA$211 &amp; $X67),0)),"",INDIRECT(CONCATENATE("Table!",ADDRESS($T67,MATCH(F$1,INDIRECT("Table!A" &amp; $X67):INDIRECT("Table!" &amp; $AA$211 &amp; $X67),0)))))</f>
        <v/>
      </c>
      <c r="G67" s="26" t="str">
        <f ca="1">IF(ISERROR(MATCH(G$1,INDIRECT("Table!A"&amp;$X67):INDIRECT("Table!" &amp; $AA$211 &amp; $X67),0)),"",INDIRECT(CONCATENATE("Table!",ADDRESS($T67,MATCH(G$1,INDIRECT("Table!A" &amp; $X67):INDIRECT("Table!" &amp; $AA$211 &amp; $X67),0)))))</f>
        <v/>
      </c>
      <c r="H67" s="26" t="str">
        <f ca="1">IF(ISERROR(MATCH(H$1,INDIRECT("Table!A"&amp;$X67):INDIRECT("Table!" &amp; $AA$211 &amp; $X67),0)),"",INDIRECT(CONCATENATE("Table!",ADDRESS($T67,MATCH(H$1,INDIRECT("Table!A" &amp; $X67):INDIRECT("Table!" &amp; $AA$211 &amp; $X67),0)))))</f>
        <v/>
      </c>
      <c r="I67" s="277"/>
      <c r="J67" s="277"/>
      <c r="K67" s="26" t="str">
        <f ca="1">IF(ISERROR(MATCH(L$1,INDIRECT("Table!A"&amp;$X67):INDIRECT("Table!" &amp; $AA$211 &amp; $X67),0)),"",INDIRECT(CONCATENATE("Table!",ADDRESS($T67,MATCH(L$1,INDIRECT("Table!A" &amp; $X67):INDIRECT("Table!" &amp; $AA$211 &amp; $X67),0)))))</f>
        <v/>
      </c>
      <c r="L67" s="26" t="str">
        <f ca="1">IF(ISERROR(MATCH(M$1,INDIRECT("Table!A"&amp;$X67):INDIRECT("Table!" &amp; $AA$211 &amp; $X67),0)),"",INDIRECT(CONCATENATE("Table!",ADDRESS($T67,MATCH(M$1,INDIRECT("Table!A" &amp; $X67):INDIRECT("Table!" &amp; $AA$211 &amp; $X67),0)))))</f>
        <v/>
      </c>
      <c r="M67" s="26" t="str">
        <f ca="1">IF(ISERROR(MATCH(N$1,INDIRECT("Table!A"&amp;$X67):INDIRECT("Table!" &amp; $AA$211 &amp; $X67),0)),"",INDIRECT(CONCATENATE("Table!",ADDRESS($T67,MATCH(N$1,INDIRECT("Table!A" &amp; $X67):INDIRECT("Table!" &amp; $AA$211 &amp; $X67),0)))))</f>
        <v/>
      </c>
      <c r="N67" s="26" t="str">
        <f ca="1">IF(ISERROR(MATCH(O$1,INDIRECT("Table!A"&amp;$X67):INDIRECT("Table!" &amp; $AA$211 &amp; $X67),0)),"",INDIRECT(CONCATENATE("Table!",ADDRESS($T67,MATCH(O$1,INDIRECT("Table!A" &amp; $X67):INDIRECT("Table!" &amp; $AA$211 &amp; $X67),0)))))</f>
        <v/>
      </c>
      <c r="O67" s="26" t="str">
        <f ca="1">IF(ISERROR(MATCH(P$1,INDIRECT("Table!A"&amp;$X67):INDIRECT("Table!" &amp; $AA$211 &amp; $X67),0)),"",INDIRECT(CONCATENATE("Table!",ADDRESS($T67,MATCH(P$1,INDIRECT("Table!A" &amp; $X67):INDIRECT("Table!" &amp; $AA$211 &amp; $X67),0)))))</f>
        <v/>
      </c>
      <c r="P67" s="277" t="str">
        <f ca="1">IF(ISERROR(MATCH(Q$1,INDIRECT("Table!A"&amp;$X67):INDIRECT("Table!" &amp; $AA$211 &amp; $X67),0)),"",INDIRECT(CONCATENATE("Table!",ADDRESS($T67,MATCH(Q$1,INDIRECT("Table!A" &amp; $X67):INDIRECT("Table!" &amp; $AA$211 &amp; $X67),0)))))</f>
        <v/>
      </c>
      <c r="Q67" s="209"/>
      <c r="R67" s="209"/>
      <c r="S67" s="209"/>
      <c r="T67" s="24"/>
      <c r="U67" s="209"/>
      <c r="V67" s="209"/>
      <c r="W67" s="209"/>
      <c r="X67" s="24"/>
      <c r="Y67" s="209"/>
      <c r="Z67" s="209"/>
      <c r="AA67" s="24"/>
      <c r="AB67" s="27"/>
      <c r="AC67" s="27"/>
      <c r="AD67" s="27"/>
    </row>
    <row r="68" spans="2:30" ht="19.5" customHeight="1">
      <c r="B68" s="26"/>
      <c r="C68" s="26" t="str">
        <f ca="1">IF(ISERROR(MATCH(C$1,INDIRECT("Table!A"&amp;$X68):INDIRECT("Table!" &amp; $AA$211 &amp; $X68),0)),"",INDIRECT(CONCATENATE("Table!",ADDRESS($T68,MATCH(C$1,INDIRECT("Table!A" &amp; $X68):INDIRECT("Table!" &amp; $AA$211 &amp; $X68),0)))))</f>
        <v/>
      </c>
      <c r="D68" s="26" t="str">
        <f ca="1">IF(ISERROR(MATCH(D$1,INDIRECT("Table!A"&amp;$X68):INDIRECT("Table!" &amp; $AA$211 &amp; $X68),0)),"",INDIRECT(CONCATENATE("Table!",ADDRESS($T68,MATCH(D$1,INDIRECT("Table!A" &amp; $X68):INDIRECT("Table!" &amp; $AA$211 &amp; $X68),0)))))</f>
        <v/>
      </c>
      <c r="E68" s="26" t="str">
        <f ca="1">IF(ISERROR(MATCH(E$1,INDIRECT("Table!A"&amp;$X68):INDIRECT("Table!" &amp; $AA$211 &amp; $X68),0)),"",INDIRECT(CONCATENATE("Table!",ADDRESS($T68,MATCH(E$1,INDIRECT("Table!A" &amp; $X68):INDIRECT("Table!" &amp; $AA$211 &amp; $X68),0)))))</f>
        <v/>
      </c>
      <c r="F68" s="26" t="str">
        <f ca="1">IF(ISERROR(MATCH(F$1,INDIRECT("Table!A"&amp;$X68):INDIRECT("Table!" &amp; $AA$211 &amp; $X68),0)),"",INDIRECT(CONCATENATE("Table!",ADDRESS($T68,MATCH(F$1,INDIRECT("Table!A" &amp; $X68):INDIRECT("Table!" &amp; $AA$211 &amp; $X68),0)))))</f>
        <v/>
      </c>
      <c r="G68" s="26" t="str">
        <f ca="1">IF(ISERROR(MATCH(G$1,INDIRECT("Table!A"&amp;$X68):INDIRECT("Table!" &amp; $AA$211 &amp; $X68),0)),"",INDIRECT(CONCATENATE("Table!",ADDRESS($T68,MATCH(G$1,INDIRECT("Table!A" &amp; $X68):INDIRECT("Table!" &amp; $AA$211 &amp; $X68),0)))))</f>
        <v/>
      </c>
      <c r="H68" s="26" t="str">
        <f ca="1">IF(ISERROR(MATCH(H$1,INDIRECT("Table!A"&amp;$X68):INDIRECT("Table!" &amp; $AA$211 &amp; $X68),0)),"",INDIRECT(CONCATENATE("Table!",ADDRESS($T68,MATCH(H$1,INDIRECT("Table!A" &amp; $X68):INDIRECT("Table!" &amp; $AA$211 &amp; $X68),0)))))</f>
        <v/>
      </c>
      <c r="I68" s="277"/>
      <c r="J68" s="277"/>
      <c r="K68" s="26" t="str">
        <f ca="1">IF(ISERROR(MATCH(L$1,INDIRECT("Table!A"&amp;$X68):INDIRECT("Table!" &amp; $AA$211 &amp; $X68),0)),"",INDIRECT(CONCATENATE("Table!",ADDRESS($T68,MATCH(L$1,INDIRECT("Table!A" &amp; $X68):INDIRECT("Table!" &amp; $AA$211 &amp; $X68),0)))))</f>
        <v/>
      </c>
      <c r="L68" s="26" t="str">
        <f ca="1">IF(ISERROR(MATCH(M$1,INDIRECT("Table!A"&amp;$X68):INDIRECT("Table!" &amp; $AA$211 &amp; $X68),0)),"",INDIRECT(CONCATENATE("Table!",ADDRESS($T68,MATCH(M$1,INDIRECT("Table!A" &amp; $X68):INDIRECT("Table!" &amp; $AA$211 &amp; $X68),0)))))</f>
        <v/>
      </c>
      <c r="M68" s="26" t="str">
        <f ca="1">IF(ISERROR(MATCH(N$1,INDIRECT("Table!A"&amp;$X68):INDIRECT("Table!" &amp; $AA$211 &amp; $X68),0)),"",INDIRECT(CONCATENATE("Table!",ADDRESS($T68,MATCH(N$1,INDIRECT("Table!A" &amp; $X68):INDIRECT("Table!" &amp; $AA$211 &amp; $X68),0)))))</f>
        <v/>
      </c>
      <c r="N68" s="26" t="str">
        <f ca="1">IF(ISERROR(MATCH(O$1,INDIRECT("Table!A"&amp;$X68):INDIRECT("Table!" &amp; $AA$211 &amp; $X68),0)),"",INDIRECT(CONCATENATE("Table!",ADDRESS($T68,MATCH(O$1,INDIRECT("Table!A" &amp; $X68):INDIRECT("Table!" &amp; $AA$211 &amp; $X68),0)))))</f>
        <v/>
      </c>
      <c r="O68" s="26" t="str">
        <f ca="1">IF(ISERROR(MATCH(P$1,INDIRECT("Table!A"&amp;$X68):INDIRECT("Table!" &amp; $AA$211 &amp; $X68),0)),"",INDIRECT(CONCATENATE("Table!",ADDRESS($T68,MATCH(P$1,INDIRECT("Table!A" &amp; $X68):INDIRECT("Table!" &amp; $AA$211 &amp; $X68),0)))))</f>
        <v/>
      </c>
      <c r="P68" s="277" t="str">
        <f ca="1">IF(ISERROR(MATCH(Q$1,INDIRECT("Table!A"&amp;$X68):INDIRECT("Table!" &amp; $AA$211 &amp; $X68),0)),"",INDIRECT(CONCATENATE("Table!",ADDRESS($T68,MATCH(Q$1,INDIRECT("Table!A" &amp; $X68):INDIRECT("Table!" &amp; $AA$211 &amp; $X68),0)))))</f>
        <v/>
      </c>
      <c r="Q68" s="208"/>
      <c r="R68" s="208"/>
      <c r="S68" s="208"/>
      <c r="T68" s="24"/>
      <c r="U68" s="208"/>
      <c r="V68" s="208"/>
      <c r="W68" s="208"/>
      <c r="X68" s="24"/>
      <c r="Y68" s="208"/>
      <c r="Z68" s="208"/>
      <c r="AA68" s="24"/>
      <c r="AB68" s="27"/>
      <c r="AC68" s="27"/>
      <c r="AD68" s="27"/>
    </row>
    <row r="69" spans="2:30" ht="19.5" customHeight="1">
      <c r="B69" s="26"/>
      <c r="C69" s="26" t="str">
        <f ca="1">IF(ISERROR(MATCH(C$1,INDIRECT("Table!A"&amp;$X69):INDIRECT("Table!" &amp; $AA$211 &amp; $X69),0)),"",INDIRECT(CONCATENATE("Table!",ADDRESS($T69,MATCH(C$1,INDIRECT("Table!A" &amp; $X69):INDIRECT("Table!" &amp; $AA$211 &amp; $X69),0)))))</f>
        <v/>
      </c>
      <c r="D69" s="26" t="str">
        <f ca="1">IF(ISERROR(MATCH(D$1,INDIRECT("Table!A"&amp;$X69):INDIRECT("Table!" &amp; $AA$211 &amp; $X69),0)),"",INDIRECT(CONCATENATE("Table!",ADDRESS($T69,MATCH(D$1,INDIRECT("Table!A" &amp; $X69):INDIRECT("Table!" &amp; $AA$211 &amp; $X69),0)))))</f>
        <v/>
      </c>
      <c r="E69" s="26" t="str">
        <f ca="1">IF(ISERROR(MATCH(E$1,INDIRECT("Table!A"&amp;$X69):INDIRECT("Table!" &amp; $AA$211 &amp; $X69),0)),"",INDIRECT(CONCATENATE("Table!",ADDRESS($T69,MATCH(E$1,INDIRECT("Table!A" &amp; $X69):INDIRECT("Table!" &amp; $AA$211 &amp; $X69),0)))))</f>
        <v/>
      </c>
      <c r="F69" s="26" t="str">
        <f ca="1">IF(ISERROR(MATCH(F$1,INDIRECT("Table!A"&amp;$X69):INDIRECT("Table!" &amp; $AA$211 &amp; $X69),0)),"",INDIRECT(CONCATENATE("Table!",ADDRESS($T69,MATCH(F$1,INDIRECT("Table!A" &amp; $X69):INDIRECT("Table!" &amp; $AA$211 &amp; $X69),0)))))</f>
        <v/>
      </c>
      <c r="G69" s="26" t="str">
        <f ca="1">IF(ISERROR(MATCH(G$1,INDIRECT("Table!A"&amp;$X69):INDIRECT("Table!" &amp; $AA$211 &amp; $X69),0)),"",INDIRECT(CONCATENATE("Table!",ADDRESS($T69,MATCH(G$1,INDIRECT("Table!A" &amp; $X69):INDIRECT("Table!" &amp; $AA$211 &amp; $X69),0)))))</f>
        <v/>
      </c>
      <c r="H69" s="26" t="str">
        <f ca="1">IF(ISERROR(MATCH(H$1,INDIRECT("Table!A"&amp;$X69):INDIRECT("Table!" &amp; $AA$211 &amp; $X69),0)),"",INDIRECT(CONCATENATE("Table!",ADDRESS($T69,MATCH(H$1,INDIRECT("Table!A" &amp; $X69):INDIRECT("Table!" &amp; $AA$211 &amp; $X69),0)))))</f>
        <v/>
      </c>
      <c r="I69" s="277"/>
      <c r="J69" s="277"/>
      <c r="K69" s="26" t="str">
        <f ca="1">IF(ISERROR(MATCH(L$1,INDIRECT("Table!A"&amp;$X69):INDIRECT("Table!" &amp; $AA$211 &amp; $X69),0)),"",INDIRECT(CONCATENATE("Table!",ADDRESS($T69,MATCH(L$1,INDIRECT("Table!A" &amp; $X69):INDIRECT("Table!" &amp; $AA$211 &amp; $X69),0)))))</f>
        <v/>
      </c>
      <c r="L69" s="26" t="str">
        <f ca="1">IF(ISERROR(MATCH(M$1,INDIRECT("Table!A"&amp;$X69):INDIRECT("Table!" &amp; $AA$211 &amp; $X69),0)),"",INDIRECT(CONCATENATE("Table!",ADDRESS($T69,MATCH(M$1,INDIRECT("Table!A" &amp; $X69):INDIRECT("Table!" &amp; $AA$211 &amp; $X69),0)))))</f>
        <v/>
      </c>
      <c r="M69" s="26" t="str">
        <f ca="1">IF(ISERROR(MATCH(N$1,INDIRECT("Table!A"&amp;$X69):INDIRECT("Table!" &amp; $AA$211 &amp; $X69),0)),"",INDIRECT(CONCATENATE("Table!",ADDRESS($T69,MATCH(N$1,INDIRECT("Table!A" &amp; $X69):INDIRECT("Table!" &amp; $AA$211 &amp; $X69),0)))))</f>
        <v/>
      </c>
      <c r="N69" s="26" t="str">
        <f ca="1">IF(ISERROR(MATCH(O$1,INDIRECT("Table!A"&amp;$X69):INDIRECT("Table!" &amp; $AA$211 &amp; $X69),0)),"",INDIRECT(CONCATENATE("Table!",ADDRESS($T69,MATCH(O$1,INDIRECT("Table!A" &amp; $X69):INDIRECT("Table!" &amp; $AA$211 &amp; $X69),0)))))</f>
        <v/>
      </c>
      <c r="O69" s="26" t="str">
        <f ca="1">IF(ISERROR(MATCH(P$1,INDIRECT("Table!A"&amp;$X69):INDIRECT("Table!" &amp; $AA$211 &amp; $X69),0)),"",INDIRECT(CONCATENATE("Table!",ADDRESS($T69,MATCH(P$1,INDIRECT("Table!A" &amp; $X69):INDIRECT("Table!" &amp; $AA$211 &amp; $X69),0)))))</f>
        <v/>
      </c>
      <c r="P69" s="277" t="str">
        <f ca="1">IF(ISERROR(MATCH(Q$1,INDIRECT("Table!A"&amp;$X69):INDIRECT("Table!" &amp; $AA$211 &amp; $X69),0)),"",INDIRECT(CONCATENATE("Table!",ADDRESS($T69,MATCH(Q$1,INDIRECT("Table!A" &amp; $X69):INDIRECT("Table!" &amp; $AA$211 &amp; $X69),0)))))</f>
        <v/>
      </c>
      <c r="Q69" s="207"/>
      <c r="R69" s="207"/>
      <c r="S69" s="207"/>
      <c r="T69" s="24"/>
      <c r="U69" s="207"/>
      <c r="V69" s="207"/>
      <c r="W69" s="207"/>
      <c r="X69" s="24"/>
      <c r="Y69" s="207"/>
      <c r="Z69" s="207"/>
      <c r="AA69" s="24"/>
      <c r="AB69" s="27"/>
      <c r="AC69" s="27"/>
      <c r="AD69" s="27"/>
    </row>
    <row r="70" spans="2:30" ht="19.5" customHeight="1">
      <c r="B70" s="26"/>
      <c r="C70" s="26" t="str">
        <f ca="1">IF(ISERROR(MATCH(C$1,INDIRECT("Table!A"&amp;$X70):INDIRECT("Table!" &amp; $AA$211 &amp; $X70),0)),"",INDIRECT(CONCATENATE("Table!",ADDRESS($T70,MATCH(C$1,INDIRECT("Table!A" &amp; $X70):INDIRECT("Table!" &amp; $AA$211 &amp; $X70),0)))))</f>
        <v/>
      </c>
      <c r="D70" s="26" t="str">
        <f ca="1">IF(ISERROR(MATCH(D$1,INDIRECT("Table!A"&amp;$X70):INDIRECT("Table!" &amp; $AA$211 &amp; $X70),0)),"",INDIRECT(CONCATENATE("Table!",ADDRESS($T70,MATCH(D$1,INDIRECT("Table!A" &amp; $X70):INDIRECT("Table!" &amp; $AA$211 &amp; $X70),0)))))</f>
        <v/>
      </c>
      <c r="E70" s="26" t="str">
        <f ca="1">IF(ISERROR(MATCH(E$1,INDIRECT("Table!A"&amp;$X70):INDIRECT("Table!" &amp; $AA$211 &amp; $X70),0)),"",INDIRECT(CONCATENATE("Table!",ADDRESS($T70,MATCH(E$1,INDIRECT("Table!A" &amp; $X70):INDIRECT("Table!" &amp; $AA$211 &amp; $X70),0)))))</f>
        <v/>
      </c>
      <c r="F70" s="26" t="str">
        <f ca="1">IF(ISERROR(MATCH(F$1,INDIRECT("Table!A"&amp;$X70):INDIRECT("Table!" &amp; $AA$211 &amp; $X70),0)),"",INDIRECT(CONCATENATE("Table!",ADDRESS($T70,MATCH(F$1,INDIRECT("Table!A" &amp; $X70):INDIRECT("Table!" &amp; $AA$211 &amp; $X70),0)))))</f>
        <v/>
      </c>
      <c r="G70" s="26" t="str">
        <f ca="1">IF(ISERROR(MATCH(G$1,INDIRECT("Table!A"&amp;$X70):INDIRECT("Table!" &amp; $AA$211 &amp; $X70),0)),"",INDIRECT(CONCATENATE("Table!",ADDRESS($T70,MATCH(G$1,INDIRECT("Table!A" &amp; $X70):INDIRECT("Table!" &amp; $AA$211 &amp; $X70),0)))))</f>
        <v/>
      </c>
      <c r="H70" s="26" t="str">
        <f ca="1">IF(ISERROR(MATCH(H$1,INDIRECT("Table!A"&amp;$X70):INDIRECT("Table!" &amp; $AA$211 &amp; $X70),0)),"",INDIRECT(CONCATENATE("Table!",ADDRESS($T70,MATCH(H$1,INDIRECT("Table!A" &amp; $X70):INDIRECT("Table!" &amp; $AA$211 &amp; $X70),0)))))</f>
        <v/>
      </c>
      <c r="I70" s="277"/>
      <c r="J70" s="277"/>
      <c r="K70" s="26" t="str">
        <f ca="1">IF(ISERROR(MATCH(L$1,INDIRECT("Table!A"&amp;$X70):INDIRECT("Table!" &amp; $AA$211 &amp; $X70),0)),"",INDIRECT(CONCATENATE("Table!",ADDRESS($T70,MATCH(L$1,INDIRECT("Table!A" &amp; $X70):INDIRECT("Table!" &amp; $AA$211 &amp; $X70),0)))))</f>
        <v/>
      </c>
      <c r="L70" s="26" t="str">
        <f ca="1">IF(ISERROR(MATCH(M$1,INDIRECT("Table!A"&amp;$X70):INDIRECT("Table!" &amp; $AA$211 &amp; $X70),0)),"",INDIRECT(CONCATENATE("Table!",ADDRESS($T70,MATCH(M$1,INDIRECT("Table!A" &amp; $X70):INDIRECT("Table!" &amp; $AA$211 &amp; $X70),0)))))</f>
        <v/>
      </c>
      <c r="M70" s="26" t="str">
        <f ca="1">IF(ISERROR(MATCH(N$1,INDIRECT("Table!A"&amp;$X70):INDIRECT("Table!" &amp; $AA$211 &amp; $X70),0)),"",INDIRECT(CONCATENATE("Table!",ADDRESS($T70,MATCH(N$1,INDIRECT("Table!A" &amp; $X70):INDIRECT("Table!" &amp; $AA$211 &amp; $X70),0)))))</f>
        <v/>
      </c>
      <c r="N70" s="26" t="str">
        <f ca="1">IF(ISERROR(MATCH(O$1,INDIRECT("Table!A"&amp;$X70):INDIRECT("Table!" &amp; $AA$211 &amp; $X70),0)),"",INDIRECT(CONCATENATE("Table!",ADDRESS($T70,MATCH(O$1,INDIRECT("Table!A" &amp; $X70):INDIRECT("Table!" &amp; $AA$211 &amp; $X70),0)))))</f>
        <v/>
      </c>
      <c r="O70" s="26" t="str">
        <f ca="1">IF(ISERROR(MATCH(P$1,INDIRECT("Table!A"&amp;$X70):INDIRECT("Table!" &amp; $AA$211 &amp; $X70),0)),"",INDIRECT(CONCATENATE("Table!",ADDRESS($T70,MATCH(P$1,INDIRECT("Table!A" &amp; $X70):INDIRECT("Table!" &amp; $AA$211 &amp; $X70),0)))))</f>
        <v/>
      </c>
      <c r="P70" s="277" t="str">
        <f ca="1">IF(ISERROR(MATCH(Q$1,INDIRECT("Table!A"&amp;$X70):INDIRECT("Table!" &amp; $AA$211 &amp; $X70),0)),"",INDIRECT(CONCATENATE("Table!",ADDRESS($T70,MATCH(Q$1,INDIRECT("Table!A" &amp; $X70):INDIRECT("Table!" &amp; $AA$211 &amp; $X70),0)))))</f>
        <v/>
      </c>
      <c r="Q70" s="206"/>
      <c r="R70" s="206"/>
      <c r="S70" s="206"/>
      <c r="T70" s="24"/>
      <c r="U70" s="206"/>
      <c r="V70" s="206"/>
      <c r="W70" s="206"/>
      <c r="X70" s="24"/>
      <c r="Y70" s="206"/>
      <c r="Z70" s="206"/>
      <c r="AA70" s="24"/>
      <c r="AB70" s="27"/>
      <c r="AC70" s="27"/>
      <c r="AD70" s="27"/>
    </row>
    <row r="71" spans="2:30" ht="19.5" customHeight="1">
      <c r="B71" s="26"/>
      <c r="C71" s="26" t="str">
        <f ca="1">IF(ISERROR(MATCH(C$1,INDIRECT("Table!A"&amp;$X71):INDIRECT("Table!" &amp; $AA$211 &amp; $X71),0)),"",INDIRECT(CONCATENATE("Table!",ADDRESS($T71,MATCH(C$1,INDIRECT("Table!A" &amp; $X71):INDIRECT("Table!" &amp; $AA$211 &amp; $X71),0)))))</f>
        <v/>
      </c>
      <c r="D71" s="26" t="str">
        <f ca="1">IF(ISERROR(MATCH(D$1,INDIRECT("Table!A"&amp;$X71):INDIRECT("Table!" &amp; $AA$211 &amp; $X71),0)),"",INDIRECT(CONCATENATE("Table!",ADDRESS($T71,MATCH(D$1,INDIRECT("Table!A" &amp; $X71):INDIRECT("Table!" &amp; $AA$211 &amp; $X71),0)))))</f>
        <v/>
      </c>
      <c r="E71" s="26" t="str">
        <f ca="1">IF(ISERROR(MATCH(E$1,INDIRECT("Table!A"&amp;$X71):INDIRECT("Table!" &amp; $AA$211 &amp; $X71),0)),"",INDIRECT(CONCATENATE("Table!",ADDRESS($T71,MATCH(E$1,INDIRECT("Table!A" &amp; $X71):INDIRECT("Table!" &amp; $AA$211 &amp; $X71),0)))))</f>
        <v/>
      </c>
      <c r="F71" s="26" t="str">
        <f ca="1">IF(ISERROR(MATCH(F$1,INDIRECT("Table!A"&amp;$X71):INDIRECT("Table!" &amp; $AA$211 &amp; $X71),0)),"",INDIRECT(CONCATENATE("Table!",ADDRESS($T71,MATCH(F$1,INDIRECT("Table!A" &amp; $X71):INDIRECT("Table!" &amp; $AA$211 &amp; $X71),0)))))</f>
        <v/>
      </c>
      <c r="G71" s="26" t="str">
        <f ca="1">IF(ISERROR(MATCH(G$1,INDIRECT("Table!A"&amp;$X71):INDIRECT("Table!" &amp; $AA$211 &amp; $X71),0)),"",INDIRECT(CONCATENATE("Table!",ADDRESS($T71,MATCH(G$1,INDIRECT("Table!A" &amp; $X71):INDIRECT("Table!" &amp; $AA$211 &amp; $X71),0)))))</f>
        <v/>
      </c>
      <c r="H71" s="26" t="str">
        <f ca="1">IF(ISERROR(MATCH(H$1,INDIRECT("Table!A"&amp;$X71):INDIRECT("Table!" &amp; $AA$211 &amp; $X71),0)),"",INDIRECT(CONCATENATE("Table!",ADDRESS($T71,MATCH(H$1,INDIRECT("Table!A" &amp; $X71):INDIRECT("Table!" &amp; $AA$211 &amp; $X71),0)))))</f>
        <v/>
      </c>
      <c r="I71" s="277"/>
      <c r="J71" s="277"/>
      <c r="K71" s="26" t="str">
        <f ca="1">IF(ISERROR(MATCH(L$1,INDIRECT("Table!A"&amp;$X71):INDIRECT("Table!" &amp; $AA$211 &amp; $X71),0)),"",INDIRECT(CONCATENATE("Table!",ADDRESS($T71,MATCH(L$1,INDIRECT("Table!A" &amp; $X71):INDIRECT("Table!" &amp; $AA$211 &amp; $X71),0)))))</f>
        <v/>
      </c>
      <c r="L71" s="26" t="str">
        <f ca="1">IF(ISERROR(MATCH(M$1,INDIRECT("Table!A"&amp;$X71):INDIRECT("Table!" &amp; $AA$211 &amp; $X71),0)),"",INDIRECT(CONCATENATE("Table!",ADDRESS($T71,MATCH(M$1,INDIRECT("Table!A" &amp; $X71):INDIRECT("Table!" &amp; $AA$211 &amp; $X71),0)))))</f>
        <v/>
      </c>
      <c r="M71" s="26" t="str">
        <f ca="1">IF(ISERROR(MATCH(N$1,INDIRECT("Table!A"&amp;$X71):INDIRECT("Table!" &amp; $AA$211 &amp; $X71),0)),"",INDIRECT(CONCATENATE("Table!",ADDRESS($T71,MATCH(N$1,INDIRECT("Table!A" &amp; $X71):INDIRECT("Table!" &amp; $AA$211 &amp; $X71),0)))))</f>
        <v/>
      </c>
      <c r="N71" s="26" t="str">
        <f ca="1">IF(ISERROR(MATCH(O$1,INDIRECT("Table!A"&amp;$X71):INDIRECT("Table!" &amp; $AA$211 &amp; $X71),0)),"",INDIRECT(CONCATENATE("Table!",ADDRESS($T71,MATCH(O$1,INDIRECT("Table!A" &amp; $X71):INDIRECT("Table!" &amp; $AA$211 &amp; $X71),0)))))</f>
        <v/>
      </c>
      <c r="O71" s="26" t="str">
        <f ca="1">IF(ISERROR(MATCH(P$1,INDIRECT("Table!A"&amp;$X71):INDIRECT("Table!" &amp; $AA$211 &amp; $X71),0)),"",INDIRECT(CONCATENATE("Table!",ADDRESS($T71,MATCH(P$1,INDIRECT("Table!A" &amp; $X71):INDIRECT("Table!" &amp; $AA$211 &amp; $X71),0)))))</f>
        <v/>
      </c>
      <c r="P71" s="277" t="str">
        <f ca="1">IF(ISERROR(MATCH(Q$1,INDIRECT("Table!A"&amp;$X71):INDIRECT("Table!" &amp; $AA$211 &amp; $X71),0)),"",INDIRECT(CONCATENATE("Table!",ADDRESS($T71,MATCH(Q$1,INDIRECT("Table!A" &amp; $X71):INDIRECT("Table!" &amp; $AA$211 &amp; $X71),0)))))</f>
        <v/>
      </c>
      <c r="Q71" s="206"/>
      <c r="R71" s="206"/>
      <c r="S71" s="206"/>
      <c r="T71" s="24"/>
      <c r="U71" s="206"/>
      <c r="V71" s="206"/>
      <c r="W71" s="206"/>
      <c r="X71" s="24"/>
      <c r="Y71" s="206"/>
      <c r="Z71" s="206"/>
      <c r="AA71" s="24"/>
      <c r="AB71" s="27"/>
      <c r="AC71" s="27"/>
      <c r="AD71" s="27"/>
    </row>
    <row r="72" spans="2:30" ht="19.5" customHeight="1">
      <c r="B72" s="26"/>
      <c r="C72" s="26" t="str">
        <f ca="1">IF(ISERROR(MATCH(C$1,INDIRECT("Table!A"&amp;$X72):INDIRECT("Table!" &amp; $AA$211 &amp; $X72),0)),"",INDIRECT(CONCATENATE("Table!",ADDRESS($T72,MATCH(C$1,INDIRECT("Table!A" &amp; $X72):INDIRECT("Table!" &amp; $AA$211 &amp; $X72),0)))))</f>
        <v/>
      </c>
      <c r="D72" s="26" t="str">
        <f ca="1">IF(ISERROR(MATCH(D$1,INDIRECT("Table!A"&amp;$X72):INDIRECT("Table!" &amp; $AA$211 &amp; $X72),0)),"",INDIRECT(CONCATENATE("Table!",ADDRESS($T72,MATCH(D$1,INDIRECT("Table!A" &amp; $X72):INDIRECT("Table!" &amp; $AA$211 &amp; $X72),0)))))</f>
        <v/>
      </c>
      <c r="E72" s="26" t="str">
        <f ca="1">IF(ISERROR(MATCH(E$1,INDIRECT("Table!A"&amp;$X72):INDIRECT("Table!" &amp; $AA$211 &amp; $X72),0)),"",INDIRECT(CONCATENATE("Table!",ADDRESS($T72,MATCH(E$1,INDIRECT("Table!A" &amp; $X72):INDIRECT("Table!" &amp; $AA$211 &amp; $X72),0)))))</f>
        <v/>
      </c>
      <c r="F72" s="26" t="str">
        <f ca="1">IF(ISERROR(MATCH(F$1,INDIRECT("Table!A"&amp;$X72):INDIRECT("Table!" &amp; $AA$211 &amp; $X72),0)),"",INDIRECT(CONCATENATE("Table!",ADDRESS($T72,MATCH(F$1,INDIRECT("Table!A" &amp; $X72):INDIRECT("Table!" &amp; $AA$211 &amp; $X72),0)))))</f>
        <v/>
      </c>
      <c r="G72" s="26" t="str">
        <f ca="1">IF(ISERROR(MATCH(G$1,INDIRECT("Table!A"&amp;$X72):INDIRECT("Table!" &amp; $AA$211 &amp; $X72),0)),"",INDIRECT(CONCATENATE("Table!",ADDRESS($T72,MATCH(G$1,INDIRECT("Table!A" &amp; $X72):INDIRECT("Table!" &amp; $AA$211 &amp; $X72),0)))))</f>
        <v/>
      </c>
      <c r="H72" s="26" t="str">
        <f ca="1">IF(ISERROR(MATCH(H$1,INDIRECT("Table!A"&amp;$X72):INDIRECT("Table!" &amp; $AA$211 &amp; $X72),0)),"",INDIRECT(CONCATENATE("Table!",ADDRESS($T72,MATCH(H$1,INDIRECT("Table!A" &amp; $X72):INDIRECT("Table!" &amp; $AA$211 &amp; $X72),0)))))</f>
        <v/>
      </c>
      <c r="I72" s="277"/>
      <c r="J72" s="277"/>
      <c r="K72" s="26" t="str">
        <f ca="1">IF(ISERROR(MATCH(L$1,INDIRECT("Table!A"&amp;$X72):INDIRECT("Table!" &amp; $AA$211 &amp; $X72),0)),"",INDIRECT(CONCATENATE("Table!",ADDRESS($T72,MATCH(L$1,INDIRECT("Table!A" &amp; $X72):INDIRECT("Table!" &amp; $AA$211 &amp; $X72),0)))))</f>
        <v/>
      </c>
      <c r="L72" s="26" t="str">
        <f ca="1">IF(ISERROR(MATCH(M$1,INDIRECT("Table!A"&amp;$X72):INDIRECT("Table!" &amp; $AA$211 &amp; $X72),0)),"",INDIRECT(CONCATENATE("Table!",ADDRESS($T72,MATCH(M$1,INDIRECT("Table!A" &amp; $X72):INDIRECT("Table!" &amp; $AA$211 &amp; $X72),0)))))</f>
        <v/>
      </c>
      <c r="M72" s="26" t="str">
        <f ca="1">IF(ISERROR(MATCH(N$1,INDIRECT("Table!A"&amp;$X72):INDIRECT("Table!" &amp; $AA$211 &amp; $X72),0)),"",INDIRECT(CONCATENATE("Table!",ADDRESS($T72,MATCH(N$1,INDIRECT("Table!A" &amp; $X72):INDIRECT("Table!" &amp; $AA$211 &amp; $X72),0)))))</f>
        <v/>
      </c>
      <c r="N72" s="26" t="str">
        <f ca="1">IF(ISERROR(MATCH(O$1,INDIRECT("Table!A"&amp;$X72):INDIRECT("Table!" &amp; $AA$211 &amp; $X72),0)),"",INDIRECT(CONCATENATE("Table!",ADDRESS($T72,MATCH(O$1,INDIRECT("Table!A" &amp; $X72):INDIRECT("Table!" &amp; $AA$211 &amp; $X72),0)))))</f>
        <v/>
      </c>
      <c r="O72" s="26" t="str">
        <f ca="1">IF(ISERROR(MATCH(P$1,INDIRECT("Table!A"&amp;$X72):INDIRECT("Table!" &amp; $AA$211 &amp; $X72),0)),"",INDIRECT(CONCATENATE("Table!",ADDRESS($T72,MATCH(P$1,INDIRECT("Table!A" &amp; $X72):INDIRECT("Table!" &amp; $AA$211 &amp; $X72),0)))))</f>
        <v/>
      </c>
      <c r="P72" s="277" t="str">
        <f ca="1">IF(ISERROR(MATCH(Q$1,INDIRECT("Table!A"&amp;$X72):INDIRECT("Table!" &amp; $AA$211 &amp; $X72),0)),"",INDIRECT(CONCATENATE("Table!",ADDRESS($T72,MATCH(Q$1,INDIRECT("Table!A" &amp; $X72):INDIRECT("Table!" &amp; $AA$211 &amp; $X72),0)))))</f>
        <v/>
      </c>
      <c r="Q72" s="204"/>
      <c r="R72" s="204"/>
      <c r="S72" s="204"/>
      <c r="T72" s="24"/>
      <c r="U72" s="204"/>
      <c r="V72" s="204"/>
      <c r="W72" s="204"/>
      <c r="X72" s="24"/>
      <c r="Y72" s="204"/>
      <c r="Z72" s="204"/>
      <c r="AA72" s="24"/>
      <c r="AB72" s="27"/>
      <c r="AC72" s="27"/>
      <c r="AD72" s="27"/>
    </row>
    <row r="73" spans="2:30" ht="19.5" customHeight="1">
      <c r="B73" s="26"/>
      <c r="C73" s="26" t="str">
        <f ca="1">IF(ISERROR(MATCH(C$1,INDIRECT("Table!A"&amp;$X73):INDIRECT("Table!" &amp; $AA$211 &amp; $X73),0)),"",INDIRECT(CONCATENATE("Table!",ADDRESS($T73,MATCH(C$1,INDIRECT("Table!A" &amp; $X73):INDIRECT("Table!" &amp; $AA$211 &amp; $X73),0)))))</f>
        <v/>
      </c>
      <c r="D73" s="26" t="str">
        <f ca="1">IF(ISERROR(MATCH(D$1,INDIRECT("Table!A"&amp;$X73):INDIRECT("Table!" &amp; $AA$211 &amp; $X73),0)),"",INDIRECT(CONCATENATE("Table!",ADDRESS($T73,MATCH(D$1,INDIRECT("Table!A" &amp; $X73):INDIRECT("Table!" &amp; $AA$211 &amp; $X73),0)))))</f>
        <v/>
      </c>
      <c r="E73" s="26" t="str">
        <f ca="1">IF(ISERROR(MATCH(E$1,INDIRECT("Table!A"&amp;$X73):INDIRECT("Table!" &amp; $AA$211 &amp; $X73),0)),"",INDIRECT(CONCATENATE("Table!",ADDRESS($T73,MATCH(E$1,INDIRECT("Table!A" &amp; $X73):INDIRECT("Table!" &amp; $AA$211 &amp; $X73),0)))))</f>
        <v/>
      </c>
      <c r="F73" s="26" t="str">
        <f ca="1">IF(ISERROR(MATCH(F$1,INDIRECT("Table!A"&amp;$X73):INDIRECT("Table!" &amp; $AA$211 &amp; $X73),0)),"",INDIRECT(CONCATENATE("Table!",ADDRESS($T73,MATCH(F$1,INDIRECT("Table!A" &amp; $X73):INDIRECT("Table!" &amp; $AA$211 &amp; $X73),0)))))</f>
        <v/>
      </c>
      <c r="G73" s="26" t="str">
        <f ca="1">IF(ISERROR(MATCH(G$1,INDIRECT("Table!A"&amp;$X73):INDIRECT("Table!" &amp; $AA$211 &amp; $X73),0)),"",INDIRECT(CONCATENATE("Table!",ADDRESS($T73,MATCH(G$1,INDIRECT("Table!A" &amp; $X73):INDIRECT("Table!" &amp; $AA$211 &amp; $X73),0)))))</f>
        <v/>
      </c>
      <c r="H73" s="26" t="str">
        <f ca="1">IF(ISERROR(MATCH(H$1,INDIRECT("Table!A"&amp;$X73):INDIRECT("Table!" &amp; $AA$211 &amp; $X73),0)),"",INDIRECT(CONCATENATE("Table!",ADDRESS($T73,MATCH(H$1,INDIRECT("Table!A" &amp; $X73):INDIRECT("Table!" &amp; $AA$211 &amp; $X73),0)))))</f>
        <v/>
      </c>
      <c r="I73" s="277"/>
      <c r="J73" s="277"/>
      <c r="K73" s="26" t="str">
        <f ca="1">IF(ISERROR(MATCH(L$1,INDIRECT("Table!A"&amp;$X73):INDIRECT("Table!" &amp; $AA$211 &amp; $X73),0)),"",INDIRECT(CONCATENATE("Table!",ADDRESS($T73,MATCH(L$1,INDIRECT("Table!A" &amp; $X73):INDIRECT("Table!" &amp; $AA$211 &amp; $X73),0)))))</f>
        <v/>
      </c>
      <c r="L73" s="26" t="str">
        <f ca="1">IF(ISERROR(MATCH(M$1,INDIRECT("Table!A"&amp;$X73):INDIRECT("Table!" &amp; $AA$211 &amp; $X73),0)),"",INDIRECT(CONCATENATE("Table!",ADDRESS($T73,MATCH(M$1,INDIRECT("Table!A" &amp; $X73):INDIRECT("Table!" &amp; $AA$211 &amp; $X73),0)))))</f>
        <v/>
      </c>
      <c r="M73" s="26" t="str">
        <f ca="1">IF(ISERROR(MATCH(N$1,INDIRECT("Table!A"&amp;$X73):INDIRECT("Table!" &amp; $AA$211 &amp; $X73),0)),"",INDIRECT(CONCATENATE("Table!",ADDRESS($T73,MATCH(N$1,INDIRECT("Table!A" &amp; $X73):INDIRECT("Table!" &amp; $AA$211 &amp; $X73),0)))))</f>
        <v/>
      </c>
      <c r="N73" s="26" t="str">
        <f ca="1">IF(ISERROR(MATCH(O$1,INDIRECT("Table!A"&amp;$X73):INDIRECT("Table!" &amp; $AA$211 &amp; $X73),0)),"",INDIRECT(CONCATENATE("Table!",ADDRESS($T73,MATCH(O$1,INDIRECT("Table!A" &amp; $X73):INDIRECT("Table!" &amp; $AA$211 &amp; $X73),0)))))</f>
        <v/>
      </c>
      <c r="O73" s="26" t="str">
        <f ca="1">IF(ISERROR(MATCH(P$1,INDIRECT("Table!A"&amp;$X73):INDIRECT("Table!" &amp; $AA$211 &amp; $X73),0)),"",INDIRECT(CONCATENATE("Table!",ADDRESS($T73,MATCH(P$1,INDIRECT("Table!A" &amp; $X73):INDIRECT("Table!" &amp; $AA$211 &amp; $X73),0)))))</f>
        <v/>
      </c>
      <c r="P73" s="277" t="str">
        <f ca="1">IF(ISERROR(MATCH(Q$1,INDIRECT("Table!A"&amp;$X73):INDIRECT("Table!" &amp; $AA$211 &amp; $X73),0)),"",INDIRECT(CONCATENATE("Table!",ADDRESS($T73,MATCH(Q$1,INDIRECT("Table!A" &amp; $X73):INDIRECT("Table!" &amp; $AA$211 &amp; $X73),0)))))</f>
        <v/>
      </c>
      <c r="Q73" s="204"/>
      <c r="R73" s="204"/>
      <c r="S73" s="204"/>
      <c r="T73" s="24"/>
      <c r="U73" s="204"/>
      <c r="V73" s="204"/>
      <c r="W73" s="204"/>
      <c r="X73" s="24"/>
      <c r="Y73" s="204"/>
      <c r="Z73" s="204"/>
      <c r="AA73" s="24"/>
      <c r="AB73" s="27"/>
      <c r="AC73" s="27"/>
      <c r="AD73" s="27"/>
    </row>
    <row r="74" spans="2:30" ht="19.5" customHeight="1">
      <c r="B74" s="26"/>
      <c r="C74" s="26" t="str">
        <f ca="1">IF(ISERROR(MATCH(C$1,INDIRECT("Table!A"&amp;$X74):INDIRECT("Table!" &amp; $AA$211 &amp; $X74),0)),"",INDIRECT(CONCATENATE("Table!",ADDRESS($T74,MATCH(C$1,INDIRECT("Table!A" &amp; $X74):INDIRECT("Table!" &amp; $AA$211 &amp; $X74),0)))))</f>
        <v/>
      </c>
      <c r="D74" s="26" t="str">
        <f ca="1">IF(ISERROR(MATCH(D$1,INDIRECT("Table!A"&amp;$X74):INDIRECT("Table!" &amp; $AA$211 &amp; $X74),0)),"",INDIRECT(CONCATENATE("Table!",ADDRESS($T74,MATCH(D$1,INDIRECT("Table!A" &amp; $X74):INDIRECT("Table!" &amp; $AA$211 &amp; $X74),0)))))</f>
        <v/>
      </c>
      <c r="E74" s="26" t="str">
        <f ca="1">IF(ISERROR(MATCH(E$1,INDIRECT("Table!A"&amp;$X74):INDIRECT("Table!" &amp; $AA$211 &amp; $X74),0)),"",INDIRECT(CONCATENATE("Table!",ADDRESS($T74,MATCH(E$1,INDIRECT("Table!A" &amp; $X74):INDIRECT("Table!" &amp; $AA$211 &amp; $X74),0)))))</f>
        <v/>
      </c>
      <c r="F74" s="26" t="str">
        <f ca="1">IF(ISERROR(MATCH(F$1,INDIRECT("Table!A"&amp;$X74):INDIRECT("Table!" &amp; $AA$211 &amp; $X74),0)),"",INDIRECT(CONCATENATE("Table!",ADDRESS($T74,MATCH(F$1,INDIRECT("Table!A" &amp; $X74):INDIRECT("Table!" &amp; $AA$211 &amp; $X74),0)))))</f>
        <v/>
      </c>
      <c r="G74" s="26" t="str">
        <f ca="1">IF(ISERROR(MATCH(G$1,INDIRECT("Table!A"&amp;$X74):INDIRECT("Table!" &amp; $AA$211 &amp; $X74),0)),"",INDIRECT(CONCATENATE("Table!",ADDRESS($T74,MATCH(G$1,INDIRECT("Table!A" &amp; $X74):INDIRECT("Table!" &amp; $AA$211 &amp; $X74),0)))))</f>
        <v/>
      </c>
      <c r="H74" s="26" t="str">
        <f ca="1">IF(ISERROR(MATCH(H$1,INDIRECT("Table!A"&amp;$X74):INDIRECT("Table!" &amp; $AA$211 &amp; $X74),0)),"",INDIRECT(CONCATENATE("Table!",ADDRESS($T74,MATCH(H$1,INDIRECT("Table!A" &amp; $X74):INDIRECT("Table!" &amp; $AA$211 &amp; $X74),0)))))</f>
        <v/>
      </c>
      <c r="I74" s="277"/>
      <c r="J74" s="277"/>
      <c r="K74" s="26" t="str">
        <f ca="1">IF(ISERROR(MATCH(L$1,INDIRECT("Table!A"&amp;$X74):INDIRECT("Table!" &amp; $AA$211 &amp; $X74),0)),"",INDIRECT(CONCATENATE("Table!",ADDRESS($T74,MATCH(L$1,INDIRECT("Table!A" &amp; $X74):INDIRECT("Table!" &amp; $AA$211 &amp; $X74),0)))))</f>
        <v/>
      </c>
      <c r="L74" s="26" t="str">
        <f ca="1">IF(ISERROR(MATCH(M$1,INDIRECT("Table!A"&amp;$X74):INDIRECT("Table!" &amp; $AA$211 &amp; $X74),0)),"",INDIRECT(CONCATENATE("Table!",ADDRESS($T74,MATCH(M$1,INDIRECT("Table!A" &amp; $X74):INDIRECT("Table!" &amp; $AA$211 &amp; $X74),0)))))</f>
        <v/>
      </c>
      <c r="M74" s="26" t="str">
        <f ca="1">IF(ISERROR(MATCH(N$1,INDIRECT("Table!A"&amp;$X74):INDIRECT("Table!" &amp; $AA$211 &amp; $X74),0)),"",INDIRECT(CONCATENATE("Table!",ADDRESS($T74,MATCH(N$1,INDIRECT("Table!A" &amp; $X74):INDIRECT("Table!" &amp; $AA$211 &amp; $X74),0)))))</f>
        <v/>
      </c>
      <c r="N74" s="26" t="str">
        <f ca="1">IF(ISERROR(MATCH(O$1,INDIRECT("Table!A"&amp;$X74):INDIRECT("Table!" &amp; $AA$211 &amp; $X74),0)),"",INDIRECT(CONCATENATE("Table!",ADDRESS($T74,MATCH(O$1,INDIRECT("Table!A" &amp; $X74):INDIRECT("Table!" &amp; $AA$211 &amp; $X74),0)))))</f>
        <v/>
      </c>
      <c r="O74" s="26" t="str">
        <f ca="1">IF(ISERROR(MATCH(P$1,INDIRECT("Table!A"&amp;$X74):INDIRECT("Table!" &amp; $AA$211 &amp; $X74),0)),"",INDIRECT(CONCATENATE("Table!",ADDRESS($T74,MATCH(P$1,INDIRECT("Table!A" &amp; $X74):INDIRECT("Table!" &amp; $AA$211 &amp; $X74),0)))))</f>
        <v/>
      </c>
      <c r="P74" s="277" t="str">
        <f ca="1">IF(ISERROR(MATCH(Q$1,INDIRECT("Table!A"&amp;$X74):INDIRECT("Table!" &amp; $AA$211 &amp; $X74),0)),"",INDIRECT(CONCATENATE("Table!",ADDRESS($T74,MATCH(Q$1,INDIRECT("Table!A" &amp; $X74):INDIRECT("Table!" &amp; $AA$211 &amp; $X74),0)))))</f>
        <v/>
      </c>
      <c r="Q74" s="204"/>
      <c r="R74" s="204"/>
      <c r="S74" s="204"/>
      <c r="T74" s="24"/>
      <c r="U74" s="204"/>
      <c r="V74" s="204"/>
      <c r="W74" s="204"/>
      <c r="X74" s="24"/>
      <c r="Y74" s="204"/>
      <c r="Z74" s="204"/>
      <c r="AA74" s="24"/>
      <c r="AB74" s="27"/>
      <c r="AC74" s="27"/>
      <c r="AD74" s="27"/>
    </row>
    <row r="75" spans="2:30" ht="19.5" customHeight="1">
      <c r="B75" s="26"/>
      <c r="C75" s="26" t="str">
        <f ca="1">IF(ISERROR(MATCH(C$1,INDIRECT("Table!A"&amp;$X75):INDIRECT("Table!" &amp; $AA$211 &amp; $X75),0)),"",INDIRECT(CONCATENATE("Table!",ADDRESS($T75,MATCH(C$1,INDIRECT("Table!A" &amp; $X75):INDIRECT("Table!" &amp; $AA$211 &amp; $X75),0)))))</f>
        <v/>
      </c>
      <c r="D75" s="26" t="str">
        <f ca="1">IF(ISERROR(MATCH(D$1,INDIRECT("Table!A"&amp;$X75):INDIRECT("Table!" &amp; $AA$211 &amp; $X75),0)),"",INDIRECT(CONCATENATE("Table!",ADDRESS($T75,MATCH(D$1,INDIRECT("Table!A" &amp; $X75):INDIRECT("Table!" &amp; $AA$211 &amp; $X75),0)))))</f>
        <v/>
      </c>
      <c r="E75" s="26" t="str">
        <f ca="1">IF(ISERROR(MATCH(E$1,INDIRECT("Table!A"&amp;$X75):INDIRECT("Table!" &amp; $AA$211 &amp; $X75),0)),"",INDIRECT(CONCATENATE("Table!",ADDRESS($T75,MATCH(E$1,INDIRECT("Table!A" &amp; $X75):INDIRECT("Table!" &amp; $AA$211 &amp; $X75),0)))))</f>
        <v/>
      </c>
      <c r="F75" s="26" t="str">
        <f ca="1">IF(ISERROR(MATCH(F$1,INDIRECT("Table!A"&amp;$X75):INDIRECT("Table!" &amp; $AA$211 &amp; $X75),0)),"",INDIRECT(CONCATENATE("Table!",ADDRESS($T75,MATCH(F$1,INDIRECT("Table!A" &amp; $X75):INDIRECT("Table!" &amp; $AA$211 &amp; $X75),0)))))</f>
        <v/>
      </c>
      <c r="G75" s="26" t="str">
        <f ca="1">IF(ISERROR(MATCH(G$1,INDIRECT("Table!A"&amp;$X75):INDIRECT("Table!" &amp; $AA$211 &amp; $X75),0)),"",INDIRECT(CONCATENATE("Table!",ADDRESS($T75,MATCH(G$1,INDIRECT("Table!A" &amp; $X75):INDIRECT("Table!" &amp; $AA$211 &amp; $X75),0)))))</f>
        <v/>
      </c>
      <c r="H75" s="26" t="str">
        <f ca="1">IF(ISERROR(MATCH(H$1,INDIRECT("Table!A"&amp;$X75):INDIRECT("Table!" &amp; $AA$211 &amp; $X75),0)),"",INDIRECT(CONCATENATE("Table!",ADDRESS($T75,MATCH(H$1,INDIRECT("Table!A" &amp; $X75):INDIRECT("Table!" &amp; $AA$211 &amp; $X75),0)))))</f>
        <v/>
      </c>
      <c r="I75" s="277"/>
      <c r="J75" s="277"/>
      <c r="K75" s="26" t="str">
        <f ca="1">IF(ISERROR(MATCH(L$1,INDIRECT("Table!A"&amp;$X75):INDIRECT("Table!" &amp; $AA$211 &amp; $X75),0)),"",INDIRECT(CONCATENATE("Table!",ADDRESS($T75,MATCH(L$1,INDIRECT("Table!A" &amp; $X75):INDIRECT("Table!" &amp; $AA$211 &amp; $X75),0)))))</f>
        <v/>
      </c>
      <c r="L75" s="26" t="str">
        <f ca="1">IF(ISERROR(MATCH(M$1,INDIRECT("Table!A"&amp;$X75):INDIRECT("Table!" &amp; $AA$211 &amp; $X75),0)),"",INDIRECT(CONCATENATE("Table!",ADDRESS($T75,MATCH(M$1,INDIRECT("Table!A" &amp; $X75):INDIRECT("Table!" &amp; $AA$211 &amp; $X75),0)))))</f>
        <v/>
      </c>
      <c r="M75" s="26" t="str">
        <f ca="1">IF(ISERROR(MATCH(N$1,INDIRECT("Table!A"&amp;$X75):INDIRECT("Table!" &amp; $AA$211 &amp; $X75),0)),"",INDIRECT(CONCATENATE("Table!",ADDRESS($T75,MATCH(N$1,INDIRECT("Table!A" &amp; $X75):INDIRECT("Table!" &amp; $AA$211 &amp; $X75),0)))))</f>
        <v/>
      </c>
      <c r="N75" s="26" t="str">
        <f ca="1">IF(ISERROR(MATCH(O$1,INDIRECT("Table!A"&amp;$X75):INDIRECT("Table!" &amp; $AA$211 &amp; $X75),0)),"",INDIRECT(CONCATENATE("Table!",ADDRESS($T75,MATCH(O$1,INDIRECT("Table!A" &amp; $X75):INDIRECT("Table!" &amp; $AA$211 &amp; $X75),0)))))</f>
        <v/>
      </c>
      <c r="O75" s="26" t="str">
        <f ca="1">IF(ISERROR(MATCH(P$1,INDIRECT("Table!A"&amp;$X75):INDIRECT("Table!" &amp; $AA$211 &amp; $X75),0)),"",INDIRECT(CONCATENATE("Table!",ADDRESS($T75,MATCH(P$1,INDIRECT("Table!A" &amp; $X75):INDIRECT("Table!" &amp; $AA$211 &amp; $X75),0)))))</f>
        <v/>
      </c>
      <c r="P75" s="277" t="str">
        <f ca="1">IF(ISERROR(MATCH(Q$1,INDIRECT("Table!A"&amp;$X75):INDIRECT("Table!" &amp; $AA$211 &amp; $X75),0)),"",INDIRECT(CONCATENATE("Table!",ADDRESS($T75,MATCH(Q$1,INDIRECT("Table!A" &amp; $X75):INDIRECT("Table!" &amp; $AA$211 &amp; $X75),0)))))</f>
        <v/>
      </c>
      <c r="Q75" s="203"/>
      <c r="R75" s="203"/>
      <c r="S75" s="203"/>
      <c r="T75" s="24"/>
      <c r="U75" s="203"/>
      <c r="V75" s="203"/>
      <c r="W75" s="203"/>
      <c r="X75" s="24"/>
      <c r="Y75" s="203"/>
      <c r="Z75" s="203"/>
      <c r="AA75" s="24"/>
      <c r="AB75" s="27"/>
      <c r="AC75" s="27"/>
      <c r="AD75" s="27"/>
    </row>
    <row r="76" spans="2:30" ht="19.5" customHeight="1">
      <c r="B76" s="26"/>
      <c r="C76" s="26" t="str">
        <f ca="1">IF(ISERROR(MATCH(C$1,INDIRECT("Table!A"&amp;$X76):INDIRECT("Table!" &amp; $AA$211 &amp; $X76),0)),"",INDIRECT(CONCATENATE("Table!",ADDRESS($T76,MATCH(C$1,INDIRECT("Table!A" &amp; $X76):INDIRECT("Table!" &amp; $AA$211 &amp; $X76),0)))))</f>
        <v/>
      </c>
      <c r="D76" s="26" t="str">
        <f ca="1">IF(ISERROR(MATCH(D$1,INDIRECT("Table!A"&amp;$X76):INDIRECT("Table!" &amp; $AA$211 &amp; $X76),0)),"",INDIRECT(CONCATENATE("Table!",ADDRESS($T76,MATCH(D$1,INDIRECT("Table!A" &amp; $X76):INDIRECT("Table!" &amp; $AA$211 &amp; $X76),0)))))</f>
        <v/>
      </c>
      <c r="E76" s="26" t="str">
        <f ca="1">IF(ISERROR(MATCH(E$1,INDIRECT("Table!A"&amp;$X76):INDIRECT("Table!" &amp; $AA$211 &amp; $X76),0)),"",INDIRECT(CONCATENATE("Table!",ADDRESS($T76,MATCH(E$1,INDIRECT("Table!A" &amp; $X76):INDIRECT("Table!" &amp; $AA$211 &amp; $X76),0)))))</f>
        <v/>
      </c>
      <c r="F76" s="26" t="str">
        <f ca="1">IF(ISERROR(MATCH(F$1,INDIRECT("Table!A"&amp;$X76):INDIRECT("Table!" &amp; $AA$211 &amp; $X76),0)),"",INDIRECT(CONCATENATE("Table!",ADDRESS($T76,MATCH(F$1,INDIRECT("Table!A" &amp; $X76):INDIRECT("Table!" &amp; $AA$211 &amp; $X76),0)))))</f>
        <v/>
      </c>
      <c r="G76" s="26" t="str">
        <f ca="1">IF(ISERROR(MATCH(G$1,INDIRECT("Table!A"&amp;$X76):INDIRECT("Table!" &amp; $AA$211 &amp; $X76),0)),"",INDIRECT(CONCATENATE("Table!",ADDRESS($T76,MATCH(G$1,INDIRECT("Table!A" &amp; $X76):INDIRECT("Table!" &amp; $AA$211 &amp; $X76),0)))))</f>
        <v/>
      </c>
      <c r="H76" s="26" t="str">
        <f ca="1">IF(ISERROR(MATCH(H$1,INDIRECT("Table!A"&amp;$X76):INDIRECT("Table!" &amp; $AA$211 &amp; $X76),0)),"",INDIRECT(CONCATENATE("Table!",ADDRESS($T76,MATCH(H$1,INDIRECT("Table!A" &amp; $X76):INDIRECT("Table!" &amp; $AA$211 &amp; $X76),0)))))</f>
        <v/>
      </c>
      <c r="I76" s="277"/>
      <c r="J76" s="277"/>
      <c r="K76" s="26" t="str">
        <f ca="1">IF(ISERROR(MATCH(L$1,INDIRECT("Table!A"&amp;$X76):INDIRECT("Table!" &amp; $AA$211 &amp; $X76),0)),"",INDIRECT(CONCATENATE("Table!",ADDRESS($T76,MATCH(L$1,INDIRECT("Table!A" &amp; $X76):INDIRECT("Table!" &amp; $AA$211 &amp; $X76),0)))))</f>
        <v/>
      </c>
      <c r="L76" s="26" t="str">
        <f ca="1">IF(ISERROR(MATCH(M$1,INDIRECT("Table!A"&amp;$X76):INDIRECT("Table!" &amp; $AA$211 &amp; $X76),0)),"",INDIRECT(CONCATENATE("Table!",ADDRESS($T76,MATCH(M$1,INDIRECT("Table!A" &amp; $X76):INDIRECT("Table!" &amp; $AA$211 &amp; $X76),0)))))</f>
        <v/>
      </c>
      <c r="M76" s="26" t="str">
        <f ca="1">IF(ISERROR(MATCH(N$1,INDIRECT("Table!A"&amp;$X76):INDIRECT("Table!" &amp; $AA$211 &amp; $X76),0)),"",INDIRECT(CONCATENATE("Table!",ADDRESS($T76,MATCH(N$1,INDIRECT("Table!A" &amp; $X76):INDIRECT("Table!" &amp; $AA$211 &amp; $X76),0)))))</f>
        <v/>
      </c>
      <c r="N76" s="26" t="str">
        <f ca="1">IF(ISERROR(MATCH(O$1,INDIRECT("Table!A"&amp;$X76):INDIRECT("Table!" &amp; $AA$211 &amp; $X76),0)),"",INDIRECT(CONCATENATE("Table!",ADDRESS($T76,MATCH(O$1,INDIRECT("Table!A" &amp; $X76):INDIRECT("Table!" &amp; $AA$211 &amp; $X76),0)))))</f>
        <v/>
      </c>
      <c r="O76" s="26" t="str">
        <f ca="1">IF(ISERROR(MATCH(P$1,INDIRECT("Table!A"&amp;$X76):INDIRECT("Table!" &amp; $AA$211 &amp; $X76),0)),"",INDIRECT(CONCATENATE("Table!",ADDRESS($T76,MATCH(P$1,INDIRECT("Table!A" &amp; $X76):INDIRECT("Table!" &amp; $AA$211 &amp; $X76),0)))))</f>
        <v/>
      </c>
      <c r="P76" s="277" t="str">
        <f ca="1">IF(ISERROR(MATCH(Q$1,INDIRECT("Table!A"&amp;$X76):INDIRECT("Table!" &amp; $AA$211 &amp; $X76),0)),"",INDIRECT(CONCATENATE("Table!",ADDRESS($T76,MATCH(Q$1,INDIRECT("Table!A" &amp; $X76):INDIRECT("Table!" &amp; $AA$211 &amp; $X76),0)))))</f>
        <v/>
      </c>
      <c r="Q76" s="202"/>
      <c r="R76" s="202"/>
      <c r="S76" s="202"/>
      <c r="T76" s="24"/>
      <c r="U76" s="202"/>
      <c r="V76" s="202"/>
      <c r="W76" s="202"/>
      <c r="X76" s="24"/>
      <c r="Y76" s="202"/>
      <c r="Z76" s="202"/>
      <c r="AA76" s="24"/>
      <c r="AB76" s="27"/>
      <c r="AC76" s="27"/>
      <c r="AD76" s="27"/>
    </row>
    <row r="77" spans="2:30" ht="19.5" customHeight="1">
      <c r="B77" s="26"/>
      <c r="C77" s="26" t="str">
        <f ca="1">IF(ISERROR(MATCH(C$1,INDIRECT("Table!A"&amp;$X77):INDIRECT("Table!" &amp; $AA$211 &amp; $X77),0)),"",INDIRECT(CONCATENATE("Table!",ADDRESS($T77,MATCH(C$1,INDIRECT("Table!A" &amp; $X77):INDIRECT("Table!" &amp; $AA$211 &amp; $X77),0)))))</f>
        <v/>
      </c>
      <c r="D77" s="26" t="str">
        <f ca="1">IF(ISERROR(MATCH(D$1,INDIRECT("Table!A"&amp;$X77):INDIRECT("Table!" &amp; $AA$211 &amp; $X77),0)),"",INDIRECT(CONCATENATE("Table!",ADDRESS($T77,MATCH(D$1,INDIRECT("Table!A" &amp; $X77):INDIRECT("Table!" &amp; $AA$211 &amp; $X77),0)))))</f>
        <v/>
      </c>
      <c r="E77" s="26" t="str">
        <f ca="1">IF(ISERROR(MATCH(E$1,INDIRECT("Table!A"&amp;$X77):INDIRECT("Table!" &amp; $AA$211 &amp; $X77),0)),"",INDIRECT(CONCATENATE("Table!",ADDRESS($T77,MATCH(E$1,INDIRECT("Table!A" &amp; $X77):INDIRECT("Table!" &amp; $AA$211 &amp; $X77),0)))))</f>
        <v/>
      </c>
      <c r="F77" s="26" t="str">
        <f ca="1">IF(ISERROR(MATCH(F$1,INDIRECT("Table!A"&amp;$X77):INDIRECT("Table!" &amp; $AA$211 &amp; $X77),0)),"",INDIRECT(CONCATENATE("Table!",ADDRESS($T77,MATCH(F$1,INDIRECT("Table!A" &amp; $X77):INDIRECT("Table!" &amp; $AA$211 &amp; $X77),0)))))</f>
        <v/>
      </c>
      <c r="G77" s="26" t="str">
        <f ca="1">IF(ISERROR(MATCH(G$1,INDIRECT("Table!A"&amp;$X77):INDIRECT("Table!" &amp; $AA$211 &amp; $X77),0)),"",INDIRECT(CONCATENATE("Table!",ADDRESS($T77,MATCH(G$1,INDIRECT("Table!A" &amp; $X77):INDIRECT("Table!" &amp; $AA$211 &amp; $X77),0)))))</f>
        <v/>
      </c>
      <c r="H77" s="26" t="str">
        <f ca="1">IF(ISERROR(MATCH(H$1,INDIRECT("Table!A"&amp;$X77):INDIRECT("Table!" &amp; $AA$211 &amp; $X77),0)),"",INDIRECT(CONCATENATE("Table!",ADDRESS($T77,MATCH(H$1,INDIRECT("Table!A" &amp; $X77):INDIRECT("Table!" &amp; $AA$211 &amp; $X77),0)))))</f>
        <v/>
      </c>
      <c r="I77" s="277"/>
      <c r="J77" s="277"/>
      <c r="K77" s="26" t="str">
        <f ca="1">IF(ISERROR(MATCH(L$1,INDIRECT("Table!A"&amp;$X77):INDIRECT("Table!" &amp; $AA$211 &amp; $X77),0)),"",INDIRECT(CONCATENATE("Table!",ADDRESS($T77,MATCH(L$1,INDIRECT("Table!A" &amp; $X77):INDIRECT("Table!" &amp; $AA$211 &amp; $X77),0)))))</f>
        <v/>
      </c>
      <c r="L77" s="26" t="str">
        <f ca="1">IF(ISERROR(MATCH(M$1,INDIRECT("Table!A"&amp;$X77):INDIRECT("Table!" &amp; $AA$211 &amp; $X77),0)),"",INDIRECT(CONCATENATE("Table!",ADDRESS($T77,MATCH(M$1,INDIRECT("Table!A" &amp; $X77):INDIRECT("Table!" &amp; $AA$211 &amp; $X77),0)))))</f>
        <v/>
      </c>
      <c r="M77" s="26" t="str">
        <f ca="1">IF(ISERROR(MATCH(N$1,INDIRECT("Table!A"&amp;$X77):INDIRECT("Table!" &amp; $AA$211 &amp; $X77),0)),"",INDIRECT(CONCATENATE("Table!",ADDRESS($T77,MATCH(N$1,INDIRECT("Table!A" &amp; $X77):INDIRECT("Table!" &amp; $AA$211 &amp; $X77),0)))))</f>
        <v/>
      </c>
      <c r="N77" s="26" t="str">
        <f ca="1">IF(ISERROR(MATCH(O$1,INDIRECT("Table!A"&amp;$X77):INDIRECT("Table!" &amp; $AA$211 &amp; $X77),0)),"",INDIRECT(CONCATENATE("Table!",ADDRESS($T77,MATCH(O$1,INDIRECT("Table!A" &amp; $X77):INDIRECT("Table!" &amp; $AA$211 &amp; $X77),0)))))</f>
        <v/>
      </c>
      <c r="O77" s="26" t="str">
        <f ca="1">IF(ISERROR(MATCH(P$1,INDIRECT("Table!A"&amp;$X77):INDIRECT("Table!" &amp; $AA$211 &amp; $X77),0)),"",INDIRECT(CONCATENATE("Table!",ADDRESS($T77,MATCH(P$1,INDIRECT("Table!A" &amp; $X77):INDIRECT("Table!" &amp; $AA$211 &amp; $X77),0)))))</f>
        <v/>
      </c>
      <c r="P77" s="277" t="str">
        <f ca="1">IF(ISERROR(MATCH(Q$1,INDIRECT("Table!A"&amp;$X77):INDIRECT("Table!" &amp; $AA$211 &amp; $X77),0)),"",INDIRECT(CONCATENATE("Table!",ADDRESS($T77,MATCH(Q$1,INDIRECT("Table!A" &amp; $X77):INDIRECT("Table!" &amp; $AA$211 &amp; $X77),0)))))</f>
        <v/>
      </c>
      <c r="Q77" s="201"/>
      <c r="R77" s="201"/>
      <c r="S77" s="201"/>
      <c r="T77" s="24"/>
      <c r="U77" s="201"/>
      <c r="V77" s="201"/>
      <c r="W77" s="201"/>
      <c r="X77" s="24"/>
      <c r="Y77" s="201"/>
      <c r="Z77" s="201"/>
      <c r="AA77" s="24"/>
      <c r="AB77" s="27"/>
      <c r="AC77" s="27"/>
      <c r="AD77" s="27"/>
    </row>
    <row r="78" spans="2:30" ht="19.5" customHeight="1">
      <c r="B78" s="26"/>
      <c r="C78" s="26" t="str">
        <f ca="1">IF(ISERROR(MATCH(C$1,INDIRECT("Table!A"&amp;$X78):INDIRECT("Table!" &amp; $AA$211 &amp; $X78),0)),"",INDIRECT(CONCATENATE("Table!",ADDRESS($T78,MATCH(C$1,INDIRECT("Table!A" &amp; $X78):INDIRECT("Table!" &amp; $AA$211 &amp; $X78),0)))))</f>
        <v/>
      </c>
      <c r="D78" s="26" t="str">
        <f ca="1">IF(ISERROR(MATCH(D$1,INDIRECT("Table!A"&amp;$X78):INDIRECT("Table!" &amp; $AA$211 &amp; $X78),0)),"",INDIRECT(CONCATENATE("Table!",ADDRESS($T78,MATCH(D$1,INDIRECT("Table!A" &amp; $X78):INDIRECT("Table!" &amp; $AA$211 &amp; $X78),0)))))</f>
        <v/>
      </c>
      <c r="E78" s="26" t="str">
        <f ca="1">IF(ISERROR(MATCH(E$1,INDIRECT("Table!A"&amp;$X78):INDIRECT("Table!" &amp; $AA$211 &amp; $X78),0)),"",INDIRECT(CONCATENATE("Table!",ADDRESS($T78,MATCH(E$1,INDIRECT("Table!A" &amp; $X78):INDIRECT("Table!" &amp; $AA$211 &amp; $X78),0)))))</f>
        <v/>
      </c>
      <c r="F78" s="26" t="str">
        <f ca="1">IF(ISERROR(MATCH(F$1,INDIRECT("Table!A"&amp;$X78):INDIRECT("Table!" &amp; $AA$211 &amp; $X78),0)),"",INDIRECT(CONCATENATE("Table!",ADDRESS($T78,MATCH(F$1,INDIRECT("Table!A" &amp; $X78):INDIRECT("Table!" &amp; $AA$211 &amp; $X78),0)))))</f>
        <v/>
      </c>
      <c r="G78" s="26" t="str">
        <f ca="1">IF(ISERROR(MATCH(G$1,INDIRECT("Table!A"&amp;$X78):INDIRECT("Table!" &amp; $AA$211 &amp; $X78),0)),"",INDIRECT(CONCATENATE("Table!",ADDRESS($T78,MATCH(G$1,INDIRECT("Table!A" &amp; $X78):INDIRECT("Table!" &amp; $AA$211 &amp; $X78),0)))))</f>
        <v/>
      </c>
      <c r="H78" s="26" t="str">
        <f ca="1">IF(ISERROR(MATCH(H$1,INDIRECT("Table!A"&amp;$X78):INDIRECT("Table!" &amp; $AA$211 &amp; $X78),0)),"",INDIRECT(CONCATENATE("Table!",ADDRESS($T78,MATCH(H$1,INDIRECT("Table!A" &amp; $X78):INDIRECT("Table!" &amp; $AA$211 &amp; $X78),0)))))</f>
        <v/>
      </c>
      <c r="I78" s="277"/>
      <c r="J78" s="277"/>
      <c r="K78" s="26" t="str">
        <f ca="1">IF(ISERROR(MATCH(L$1,INDIRECT("Table!A"&amp;$X78):INDIRECT("Table!" &amp; $AA$211 &amp; $X78),0)),"",INDIRECT(CONCATENATE("Table!",ADDRESS($T78,MATCH(L$1,INDIRECT("Table!A" &amp; $X78):INDIRECT("Table!" &amp; $AA$211 &amp; $X78),0)))))</f>
        <v/>
      </c>
      <c r="L78" s="26" t="str">
        <f ca="1">IF(ISERROR(MATCH(M$1,INDIRECT("Table!A"&amp;$X78):INDIRECT("Table!" &amp; $AA$211 &amp; $X78),0)),"",INDIRECT(CONCATENATE("Table!",ADDRESS($T78,MATCH(M$1,INDIRECT("Table!A" &amp; $X78):INDIRECT("Table!" &amp; $AA$211 &amp; $X78),0)))))</f>
        <v/>
      </c>
      <c r="M78" s="26" t="str">
        <f ca="1">IF(ISERROR(MATCH(N$1,INDIRECT("Table!A"&amp;$X78):INDIRECT("Table!" &amp; $AA$211 &amp; $X78),0)),"",INDIRECT(CONCATENATE("Table!",ADDRESS($T78,MATCH(N$1,INDIRECT("Table!A" &amp; $X78):INDIRECT("Table!" &amp; $AA$211 &amp; $X78),0)))))</f>
        <v/>
      </c>
      <c r="N78" s="26" t="str">
        <f ca="1">IF(ISERROR(MATCH(O$1,INDIRECT("Table!A"&amp;$X78):INDIRECT("Table!" &amp; $AA$211 &amp; $X78),0)),"",INDIRECT(CONCATENATE("Table!",ADDRESS($T78,MATCH(O$1,INDIRECT("Table!A" &amp; $X78):INDIRECT("Table!" &amp; $AA$211 &amp; $X78),0)))))</f>
        <v/>
      </c>
      <c r="O78" s="26" t="str">
        <f ca="1">IF(ISERROR(MATCH(P$1,INDIRECT("Table!A"&amp;$X78):INDIRECT("Table!" &amp; $AA$211 &amp; $X78),0)),"",INDIRECT(CONCATENATE("Table!",ADDRESS($T78,MATCH(P$1,INDIRECT("Table!A" &amp; $X78):INDIRECT("Table!" &amp; $AA$211 &amp; $X78),0)))))</f>
        <v/>
      </c>
      <c r="P78" s="277" t="str">
        <f ca="1">IF(ISERROR(MATCH(Q$1,INDIRECT("Table!A"&amp;$X78):INDIRECT("Table!" &amp; $AA$211 &amp; $X78),0)),"",INDIRECT(CONCATENATE("Table!",ADDRESS($T78,MATCH(Q$1,INDIRECT("Table!A" &amp; $X78):INDIRECT("Table!" &amp; $AA$211 &amp; $X78),0)))))</f>
        <v/>
      </c>
      <c r="Q78" s="200"/>
      <c r="R78" s="200"/>
      <c r="S78" s="200"/>
      <c r="T78" s="24"/>
      <c r="U78" s="200"/>
      <c r="V78" s="200"/>
      <c r="W78" s="200"/>
      <c r="X78" s="24"/>
      <c r="Y78" s="200"/>
      <c r="Z78" s="200"/>
      <c r="AA78" s="24"/>
      <c r="AB78" s="27"/>
      <c r="AC78" s="27"/>
      <c r="AD78" s="27"/>
    </row>
    <row r="79" spans="2:30" ht="19.5" customHeight="1">
      <c r="B79" s="26"/>
      <c r="C79" s="26" t="str">
        <f ca="1">IF(ISERROR(MATCH(C$1,INDIRECT("Table!A"&amp;$X79):INDIRECT("Table!" &amp; $AA$211 &amp; $X79),0)),"",INDIRECT(CONCATENATE("Table!",ADDRESS($T79,MATCH(C$1,INDIRECT("Table!A" &amp; $X79):INDIRECT("Table!" &amp; $AA$211 &amp; $X79),0)))))</f>
        <v/>
      </c>
      <c r="D79" s="26" t="str">
        <f ca="1">IF(ISERROR(MATCH(D$1,INDIRECT("Table!A"&amp;$X79):INDIRECT("Table!" &amp; $AA$211 &amp; $X79),0)),"",INDIRECT(CONCATENATE("Table!",ADDRESS($T79,MATCH(D$1,INDIRECT("Table!A" &amp; $X79):INDIRECT("Table!" &amp; $AA$211 &amp; $X79),0)))))</f>
        <v/>
      </c>
      <c r="E79" s="26" t="str">
        <f ca="1">IF(ISERROR(MATCH(E$1,INDIRECT("Table!A"&amp;$X79):INDIRECT("Table!" &amp; $AA$211 &amp; $X79),0)),"",INDIRECT(CONCATENATE("Table!",ADDRESS($T79,MATCH(E$1,INDIRECT("Table!A" &amp; $X79):INDIRECT("Table!" &amp; $AA$211 &amp; $X79),0)))))</f>
        <v/>
      </c>
      <c r="F79" s="26" t="str">
        <f ca="1">IF(ISERROR(MATCH(F$1,INDIRECT("Table!A"&amp;$X79):INDIRECT("Table!" &amp; $AA$211 &amp; $X79),0)),"",INDIRECT(CONCATENATE("Table!",ADDRESS($T79,MATCH(F$1,INDIRECT("Table!A" &amp; $X79):INDIRECT("Table!" &amp; $AA$211 &amp; $X79),0)))))</f>
        <v/>
      </c>
      <c r="G79" s="26" t="str">
        <f ca="1">IF(ISERROR(MATCH(G$1,INDIRECT("Table!A"&amp;$X79):INDIRECT("Table!" &amp; $AA$211 &amp; $X79),0)),"",INDIRECT(CONCATENATE("Table!",ADDRESS($T79,MATCH(G$1,INDIRECT("Table!A" &amp; $X79):INDIRECT("Table!" &amp; $AA$211 &amp; $X79),0)))))</f>
        <v/>
      </c>
      <c r="H79" s="26" t="str">
        <f ca="1">IF(ISERROR(MATCH(H$1,INDIRECT("Table!A"&amp;$X79):INDIRECT("Table!" &amp; $AA$211 &amp; $X79),0)),"",INDIRECT(CONCATENATE("Table!",ADDRESS($T79,MATCH(H$1,INDIRECT("Table!A" &amp; $X79):INDIRECT("Table!" &amp; $AA$211 &amp; $X79),0)))))</f>
        <v/>
      </c>
      <c r="I79" s="277"/>
      <c r="J79" s="277"/>
      <c r="K79" s="26" t="str">
        <f ca="1">IF(ISERROR(MATCH(L$1,INDIRECT("Table!A"&amp;$X79):INDIRECT("Table!" &amp; $AA$211 &amp; $X79),0)),"",INDIRECT(CONCATENATE("Table!",ADDRESS($T79,MATCH(L$1,INDIRECT("Table!A" &amp; $X79):INDIRECT("Table!" &amp; $AA$211 &amp; $X79),0)))))</f>
        <v/>
      </c>
      <c r="L79" s="26" t="str">
        <f ca="1">IF(ISERROR(MATCH(M$1,INDIRECT("Table!A"&amp;$X79):INDIRECT("Table!" &amp; $AA$211 &amp; $X79),0)),"",INDIRECT(CONCATENATE("Table!",ADDRESS($T79,MATCH(M$1,INDIRECT("Table!A" &amp; $X79):INDIRECT("Table!" &amp; $AA$211 &amp; $X79),0)))))</f>
        <v/>
      </c>
      <c r="M79" s="26" t="str">
        <f ca="1">IF(ISERROR(MATCH(N$1,INDIRECT("Table!A"&amp;$X79):INDIRECT("Table!" &amp; $AA$211 &amp; $X79),0)),"",INDIRECT(CONCATENATE("Table!",ADDRESS($T79,MATCH(N$1,INDIRECT("Table!A" &amp; $X79):INDIRECT("Table!" &amp; $AA$211 &amp; $X79),0)))))</f>
        <v/>
      </c>
      <c r="N79" s="26" t="str">
        <f ca="1">IF(ISERROR(MATCH(O$1,INDIRECT("Table!A"&amp;$X79):INDIRECT("Table!" &amp; $AA$211 &amp; $X79),0)),"",INDIRECT(CONCATENATE("Table!",ADDRESS($T79,MATCH(O$1,INDIRECT("Table!A" &amp; $X79):INDIRECT("Table!" &amp; $AA$211 &amp; $X79),0)))))</f>
        <v/>
      </c>
      <c r="O79" s="26" t="str">
        <f ca="1">IF(ISERROR(MATCH(P$1,INDIRECT("Table!A"&amp;$X79):INDIRECT("Table!" &amp; $AA$211 &amp; $X79),0)),"",INDIRECT(CONCATENATE("Table!",ADDRESS($T79,MATCH(P$1,INDIRECT("Table!A" &amp; $X79):INDIRECT("Table!" &amp; $AA$211 &amp; $X79),0)))))</f>
        <v/>
      </c>
      <c r="P79" s="277" t="str">
        <f ca="1">IF(ISERROR(MATCH(Q$1,INDIRECT("Table!A"&amp;$X79):INDIRECT("Table!" &amp; $AA$211 &amp; $X79),0)),"",INDIRECT(CONCATENATE("Table!",ADDRESS($T79,MATCH(Q$1,INDIRECT("Table!A" &amp; $X79):INDIRECT("Table!" &amp; $AA$211 &amp; $X79),0)))))</f>
        <v/>
      </c>
      <c r="Q79" s="199"/>
      <c r="R79" s="199"/>
      <c r="S79" s="199"/>
      <c r="T79" s="24"/>
      <c r="U79" s="199"/>
      <c r="V79" s="199"/>
      <c r="W79" s="199"/>
      <c r="X79" s="24"/>
      <c r="Y79" s="199"/>
      <c r="Z79" s="199"/>
      <c r="AA79" s="24"/>
      <c r="AB79" s="27"/>
      <c r="AC79" s="27"/>
      <c r="AD79" s="27"/>
    </row>
    <row r="80" spans="2:30" ht="19.5" customHeight="1">
      <c r="B80" s="26"/>
      <c r="C80" s="26" t="str">
        <f ca="1">IF(ISERROR(MATCH(C$1,INDIRECT("Table!A"&amp;$X80):INDIRECT("Table!" &amp; $AA$211 &amp; $X80),0)),"",INDIRECT(CONCATENATE("Table!",ADDRESS($T80,MATCH(C$1,INDIRECT("Table!A" &amp; $X80):INDIRECT("Table!" &amp; $AA$211 &amp; $X80),0)))))</f>
        <v/>
      </c>
      <c r="D80" s="26" t="str">
        <f ca="1">IF(ISERROR(MATCH(D$1,INDIRECT("Table!A"&amp;$X80):INDIRECT("Table!" &amp; $AA$211 &amp; $X80),0)),"",INDIRECT(CONCATENATE("Table!",ADDRESS($T80,MATCH(D$1,INDIRECT("Table!A" &amp; $X80):INDIRECT("Table!" &amp; $AA$211 &amp; $X80),0)))))</f>
        <v/>
      </c>
      <c r="E80" s="26" t="str">
        <f ca="1">IF(ISERROR(MATCH(E$1,INDIRECT("Table!A"&amp;$X80):INDIRECT("Table!" &amp; $AA$211 &amp; $X80),0)),"",INDIRECT(CONCATENATE("Table!",ADDRESS($T80,MATCH(E$1,INDIRECT("Table!A" &amp; $X80):INDIRECT("Table!" &amp; $AA$211 &amp; $X80),0)))))</f>
        <v/>
      </c>
      <c r="F80" s="26" t="str">
        <f ca="1">IF(ISERROR(MATCH(F$1,INDIRECT("Table!A"&amp;$X80):INDIRECT("Table!" &amp; $AA$211 &amp; $X80),0)),"",INDIRECT(CONCATENATE("Table!",ADDRESS($T80,MATCH(F$1,INDIRECT("Table!A" &amp; $X80):INDIRECT("Table!" &amp; $AA$211 &amp; $X80),0)))))</f>
        <v/>
      </c>
      <c r="G80" s="26" t="str">
        <f ca="1">IF(ISERROR(MATCH(G$1,INDIRECT("Table!A"&amp;$X80):INDIRECT("Table!" &amp; $AA$211 &amp; $X80),0)),"",INDIRECT(CONCATENATE("Table!",ADDRESS($T80,MATCH(G$1,INDIRECT("Table!A" &amp; $X80):INDIRECT("Table!" &amp; $AA$211 &amp; $X80),0)))))</f>
        <v/>
      </c>
      <c r="H80" s="26" t="str">
        <f ca="1">IF(ISERROR(MATCH(H$1,INDIRECT("Table!A"&amp;$X80):INDIRECT("Table!" &amp; $AA$211 &amp; $X80),0)),"",INDIRECT(CONCATENATE("Table!",ADDRESS($T80,MATCH(H$1,INDIRECT("Table!A" &amp; $X80):INDIRECT("Table!" &amp; $AA$211 &amp; $X80),0)))))</f>
        <v/>
      </c>
      <c r="I80" s="277"/>
      <c r="J80" s="277"/>
      <c r="K80" s="26" t="str">
        <f ca="1">IF(ISERROR(MATCH(L$1,INDIRECT("Table!A"&amp;$X80):INDIRECT("Table!" &amp; $AA$211 &amp; $X80),0)),"",INDIRECT(CONCATENATE("Table!",ADDRESS($T80,MATCH(L$1,INDIRECT("Table!A" &amp; $X80):INDIRECT("Table!" &amp; $AA$211 &amp; $X80),0)))))</f>
        <v/>
      </c>
      <c r="L80" s="26" t="str">
        <f ca="1">IF(ISERROR(MATCH(M$1,INDIRECT("Table!A"&amp;$X80):INDIRECT("Table!" &amp; $AA$211 &amp; $X80),0)),"",INDIRECT(CONCATENATE("Table!",ADDRESS($T80,MATCH(M$1,INDIRECT("Table!A" &amp; $X80):INDIRECT("Table!" &amp; $AA$211 &amp; $X80),0)))))</f>
        <v/>
      </c>
      <c r="M80" s="26" t="str">
        <f ca="1">IF(ISERROR(MATCH(N$1,INDIRECT("Table!A"&amp;$X80):INDIRECT("Table!" &amp; $AA$211 &amp; $X80),0)),"",INDIRECT(CONCATENATE("Table!",ADDRESS($T80,MATCH(N$1,INDIRECT("Table!A" &amp; $X80):INDIRECT("Table!" &amp; $AA$211 &amp; $X80),0)))))</f>
        <v/>
      </c>
      <c r="N80" s="26" t="str">
        <f ca="1">IF(ISERROR(MATCH(O$1,INDIRECT("Table!A"&amp;$X80):INDIRECT("Table!" &amp; $AA$211 &amp; $X80),0)),"",INDIRECT(CONCATENATE("Table!",ADDRESS($T80,MATCH(O$1,INDIRECT("Table!A" &amp; $X80):INDIRECT("Table!" &amp; $AA$211 &amp; $X80),0)))))</f>
        <v/>
      </c>
      <c r="O80" s="26" t="str">
        <f ca="1">IF(ISERROR(MATCH(P$1,INDIRECT("Table!A"&amp;$X80):INDIRECT("Table!" &amp; $AA$211 &amp; $X80),0)),"",INDIRECT(CONCATENATE("Table!",ADDRESS($T80,MATCH(P$1,INDIRECT("Table!A" &amp; $X80):INDIRECT("Table!" &amp; $AA$211 &amp; $X80),0)))))</f>
        <v/>
      </c>
      <c r="P80" s="277" t="str">
        <f ca="1">IF(ISERROR(MATCH(Q$1,INDIRECT("Table!A"&amp;$X80):INDIRECT("Table!" &amp; $AA$211 &amp; $X80),0)),"",INDIRECT(CONCATENATE("Table!",ADDRESS($T80,MATCH(Q$1,INDIRECT("Table!A" &amp; $X80):INDIRECT("Table!" &amp; $AA$211 &amp; $X80),0)))))</f>
        <v/>
      </c>
      <c r="Q80" s="199"/>
      <c r="R80" s="199"/>
      <c r="S80" s="199"/>
      <c r="T80" s="24"/>
      <c r="U80" s="199"/>
      <c r="V80" s="199"/>
      <c r="W80" s="199"/>
      <c r="X80" s="24"/>
      <c r="Y80" s="199"/>
      <c r="Z80" s="199"/>
      <c r="AA80" s="24"/>
      <c r="AB80" s="27"/>
      <c r="AC80" s="27"/>
      <c r="AD80" s="27"/>
    </row>
    <row r="81" spans="2:30" ht="19.5" customHeight="1">
      <c r="B81" s="26"/>
      <c r="C81" s="26" t="str">
        <f ca="1">IF(ISERROR(MATCH(C$1,INDIRECT("Table!A"&amp;$X81):INDIRECT("Table!" &amp; $AA$211 &amp; $X81),0)),"",INDIRECT(CONCATENATE("Table!",ADDRESS($T81,MATCH(C$1,INDIRECT("Table!A" &amp; $X81):INDIRECT("Table!" &amp; $AA$211 &amp; $X81),0)))))</f>
        <v/>
      </c>
      <c r="D81" s="26" t="str">
        <f ca="1">IF(ISERROR(MATCH(D$1,INDIRECT("Table!A"&amp;$X81):INDIRECT("Table!" &amp; $AA$211 &amp; $X81),0)),"",INDIRECT(CONCATENATE("Table!",ADDRESS($T81,MATCH(D$1,INDIRECT("Table!A" &amp; $X81):INDIRECT("Table!" &amp; $AA$211 &amp; $X81),0)))))</f>
        <v/>
      </c>
      <c r="E81" s="26" t="str">
        <f ca="1">IF(ISERROR(MATCH(E$1,INDIRECT("Table!A"&amp;$X81):INDIRECT("Table!" &amp; $AA$211 &amp; $X81),0)),"",INDIRECT(CONCATENATE("Table!",ADDRESS($T81,MATCH(E$1,INDIRECT("Table!A" &amp; $X81):INDIRECT("Table!" &amp; $AA$211 &amp; $X81),0)))))</f>
        <v/>
      </c>
      <c r="F81" s="26" t="str">
        <f ca="1">IF(ISERROR(MATCH(F$1,INDIRECT("Table!A"&amp;$X81):INDIRECT("Table!" &amp; $AA$211 &amp; $X81),0)),"",INDIRECT(CONCATENATE("Table!",ADDRESS($T81,MATCH(F$1,INDIRECT("Table!A" &amp; $X81):INDIRECT("Table!" &amp; $AA$211 &amp; $X81),0)))))</f>
        <v/>
      </c>
      <c r="G81" s="26" t="str">
        <f ca="1">IF(ISERROR(MATCH(G$1,INDIRECT("Table!A"&amp;$X81):INDIRECT("Table!" &amp; $AA$211 &amp; $X81),0)),"",INDIRECT(CONCATENATE("Table!",ADDRESS($T81,MATCH(G$1,INDIRECT("Table!A" &amp; $X81):INDIRECT("Table!" &amp; $AA$211 &amp; $X81),0)))))</f>
        <v/>
      </c>
      <c r="H81" s="26" t="str">
        <f ca="1">IF(ISERROR(MATCH(H$1,INDIRECT("Table!A"&amp;$X81):INDIRECT("Table!" &amp; $AA$211 &amp; $X81),0)),"",INDIRECT(CONCATENATE("Table!",ADDRESS($T81,MATCH(H$1,INDIRECT("Table!A" &amp; $X81):INDIRECT("Table!" &amp; $AA$211 &amp; $X81),0)))))</f>
        <v/>
      </c>
      <c r="I81" s="277"/>
      <c r="J81" s="277"/>
      <c r="K81" s="26" t="str">
        <f ca="1">IF(ISERROR(MATCH(L$1,INDIRECT("Table!A"&amp;$X81):INDIRECT("Table!" &amp; $AA$211 &amp; $X81),0)),"",INDIRECT(CONCATENATE("Table!",ADDRESS($T81,MATCH(L$1,INDIRECT("Table!A" &amp; $X81):INDIRECT("Table!" &amp; $AA$211 &amp; $X81),0)))))</f>
        <v/>
      </c>
      <c r="L81" s="26" t="str">
        <f ca="1">IF(ISERROR(MATCH(M$1,INDIRECT("Table!A"&amp;$X81):INDIRECT("Table!" &amp; $AA$211 &amp; $X81),0)),"",INDIRECT(CONCATENATE("Table!",ADDRESS($T81,MATCH(M$1,INDIRECT("Table!A" &amp; $X81):INDIRECT("Table!" &amp; $AA$211 &amp; $X81),0)))))</f>
        <v/>
      </c>
      <c r="M81" s="26" t="str">
        <f ca="1">IF(ISERROR(MATCH(N$1,INDIRECT("Table!A"&amp;$X81):INDIRECT("Table!" &amp; $AA$211 &amp; $X81),0)),"",INDIRECT(CONCATENATE("Table!",ADDRESS($T81,MATCH(N$1,INDIRECT("Table!A" &amp; $X81):INDIRECT("Table!" &amp; $AA$211 &amp; $X81),0)))))</f>
        <v/>
      </c>
      <c r="N81" s="26" t="str">
        <f ca="1">IF(ISERROR(MATCH(O$1,INDIRECT("Table!A"&amp;$X81):INDIRECT("Table!" &amp; $AA$211 &amp; $X81),0)),"",INDIRECT(CONCATENATE("Table!",ADDRESS($T81,MATCH(O$1,INDIRECT("Table!A" &amp; $X81):INDIRECT("Table!" &amp; $AA$211 &amp; $X81),0)))))</f>
        <v/>
      </c>
      <c r="O81" s="26" t="str">
        <f ca="1">IF(ISERROR(MATCH(P$1,INDIRECT("Table!A"&amp;$X81):INDIRECT("Table!" &amp; $AA$211 &amp; $X81),0)),"",INDIRECT(CONCATENATE("Table!",ADDRESS($T81,MATCH(P$1,INDIRECT("Table!A" &amp; $X81):INDIRECT("Table!" &amp; $AA$211 &amp; $X81),0)))))</f>
        <v/>
      </c>
      <c r="P81" s="277" t="str">
        <f ca="1">IF(ISERROR(MATCH(Q$1,INDIRECT("Table!A"&amp;$X81):INDIRECT("Table!" &amp; $AA$211 &amp; $X81),0)),"",INDIRECT(CONCATENATE("Table!",ADDRESS($T81,MATCH(Q$1,INDIRECT("Table!A" &amp; $X81):INDIRECT("Table!" &amp; $AA$211 &amp; $X81),0)))))</f>
        <v/>
      </c>
      <c r="Q81" s="198"/>
      <c r="R81" s="198"/>
      <c r="S81" s="198"/>
      <c r="T81" s="24"/>
      <c r="U81" s="198"/>
      <c r="V81" s="198"/>
      <c r="W81" s="198"/>
      <c r="X81" s="24"/>
      <c r="Y81" s="198"/>
      <c r="Z81" s="198"/>
      <c r="AA81" s="24"/>
      <c r="AB81" s="27"/>
      <c r="AC81" s="27"/>
      <c r="AD81" s="27"/>
    </row>
    <row r="82" spans="2:30" ht="19.5" customHeight="1">
      <c r="B82" s="26"/>
      <c r="C82" s="26" t="str">
        <f ca="1">IF(ISERROR(MATCH(C$1,INDIRECT("Table!A"&amp;$X82):INDIRECT("Table!" &amp; $AA$211 &amp; $X82),0)),"",INDIRECT(CONCATENATE("Table!",ADDRESS($T82,MATCH(C$1,INDIRECT("Table!A" &amp; $X82):INDIRECT("Table!" &amp; $AA$211 &amp; $X82),0)))))</f>
        <v/>
      </c>
      <c r="D82" s="26" t="str">
        <f ca="1">IF(ISERROR(MATCH(D$1,INDIRECT("Table!A"&amp;$X82):INDIRECT("Table!" &amp; $AA$211 &amp; $X82),0)),"",INDIRECT(CONCATENATE("Table!",ADDRESS($T82,MATCH(D$1,INDIRECT("Table!A" &amp; $X82):INDIRECT("Table!" &amp; $AA$211 &amp; $X82),0)))))</f>
        <v/>
      </c>
      <c r="E82" s="26" t="str">
        <f ca="1">IF(ISERROR(MATCH(E$1,INDIRECT("Table!A"&amp;$X82):INDIRECT("Table!" &amp; $AA$211 &amp; $X82),0)),"",INDIRECT(CONCATENATE("Table!",ADDRESS($T82,MATCH(E$1,INDIRECT("Table!A" &amp; $X82):INDIRECT("Table!" &amp; $AA$211 &amp; $X82),0)))))</f>
        <v/>
      </c>
      <c r="F82" s="26" t="str">
        <f ca="1">IF(ISERROR(MATCH(F$1,INDIRECT("Table!A"&amp;$X82):INDIRECT("Table!" &amp; $AA$211 &amp; $X82),0)),"",INDIRECT(CONCATENATE("Table!",ADDRESS($T82,MATCH(F$1,INDIRECT("Table!A" &amp; $X82):INDIRECT("Table!" &amp; $AA$211 &amp; $X82),0)))))</f>
        <v/>
      </c>
      <c r="G82" s="26" t="str">
        <f ca="1">IF(ISERROR(MATCH(G$1,INDIRECT("Table!A"&amp;$X82):INDIRECT("Table!" &amp; $AA$211 &amp; $X82),0)),"",INDIRECT(CONCATENATE("Table!",ADDRESS($T82,MATCH(G$1,INDIRECT("Table!A" &amp; $X82):INDIRECT("Table!" &amp; $AA$211 &amp; $X82),0)))))</f>
        <v/>
      </c>
      <c r="H82" s="26" t="str">
        <f ca="1">IF(ISERROR(MATCH(H$1,INDIRECT("Table!A"&amp;$X82):INDIRECT("Table!" &amp; $AA$211 &amp; $X82),0)),"",INDIRECT(CONCATENATE("Table!",ADDRESS($T82,MATCH(H$1,INDIRECT("Table!A" &amp; $X82):INDIRECT("Table!" &amp; $AA$211 &amp; $X82),0)))))</f>
        <v/>
      </c>
      <c r="I82" s="277"/>
      <c r="J82" s="277"/>
      <c r="K82" s="26" t="str">
        <f ca="1">IF(ISERROR(MATCH(L$1,INDIRECT("Table!A"&amp;$X82):INDIRECT("Table!" &amp; $AA$211 &amp; $X82),0)),"",INDIRECT(CONCATENATE("Table!",ADDRESS($T82,MATCH(L$1,INDIRECT("Table!A" &amp; $X82):INDIRECT("Table!" &amp; $AA$211 &amp; $X82),0)))))</f>
        <v/>
      </c>
      <c r="L82" s="26" t="str">
        <f ca="1">IF(ISERROR(MATCH(M$1,INDIRECT("Table!A"&amp;$X82):INDIRECT("Table!" &amp; $AA$211 &amp; $X82),0)),"",INDIRECT(CONCATENATE("Table!",ADDRESS($T82,MATCH(M$1,INDIRECT("Table!A" &amp; $X82):INDIRECT("Table!" &amp; $AA$211 &amp; $X82),0)))))</f>
        <v/>
      </c>
      <c r="M82" s="26" t="str">
        <f ca="1">IF(ISERROR(MATCH(N$1,INDIRECT("Table!A"&amp;$X82):INDIRECT("Table!" &amp; $AA$211 &amp; $X82),0)),"",INDIRECT(CONCATENATE("Table!",ADDRESS($T82,MATCH(N$1,INDIRECT("Table!A" &amp; $X82):INDIRECT("Table!" &amp; $AA$211 &amp; $X82),0)))))</f>
        <v/>
      </c>
      <c r="N82" s="26" t="str">
        <f ca="1">IF(ISERROR(MATCH(O$1,INDIRECT("Table!A"&amp;$X82):INDIRECT("Table!" &amp; $AA$211 &amp; $X82),0)),"",INDIRECT(CONCATENATE("Table!",ADDRESS($T82,MATCH(O$1,INDIRECT("Table!A" &amp; $X82):INDIRECT("Table!" &amp; $AA$211 &amp; $X82),0)))))</f>
        <v/>
      </c>
      <c r="O82" s="26" t="str">
        <f ca="1">IF(ISERROR(MATCH(P$1,INDIRECT("Table!A"&amp;$X82):INDIRECT("Table!" &amp; $AA$211 &amp; $X82),0)),"",INDIRECT(CONCATENATE("Table!",ADDRESS($T82,MATCH(P$1,INDIRECT("Table!A" &amp; $X82):INDIRECT("Table!" &amp; $AA$211 &amp; $X82),0)))))</f>
        <v/>
      </c>
      <c r="P82" s="277" t="str">
        <f ca="1">IF(ISERROR(MATCH(Q$1,INDIRECT("Table!A"&amp;$X82):INDIRECT("Table!" &amp; $AA$211 &amp; $X82),0)),"",INDIRECT(CONCATENATE("Table!",ADDRESS($T82,MATCH(Q$1,INDIRECT("Table!A" &amp; $X82):INDIRECT("Table!" &amp; $AA$211 &amp; $X82),0)))))</f>
        <v/>
      </c>
      <c r="Q82" s="197"/>
      <c r="R82" s="197"/>
      <c r="S82" s="197"/>
      <c r="T82" s="24"/>
      <c r="U82" s="197"/>
      <c r="V82" s="197"/>
      <c r="W82" s="197"/>
      <c r="X82" s="24"/>
      <c r="Y82" s="197"/>
      <c r="Z82" s="197"/>
      <c r="AA82" s="24"/>
      <c r="AB82" s="27"/>
      <c r="AC82" s="27"/>
      <c r="AD82" s="27"/>
    </row>
    <row r="83" spans="2:30" ht="19.5" customHeight="1">
      <c r="B83" s="26"/>
      <c r="C83" s="26" t="str">
        <f ca="1">IF(ISERROR(MATCH(C$1,INDIRECT("Table!A"&amp;$X83):INDIRECT("Table!" &amp; $AA$211 &amp; $X83),0)),"",INDIRECT(CONCATENATE("Table!",ADDRESS($T83,MATCH(C$1,INDIRECT("Table!A" &amp; $X83):INDIRECT("Table!" &amp; $AA$211 &amp; $X83),0)))))</f>
        <v/>
      </c>
      <c r="D83" s="26" t="str">
        <f ca="1">IF(ISERROR(MATCH(D$1,INDIRECT("Table!A"&amp;$X83):INDIRECT("Table!" &amp; $AA$211 &amp; $X83),0)),"",INDIRECT(CONCATENATE("Table!",ADDRESS($T83,MATCH(D$1,INDIRECT("Table!A" &amp; $X83):INDIRECT("Table!" &amp; $AA$211 &amp; $X83),0)))))</f>
        <v/>
      </c>
      <c r="E83" s="26" t="str">
        <f ca="1">IF(ISERROR(MATCH(E$1,INDIRECT("Table!A"&amp;$X83):INDIRECT("Table!" &amp; $AA$211 &amp; $X83),0)),"",INDIRECT(CONCATENATE("Table!",ADDRESS($T83,MATCH(E$1,INDIRECT("Table!A" &amp; $X83):INDIRECT("Table!" &amp; $AA$211 &amp; $X83),0)))))</f>
        <v/>
      </c>
      <c r="F83" s="26" t="str">
        <f ca="1">IF(ISERROR(MATCH(F$1,INDIRECT("Table!A"&amp;$X83):INDIRECT("Table!" &amp; $AA$211 &amp; $X83),0)),"",INDIRECT(CONCATENATE("Table!",ADDRESS($T83,MATCH(F$1,INDIRECT("Table!A" &amp; $X83):INDIRECT("Table!" &amp; $AA$211 &amp; $X83),0)))))</f>
        <v/>
      </c>
      <c r="G83" s="26" t="str">
        <f ca="1">IF(ISERROR(MATCH(G$1,INDIRECT("Table!A"&amp;$X83):INDIRECT("Table!" &amp; $AA$211 &amp; $X83),0)),"",INDIRECT(CONCATENATE("Table!",ADDRESS($T83,MATCH(G$1,INDIRECT("Table!A" &amp; $X83):INDIRECT("Table!" &amp; $AA$211 &amp; $X83),0)))))</f>
        <v/>
      </c>
      <c r="H83" s="26" t="str">
        <f ca="1">IF(ISERROR(MATCH(H$1,INDIRECT("Table!A"&amp;$X83):INDIRECT("Table!" &amp; $AA$211 &amp; $X83),0)),"",INDIRECT(CONCATENATE("Table!",ADDRESS($T83,MATCH(H$1,INDIRECT("Table!A" &amp; $X83):INDIRECT("Table!" &amp; $AA$211 &amp; $X83),0)))))</f>
        <v/>
      </c>
      <c r="I83" s="277"/>
      <c r="J83" s="277"/>
      <c r="K83" s="26" t="str">
        <f ca="1">IF(ISERROR(MATCH(L$1,INDIRECT("Table!A"&amp;$X83):INDIRECT("Table!" &amp; $AA$211 &amp; $X83),0)),"",INDIRECT(CONCATENATE("Table!",ADDRESS($T83,MATCH(L$1,INDIRECT("Table!A" &amp; $X83):INDIRECT("Table!" &amp; $AA$211 &amp; $X83),0)))))</f>
        <v/>
      </c>
      <c r="L83" s="26" t="str">
        <f ca="1">IF(ISERROR(MATCH(M$1,INDIRECT("Table!A"&amp;$X83):INDIRECT("Table!" &amp; $AA$211 &amp; $X83),0)),"",INDIRECT(CONCATENATE("Table!",ADDRESS($T83,MATCH(M$1,INDIRECT("Table!A" &amp; $X83):INDIRECT("Table!" &amp; $AA$211 &amp; $X83),0)))))</f>
        <v/>
      </c>
      <c r="M83" s="26" t="str">
        <f ca="1">IF(ISERROR(MATCH(N$1,INDIRECT("Table!A"&amp;$X83):INDIRECT("Table!" &amp; $AA$211 &amp; $X83),0)),"",INDIRECT(CONCATENATE("Table!",ADDRESS($T83,MATCH(N$1,INDIRECT("Table!A" &amp; $X83):INDIRECT("Table!" &amp; $AA$211 &amp; $X83),0)))))</f>
        <v/>
      </c>
      <c r="N83" s="26" t="str">
        <f ca="1">IF(ISERROR(MATCH(O$1,INDIRECT("Table!A"&amp;$X83):INDIRECT("Table!" &amp; $AA$211 &amp; $X83),0)),"",INDIRECT(CONCATENATE("Table!",ADDRESS($T83,MATCH(O$1,INDIRECT("Table!A" &amp; $X83):INDIRECT("Table!" &amp; $AA$211 &amp; $X83),0)))))</f>
        <v/>
      </c>
      <c r="O83" s="26" t="str">
        <f ca="1">IF(ISERROR(MATCH(P$1,INDIRECT("Table!A"&amp;$X83):INDIRECT("Table!" &amp; $AA$211 &amp; $X83),0)),"",INDIRECT(CONCATENATE("Table!",ADDRESS($T83,MATCH(P$1,INDIRECT("Table!A" &amp; $X83):INDIRECT("Table!" &amp; $AA$211 &amp; $X83),0)))))</f>
        <v/>
      </c>
      <c r="P83" s="277" t="str">
        <f ca="1">IF(ISERROR(MATCH(Q$1,INDIRECT("Table!A"&amp;$X83):INDIRECT("Table!" &amp; $AA$211 &amp; $X83),0)),"",INDIRECT(CONCATENATE("Table!",ADDRESS($T83,MATCH(Q$1,INDIRECT("Table!A" &amp; $X83):INDIRECT("Table!" &amp; $AA$211 &amp; $X83),0)))))</f>
        <v/>
      </c>
      <c r="Q83" s="196"/>
      <c r="R83" s="196"/>
      <c r="S83" s="196"/>
      <c r="T83" s="24"/>
      <c r="U83" s="196"/>
      <c r="V83" s="196"/>
      <c r="W83" s="196"/>
      <c r="X83" s="24"/>
      <c r="Y83" s="196"/>
      <c r="Z83" s="196"/>
      <c r="AA83" s="24"/>
      <c r="AB83" s="27"/>
      <c r="AC83" s="27"/>
      <c r="AD83" s="27"/>
    </row>
    <row r="84" spans="2:30" ht="19.5" customHeight="1">
      <c r="B84" s="26"/>
      <c r="C84" s="26" t="str">
        <f ca="1">IF(ISERROR(MATCH(C$1,INDIRECT("Table!A"&amp;$X84):INDIRECT("Table!" &amp; $AA$211 &amp; $X84),0)),"",INDIRECT(CONCATENATE("Table!",ADDRESS($T84,MATCH(C$1,INDIRECT("Table!A" &amp; $X84):INDIRECT("Table!" &amp; $AA$211 &amp; $X84),0)))))</f>
        <v/>
      </c>
      <c r="D84" s="26" t="str">
        <f ca="1">IF(ISERROR(MATCH(D$1,INDIRECT("Table!A"&amp;$X84):INDIRECT("Table!" &amp; $AA$211 &amp; $X84),0)),"",INDIRECT(CONCATENATE("Table!",ADDRESS($T84,MATCH(D$1,INDIRECT("Table!A" &amp; $X84):INDIRECT("Table!" &amp; $AA$211 &amp; $X84),0)))))</f>
        <v/>
      </c>
      <c r="E84" s="26" t="str">
        <f ca="1">IF(ISERROR(MATCH(E$1,INDIRECT("Table!A"&amp;$X84):INDIRECT("Table!" &amp; $AA$211 &amp; $X84),0)),"",INDIRECT(CONCATENATE("Table!",ADDRESS($T84,MATCH(E$1,INDIRECT("Table!A" &amp; $X84):INDIRECT("Table!" &amp; $AA$211 &amp; $X84),0)))))</f>
        <v/>
      </c>
      <c r="F84" s="26" t="str">
        <f ca="1">IF(ISERROR(MATCH(F$1,INDIRECT("Table!A"&amp;$X84):INDIRECT("Table!" &amp; $AA$211 &amp; $X84),0)),"",INDIRECT(CONCATENATE("Table!",ADDRESS($T84,MATCH(F$1,INDIRECT("Table!A" &amp; $X84):INDIRECT("Table!" &amp; $AA$211 &amp; $X84),0)))))</f>
        <v/>
      </c>
      <c r="G84" s="26" t="str">
        <f ca="1">IF(ISERROR(MATCH(G$1,INDIRECT("Table!A"&amp;$X84):INDIRECT("Table!" &amp; $AA$211 &amp; $X84),0)),"",INDIRECT(CONCATENATE("Table!",ADDRESS($T84,MATCH(G$1,INDIRECT("Table!A" &amp; $X84):INDIRECT("Table!" &amp; $AA$211 &amp; $X84),0)))))</f>
        <v/>
      </c>
      <c r="H84" s="26" t="str">
        <f ca="1">IF(ISERROR(MATCH(H$1,INDIRECT("Table!A"&amp;$X84):INDIRECT("Table!" &amp; $AA$211 &amp; $X84),0)),"",INDIRECT(CONCATENATE("Table!",ADDRESS($T84,MATCH(H$1,INDIRECT("Table!A" &amp; $X84):INDIRECT("Table!" &amp; $AA$211 &amp; $X84),0)))))</f>
        <v/>
      </c>
      <c r="I84" s="277"/>
      <c r="J84" s="277"/>
      <c r="K84" s="26" t="str">
        <f ca="1">IF(ISERROR(MATCH(L$1,INDIRECT("Table!A"&amp;$X84):INDIRECT("Table!" &amp; $AA$211 &amp; $X84),0)),"",INDIRECT(CONCATENATE("Table!",ADDRESS($T84,MATCH(L$1,INDIRECT("Table!A" &amp; $X84):INDIRECT("Table!" &amp; $AA$211 &amp; $X84),0)))))</f>
        <v/>
      </c>
      <c r="L84" s="26" t="str">
        <f ca="1">IF(ISERROR(MATCH(M$1,INDIRECT("Table!A"&amp;$X84):INDIRECT("Table!" &amp; $AA$211 &amp; $X84),0)),"",INDIRECT(CONCATENATE("Table!",ADDRESS($T84,MATCH(M$1,INDIRECT("Table!A" &amp; $X84):INDIRECT("Table!" &amp; $AA$211 &amp; $X84),0)))))</f>
        <v/>
      </c>
      <c r="M84" s="26" t="str">
        <f ca="1">IF(ISERROR(MATCH(N$1,INDIRECT("Table!A"&amp;$X84):INDIRECT("Table!" &amp; $AA$211 &amp; $X84),0)),"",INDIRECT(CONCATENATE("Table!",ADDRESS($T84,MATCH(N$1,INDIRECT("Table!A" &amp; $X84):INDIRECT("Table!" &amp; $AA$211 &amp; $X84),0)))))</f>
        <v/>
      </c>
      <c r="N84" s="26" t="str">
        <f ca="1">IF(ISERROR(MATCH(O$1,INDIRECT("Table!A"&amp;$X84):INDIRECT("Table!" &amp; $AA$211 &amp; $X84),0)),"",INDIRECT(CONCATENATE("Table!",ADDRESS($T84,MATCH(O$1,INDIRECT("Table!A" &amp; $X84):INDIRECT("Table!" &amp; $AA$211 &amp; $X84),0)))))</f>
        <v/>
      </c>
      <c r="O84" s="26" t="str">
        <f ca="1">IF(ISERROR(MATCH(P$1,INDIRECT("Table!A"&amp;$X84):INDIRECT("Table!" &amp; $AA$211 &amp; $X84),0)),"",INDIRECT(CONCATENATE("Table!",ADDRESS($T84,MATCH(P$1,INDIRECT("Table!A" &amp; $X84):INDIRECT("Table!" &amp; $AA$211 &amp; $X84),0)))))</f>
        <v/>
      </c>
      <c r="P84" s="277" t="str">
        <f ca="1">IF(ISERROR(MATCH(Q$1,INDIRECT("Table!A"&amp;$X84):INDIRECT("Table!" &amp; $AA$211 &amp; $X84),0)),"",INDIRECT(CONCATENATE("Table!",ADDRESS($T84,MATCH(Q$1,INDIRECT("Table!A" &amp; $X84):INDIRECT("Table!" &amp; $AA$211 &amp; $X84),0)))))</f>
        <v/>
      </c>
      <c r="Q84" s="195"/>
      <c r="R84" s="195"/>
      <c r="S84" s="195"/>
      <c r="T84" s="24"/>
      <c r="U84" s="195"/>
      <c r="V84" s="195"/>
      <c r="W84" s="195"/>
      <c r="X84" s="24"/>
      <c r="Y84" s="195"/>
      <c r="Z84" s="195"/>
      <c r="AA84" s="24"/>
      <c r="AB84" s="27"/>
      <c r="AC84" s="27"/>
      <c r="AD84" s="27"/>
    </row>
    <row r="85" spans="2:30" ht="19.5" customHeight="1">
      <c r="B85" s="26"/>
      <c r="C85" s="26" t="str">
        <f ca="1">IF(ISERROR(MATCH(C$1,INDIRECT("Table!A"&amp;$X85):INDIRECT("Table!" &amp; $AA$211 &amp; $X85),0)),"",INDIRECT(CONCATENATE("Table!",ADDRESS($T85,MATCH(C$1,INDIRECT("Table!A" &amp; $X85):INDIRECT("Table!" &amp; $AA$211 &amp; $X85),0)))))</f>
        <v/>
      </c>
      <c r="D85" s="26" t="str">
        <f ca="1">IF(ISERROR(MATCH(D$1,INDIRECT("Table!A"&amp;$X85):INDIRECT("Table!" &amp; $AA$211 &amp; $X85),0)),"",INDIRECT(CONCATENATE("Table!",ADDRESS($T85,MATCH(D$1,INDIRECT("Table!A" &amp; $X85):INDIRECT("Table!" &amp; $AA$211 &amp; $X85),0)))))</f>
        <v/>
      </c>
      <c r="E85" s="26" t="str">
        <f ca="1">IF(ISERROR(MATCH(E$1,INDIRECT("Table!A"&amp;$X85):INDIRECT("Table!" &amp; $AA$211 &amp; $X85),0)),"",INDIRECT(CONCATENATE("Table!",ADDRESS($T85,MATCH(E$1,INDIRECT("Table!A" &amp; $X85):INDIRECT("Table!" &amp; $AA$211 &amp; $X85),0)))))</f>
        <v/>
      </c>
      <c r="F85" s="26" t="str">
        <f ca="1">IF(ISERROR(MATCH(F$1,INDIRECT("Table!A"&amp;$X85):INDIRECT("Table!" &amp; $AA$211 &amp; $X85),0)),"",INDIRECT(CONCATENATE("Table!",ADDRESS($T85,MATCH(F$1,INDIRECT("Table!A" &amp; $X85):INDIRECT("Table!" &amp; $AA$211 &amp; $X85),0)))))</f>
        <v/>
      </c>
      <c r="G85" s="26" t="str">
        <f ca="1">IF(ISERROR(MATCH(G$1,INDIRECT("Table!A"&amp;$X85):INDIRECT("Table!" &amp; $AA$211 &amp; $X85),0)),"",INDIRECT(CONCATENATE("Table!",ADDRESS($T85,MATCH(G$1,INDIRECT("Table!A" &amp; $X85):INDIRECT("Table!" &amp; $AA$211 &amp; $X85),0)))))</f>
        <v/>
      </c>
      <c r="H85" s="26" t="str">
        <f ca="1">IF(ISERROR(MATCH(H$1,INDIRECT("Table!A"&amp;$X85):INDIRECT("Table!" &amp; $AA$211 &amp; $X85),0)),"",INDIRECT(CONCATENATE("Table!",ADDRESS($T85,MATCH(H$1,INDIRECT("Table!A" &amp; $X85):INDIRECT("Table!" &amp; $AA$211 &amp; $X85),0)))))</f>
        <v/>
      </c>
      <c r="I85" s="277"/>
      <c r="J85" s="277"/>
      <c r="K85" s="26" t="str">
        <f ca="1">IF(ISERROR(MATCH(L$1,INDIRECT("Table!A"&amp;$X85):INDIRECT("Table!" &amp; $AA$211 &amp; $X85),0)),"",INDIRECT(CONCATENATE("Table!",ADDRESS($T85,MATCH(L$1,INDIRECT("Table!A" &amp; $X85):INDIRECT("Table!" &amp; $AA$211 &amp; $X85),0)))))</f>
        <v/>
      </c>
      <c r="L85" s="26" t="str">
        <f ca="1">IF(ISERROR(MATCH(M$1,INDIRECT("Table!A"&amp;$X85):INDIRECT("Table!" &amp; $AA$211 &amp; $X85),0)),"",INDIRECT(CONCATENATE("Table!",ADDRESS($T85,MATCH(M$1,INDIRECT("Table!A" &amp; $X85):INDIRECT("Table!" &amp; $AA$211 &amp; $X85),0)))))</f>
        <v/>
      </c>
      <c r="M85" s="26" t="str">
        <f ca="1">IF(ISERROR(MATCH(N$1,INDIRECT("Table!A"&amp;$X85):INDIRECT("Table!" &amp; $AA$211 &amp; $X85),0)),"",INDIRECT(CONCATENATE("Table!",ADDRESS($T85,MATCH(N$1,INDIRECT("Table!A" &amp; $X85):INDIRECT("Table!" &amp; $AA$211 &amp; $X85),0)))))</f>
        <v/>
      </c>
      <c r="N85" s="26" t="str">
        <f ca="1">IF(ISERROR(MATCH(O$1,INDIRECT("Table!A"&amp;$X85):INDIRECT("Table!" &amp; $AA$211 &amp; $X85),0)),"",INDIRECT(CONCATENATE("Table!",ADDRESS($T85,MATCH(O$1,INDIRECT("Table!A" &amp; $X85):INDIRECT("Table!" &amp; $AA$211 &amp; $X85),0)))))</f>
        <v/>
      </c>
      <c r="O85" s="26" t="str">
        <f ca="1">IF(ISERROR(MATCH(P$1,INDIRECT("Table!A"&amp;$X85):INDIRECT("Table!" &amp; $AA$211 &amp; $X85),0)),"",INDIRECT(CONCATENATE("Table!",ADDRESS($T85,MATCH(P$1,INDIRECT("Table!A" &amp; $X85):INDIRECT("Table!" &amp; $AA$211 &amp; $X85),0)))))</f>
        <v/>
      </c>
      <c r="P85" s="277" t="str">
        <f ca="1">IF(ISERROR(MATCH(Q$1,INDIRECT("Table!A"&amp;$X85):INDIRECT("Table!" &amp; $AA$211 &amp; $X85),0)),"",INDIRECT(CONCATENATE("Table!",ADDRESS($T85,MATCH(Q$1,INDIRECT("Table!A" &amp; $X85):INDIRECT("Table!" &amp; $AA$211 &amp; $X85),0)))))</f>
        <v/>
      </c>
      <c r="Q85" s="194"/>
      <c r="R85" s="194"/>
      <c r="S85" s="194"/>
      <c r="T85" s="24"/>
      <c r="U85" s="194"/>
      <c r="V85" s="194"/>
      <c r="W85" s="194"/>
      <c r="X85" s="24"/>
      <c r="Y85" s="194"/>
      <c r="Z85" s="194"/>
      <c r="AA85" s="24"/>
      <c r="AB85" s="27"/>
      <c r="AC85" s="27"/>
      <c r="AD85" s="27"/>
    </row>
    <row r="86" spans="2:30" ht="19.5" customHeight="1">
      <c r="B86" s="26"/>
      <c r="C86" s="26" t="str">
        <f ca="1">IF(ISERROR(MATCH(C$1,INDIRECT("Table!A"&amp;$X86):INDIRECT("Table!" &amp; $AA$211 &amp; $X86),0)),"",INDIRECT(CONCATENATE("Table!",ADDRESS($T86,MATCH(C$1,INDIRECT("Table!A" &amp; $X86):INDIRECT("Table!" &amp; $AA$211 &amp; $X86),0)))))</f>
        <v/>
      </c>
      <c r="D86" s="26" t="str">
        <f ca="1">IF(ISERROR(MATCH(D$1,INDIRECT("Table!A"&amp;$X86):INDIRECT("Table!" &amp; $AA$211 &amp; $X86),0)),"",INDIRECT(CONCATENATE("Table!",ADDRESS($T86,MATCH(D$1,INDIRECT("Table!A" &amp; $X86):INDIRECT("Table!" &amp; $AA$211 &amp; $X86),0)))))</f>
        <v/>
      </c>
      <c r="E86" s="26" t="str">
        <f ca="1">IF(ISERROR(MATCH(E$1,INDIRECT("Table!A"&amp;$X86):INDIRECT("Table!" &amp; $AA$211 &amp; $X86),0)),"",INDIRECT(CONCATENATE("Table!",ADDRESS($T86,MATCH(E$1,INDIRECT("Table!A" &amp; $X86):INDIRECT("Table!" &amp; $AA$211 &amp; $X86),0)))))</f>
        <v/>
      </c>
      <c r="F86" s="26" t="str">
        <f ca="1">IF(ISERROR(MATCH(F$1,INDIRECT("Table!A"&amp;$X86):INDIRECT("Table!" &amp; $AA$211 &amp; $X86),0)),"",INDIRECT(CONCATENATE("Table!",ADDRESS($T86,MATCH(F$1,INDIRECT("Table!A" &amp; $X86):INDIRECT("Table!" &amp; $AA$211 &amp; $X86),0)))))</f>
        <v/>
      </c>
      <c r="G86" s="26" t="str">
        <f ca="1">IF(ISERROR(MATCH(G$1,INDIRECT("Table!A"&amp;$X86):INDIRECT("Table!" &amp; $AA$211 &amp; $X86),0)),"",INDIRECT(CONCATENATE("Table!",ADDRESS($T86,MATCH(G$1,INDIRECT("Table!A" &amp; $X86):INDIRECT("Table!" &amp; $AA$211 &amp; $X86),0)))))</f>
        <v/>
      </c>
      <c r="H86" s="26" t="str">
        <f ca="1">IF(ISERROR(MATCH(H$1,INDIRECT("Table!A"&amp;$X86):INDIRECT("Table!" &amp; $AA$211 &amp; $X86),0)),"",INDIRECT(CONCATENATE("Table!",ADDRESS($T86,MATCH(H$1,INDIRECT("Table!A" &amp; $X86):INDIRECT("Table!" &amp; $AA$211 &amp; $X86),0)))))</f>
        <v/>
      </c>
      <c r="I86" s="277"/>
      <c r="J86" s="277"/>
      <c r="K86" s="26" t="str">
        <f ca="1">IF(ISERROR(MATCH(L$1,INDIRECT("Table!A"&amp;$X86):INDIRECT("Table!" &amp; $AA$211 &amp; $X86),0)),"",INDIRECT(CONCATENATE("Table!",ADDRESS($T86,MATCH(L$1,INDIRECT("Table!A" &amp; $X86):INDIRECT("Table!" &amp; $AA$211 &amp; $X86),0)))))</f>
        <v/>
      </c>
      <c r="L86" s="26" t="str">
        <f ca="1">IF(ISERROR(MATCH(M$1,INDIRECT("Table!A"&amp;$X86):INDIRECT("Table!" &amp; $AA$211 &amp; $X86),0)),"",INDIRECT(CONCATENATE("Table!",ADDRESS($T86,MATCH(M$1,INDIRECT("Table!A" &amp; $X86):INDIRECT("Table!" &amp; $AA$211 &amp; $X86),0)))))</f>
        <v/>
      </c>
      <c r="M86" s="26" t="str">
        <f ca="1">IF(ISERROR(MATCH(N$1,INDIRECT("Table!A"&amp;$X86):INDIRECT("Table!" &amp; $AA$211 &amp; $X86),0)),"",INDIRECT(CONCATENATE("Table!",ADDRESS($T86,MATCH(N$1,INDIRECT("Table!A" &amp; $X86):INDIRECT("Table!" &amp; $AA$211 &amp; $X86),0)))))</f>
        <v/>
      </c>
      <c r="N86" s="26" t="str">
        <f ca="1">IF(ISERROR(MATCH(O$1,INDIRECT("Table!A"&amp;$X86):INDIRECT("Table!" &amp; $AA$211 &amp; $X86),0)),"",INDIRECT(CONCATENATE("Table!",ADDRESS($T86,MATCH(O$1,INDIRECT("Table!A" &amp; $X86):INDIRECT("Table!" &amp; $AA$211 &amp; $X86),0)))))</f>
        <v/>
      </c>
      <c r="O86" s="26" t="str">
        <f ca="1">IF(ISERROR(MATCH(P$1,INDIRECT("Table!A"&amp;$X86):INDIRECT("Table!" &amp; $AA$211 &amp; $X86),0)),"",INDIRECT(CONCATENATE("Table!",ADDRESS($T86,MATCH(P$1,INDIRECT("Table!A" &amp; $X86):INDIRECT("Table!" &amp; $AA$211 &amp; $X86),0)))))</f>
        <v/>
      </c>
      <c r="P86" s="277" t="str">
        <f ca="1">IF(ISERROR(MATCH(Q$1,INDIRECT("Table!A"&amp;$X86):INDIRECT("Table!" &amp; $AA$211 &amp; $X86),0)),"",INDIRECT(CONCATENATE("Table!",ADDRESS($T86,MATCH(Q$1,INDIRECT("Table!A" &amp; $X86):INDIRECT("Table!" &amp; $AA$211 &amp; $X86),0)))))</f>
        <v/>
      </c>
      <c r="Q86" s="193"/>
      <c r="R86" s="193"/>
      <c r="S86" s="193"/>
      <c r="T86" s="24"/>
      <c r="U86" s="193"/>
      <c r="V86" s="193"/>
      <c r="W86" s="193"/>
      <c r="X86" s="24"/>
      <c r="Y86" s="193"/>
      <c r="Z86" s="193"/>
      <c r="AA86" s="24"/>
      <c r="AB86" s="27"/>
      <c r="AC86" s="27"/>
      <c r="AD86" s="27"/>
    </row>
    <row r="87" spans="2:30" ht="19.5" customHeight="1">
      <c r="B87" s="26"/>
      <c r="C87" s="26" t="str">
        <f ca="1">IF(ISERROR(MATCH(C$1,INDIRECT("Table!A"&amp;$X87):INDIRECT("Table!" &amp; $AA$211 &amp; $X87),0)),"",INDIRECT(CONCATENATE("Table!",ADDRESS($T87,MATCH(C$1,INDIRECT("Table!A" &amp; $X87):INDIRECT("Table!" &amp; $AA$211 &amp; $X87),0)))))</f>
        <v/>
      </c>
      <c r="D87" s="26" t="str">
        <f ca="1">IF(ISERROR(MATCH(D$1,INDIRECT("Table!A"&amp;$X87):INDIRECT("Table!" &amp; $AA$211 &amp; $X87),0)),"",INDIRECT(CONCATENATE("Table!",ADDRESS($T87,MATCH(D$1,INDIRECT("Table!A" &amp; $X87):INDIRECT("Table!" &amp; $AA$211 &amp; $X87),0)))))</f>
        <v/>
      </c>
      <c r="E87" s="26" t="str">
        <f ca="1">IF(ISERROR(MATCH(E$1,INDIRECT("Table!A"&amp;$X87):INDIRECT("Table!" &amp; $AA$211 &amp; $X87),0)),"",INDIRECT(CONCATENATE("Table!",ADDRESS($T87,MATCH(E$1,INDIRECT("Table!A" &amp; $X87):INDIRECT("Table!" &amp; $AA$211 &amp; $X87),0)))))</f>
        <v/>
      </c>
      <c r="F87" s="26" t="str">
        <f ca="1">IF(ISERROR(MATCH(F$1,INDIRECT("Table!A"&amp;$X87):INDIRECT("Table!" &amp; $AA$211 &amp; $X87),0)),"",INDIRECT(CONCATENATE("Table!",ADDRESS($T87,MATCH(F$1,INDIRECT("Table!A" &amp; $X87):INDIRECT("Table!" &amp; $AA$211 &amp; $X87),0)))))</f>
        <v/>
      </c>
      <c r="G87" s="26" t="str">
        <f ca="1">IF(ISERROR(MATCH(G$1,INDIRECT("Table!A"&amp;$X87):INDIRECT("Table!" &amp; $AA$211 &amp; $X87),0)),"",INDIRECT(CONCATENATE("Table!",ADDRESS($T87,MATCH(G$1,INDIRECT("Table!A" &amp; $X87):INDIRECT("Table!" &amp; $AA$211 &amp; $X87),0)))))</f>
        <v/>
      </c>
      <c r="H87" s="26" t="str">
        <f ca="1">IF(ISERROR(MATCH(H$1,INDIRECT("Table!A"&amp;$X87):INDIRECT("Table!" &amp; $AA$211 &amp; $X87),0)),"",INDIRECT(CONCATENATE("Table!",ADDRESS($T87,MATCH(H$1,INDIRECT("Table!A" &amp; $X87):INDIRECT("Table!" &amp; $AA$211 &amp; $X87),0)))))</f>
        <v/>
      </c>
      <c r="I87" s="277"/>
      <c r="J87" s="277"/>
      <c r="K87" s="26" t="str">
        <f ca="1">IF(ISERROR(MATCH(L$1,INDIRECT("Table!A"&amp;$X87):INDIRECT("Table!" &amp; $AA$211 &amp; $X87),0)),"",INDIRECT(CONCATENATE("Table!",ADDRESS($T87,MATCH(L$1,INDIRECT("Table!A" &amp; $X87):INDIRECT("Table!" &amp; $AA$211 &amp; $X87),0)))))</f>
        <v/>
      </c>
      <c r="L87" s="26" t="str">
        <f ca="1">IF(ISERROR(MATCH(M$1,INDIRECT("Table!A"&amp;$X87):INDIRECT("Table!" &amp; $AA$211 &amp; $X87),0)),"",INDIRECT(CONCATENATE("Table!",ADDRESS($T87,MATCH(M$1,INDIRECT("Table!A" &amp; $X87):INDIRECT("Table!" &amp; $AA$211 &amp; $X87),0)))))</f>
        <v/>
      </c>
      <c r="M87" s="26" t="str">
        <f ca="1">IF(ISERROR(MATCH(N$1,INDIRECT("Table!A"&amp;$X87):INDIRECT("Table!" &amp; $AA$211 &amp; $X87),0)),"",INDIRECT(CONCATENATE("Table!",ADDRESS($T87,MATCH(N$1,INDIRECT("Table!A" &amp; $X87):INDIRECT("Table!" &amp; $AA$211 &amp; $X87),0)))))</f>
        <v/>
      </c>
      <c r="N87" s="26" t="str">
        <f ca="1">IF(ISERROR(MATCH(O$1,INDIRECT("Table!A"&amp;$X87):INDIRECT("Table!" &amp; $AA$211 &amp; $X87),0)),"",INDIRECT(CONCATENATE("Table!",ADDRESS($T87,MATCH(O$1,INDIRECT("Table!A" &amp; $X87):INDIRECT("Table!" &amp; $AA$211 &amp; $X87),0)))))</f>
        <v/>
      </c>
      <c r="O87" s="26" t="str">
        <f ca="1">IF(ISERROR(MATCH(P$1,INDIRECT("Table!A"&amp;$X87):INDIRECT("Table!" &amp; $AA$211 &amp; $X87),0)),"",INDIRECT(CONCATENATE("Table!",ADDRESS($T87,MATCH(P$1,INDIRECT("Table!A" &amp; $X87):INDIRECT("Table!" &amp; $AA$211 &amp; $X87),0)))))</f>
        <v/>
      </c>
      <c r="P87" s="277" t="str">
        <f ca="1">IF(ISERROR(MATCH(Q$1,INDIRECT("Table!A"&amp;$X87):INDIRECT("Table!" &amp; $AA$211 &amp; $X87),0)),"",INDIRECT(CONCATENATE("Table!",ADDRESS($T87,MATCH(Q$1,INDIRECT("Table!A" &amp; $X87):INDIRECT("Table!" &amp; $AA$211 &amp; $X87),0)))))</f>
        <v/>
      </c>
      <c r="Q87" s="192"/>
      <c r="R87" s="192"/>
      <c r="S87" s="192"/>
      <c r="T87" s="24"/>
      <c r="U87" s="192"/>
      <c r="V87" s="192"/>
      <c r="W87" s="192"/>
      <c r="X87" s="24"/>
      <c r="Y87" s="192"/>
      <c r="Z87" s="192"/>
      <c r="AA87" s="24"/>
      <c r="AB87" s="27"/>
      <c r="AC87" s="27"/>
      <c r="AD87" s="27"/>
    </row>
    <row r="88" spans="2:30" ht="19.5" customHeight="1">
      <c r="B88" s="26"/>
      <c r="C88" s="26" t="str">
        <f ca="1">IF(ISERROR(MATCH(C$1,INDIRECT("Table!A"&amp;$X88):INDIRECT("Table!" &amp; $AA$211 &amp; $X88),0)),"",INDIRECT(CONCATENATE("Table!",ADDRESS($T88,MATCH(C$1,INDIRECT("Table!A" &amp; $X88):INDIRECT("Table!" &amp; $AA$211 &amp; $X88),0)))))</f>
        <v/>
      </c>
      <c r="D88" s="26" t="str">
        <f ca="1">IF(ISERROR(MATCH(D$1,INDIRECT("Table!A"&amp;$X88):INDIRECT("Table!" &amp; $AA$211 &amp; $X88),0)),"",INDIRECT(CONCATENATE("Table!",ADDRESS($T88,MATCH(D$1,INDIRECT("Table!A" &amp; $X88):INDIRECT("Table!" &amp; $AA$211 &amp; $X88),0)))))</f>
        <v/>
      </c>
      <c r="E88" s="26" t="str">
        <f ca="1">IF(ISERROR(MATCH(E$1,INDIRECT("Table!A"&amp;$X88):INDIRECT("Table!" &amp; $AA$211 &amp; $X88),0)),"",INDIRECT(CONCATENATE("Table!",ADDRESS($T88,MATCH(E$1,INDIRECT("Table!A" &amp; $X88):INDIRECT("Table!" &amp; $AA$211 &amp; $X88),0)))))</f>
        <v/>
      </c>
      <c r="F88" s="26" t="str">
        <f ca="1">IF(ISERROR(MATCH(F$1,INDIRECT("Table!A"&amp;$X88):INDIRECT("Table!" &amp; $AA$211 &amp; $X88),0)),"",INDIRECT(CONCATENATE("Table!",ADDRESS($T88,MATCH(F$1,INDIRECT("Table!A" &amp; $X88):INDIRECT("Table!" &amp; $AA$211 &amp; $X88),0)))))</f>
        <v/>
      </c>
      <c r="G88" s="26" t="str">
        <f ca="1">IF(ISERROR(MATCH(G$1,INDIRECT("Table!A"&amp;$X88):INDIRECT("Table!" &amp; $AA$211 &amp; $X88),0)),"",INDIRECT(CONCATENATE("Table!",ADDRESS($T88,MATCH(G$1,INDIRECT("Table!A" &amp; $X88):INDIRECT("Table!" &amp; $AA$211 &amp; $X88),0)))))</f>
        <v/>
      </c>
      <c r="H88" s="26" t="str">
        <f ca="1">IF(ISERROR(MATCH(H$1,INDIRECT("Table!A"&amp;$X88):INDIRECT("Table!" &amp; $AA$211 &amp; $X88),0)),"",INDIRECT(CONCATENATE("Table!",ADDRESS($T88,MATCH(H$1,INDIRECT("Table!A" &amp; $X88):INDIRECT("Table!" &amp; $AA$211 &amp; $X88),0)))))</f>
        <v/>
      </c>
      <c r="I88" s="277"/>
      <c r="J88" s="277"/>
      <c r="K88" s="26" t="str">
        <f ca="1">IF(ISERROR(MATCH(L$1,INDIRECT("Table!A"&amp;$X88):INDIRECT("Table!" &amp; $AA$211 &amp; $X88),0)),"",INDIRECT(CONCATENATE("Table!",ADDRESS($T88,MATCH(L$1,INDIRECT("Table!A" &amp; $X88):INDIRECT("Table!" &amp; $AA$211 &amp; $X88),0)))))</f>
        <v/>
      </c>
      <c r="L88" s="26" t="str">
        <f ca="1">IF(ISERROR(MATCH(M$1,INDIRECT("Table!A"&amp;$X88):INDIRECT("Table!" &amp; $AA$211 &amp; $X88),0)),"",INDIRECT(CONCATENATE("Table!",ADDRESS($T88,MATCH(M$1,INDIRECT("Table!A" &amp; $X88):INDIRECT("Table!" &amp; $AA$211 &amp; $X88),0)))))</f>
        <v/>
      </c>
      <c r="M88" s="26" t="str">
        <f ca="1">IF(ISERROR(MATCH(N$1,INDIRECT("Table!A"&amp;$X88):INDIRECT("Table!" &amp; $AA$211 &amp; $X88),0)),"",INDIRECT(CONCATENATE("Table!",ADDRESS($T88,MATCH(N$1,INDIRECT("Table!A" &amp; $X88):INDIRECT("Table!" &amp; $AA$211 &amp; $X88),0)))))</f>
        <v/>
      </c>
      <c r="N88" s="26" t="str">
        <f ca="1">IF(ISERROR(MATCH(O$1,INDIRECT("Table!A"&amp;$X88):INDIRECT("Table!" &amp; $AA$211 &amp; $X88),0)),"",INDIRECT(CONCATENATE("Table!",ADDRESS($T88,MATCH(O$1,INDIRECT("Table!A" &amp; $X88):INDIRECT("Table!" &amp; $AA$211 &amp; $X88),0)))))</f>
        <v/>
      </c>
      <c r="O88" s="26" t="str">
        <f ca="1">IF(ISERROR(MATCH(P$1,INDIRECT("Table!A"&amp;$X88):INDIRECT("Table!" &amp; $AA$211 &amp; $X88),0)),"",INDIRECT(CONCATENATE("Table!",ADDRESS($T88,MATCH(P$1,INDIRECT("Table!A" &amp; $X88):INDIRECT("Table!" &amp; $AA$211 &amp; $X88),0)))))</f>
        <v/>
      </c>
      <c r="P88" s="277" t="str">
        <f ca="1">IF(ISERROR(MATCH(Q$1,INDIRECT("Table!A"&amp;$X88):INDIRECT("Table!" &amp; $AA$211 &amp; $X88),0)),"",INDIRECT(CONCATENATE("Table!",ADDRESS($T88,MATCH(Q$1,INDIRECT("Table!A" &amp; $X88):INDIRECT("Table!" &amp; $AA$211 &amp; $X88),0)))))</f>
        <v/>
      </c>
      <c r="Q88" s="191"/>
      <c r="R88" s="191"/>
      <c r="S88" s="191"/>
      <c r="T88" s="24"/>
      <c r="U88" s="191"/>
      <c r="V88" s="191"/>
      <c r="W88" s="191"/>
      <c r="X88" s="24"/>
      <c r="Y88" s="191"/>
      <c r="Z88" s="191"/>
      <c r="AA88" s="24"/>
      <c r="AB88" s="27"/>
      <c r="AC88" s="27"/>
      <c r="AD88" s="27"/>
    </row>
    <row r="89" spans="2:30" ht="19.5" customHeight="1">
      <c r="B89" s="26"/>
      <c r="C89" s="26" t="str">
        <f ca="1">IF(ISERROR(MATCH(C$1,INDIRECT("Table!A"&amp;$X89):INDIRECT("Table!" &amp; $AA$211 &amp; $X89),0)),"",INDIRECT(CONCATENATE("Table!",ADDRESS($T89,MATCH(C$1,INDIRECT("Table!A" &amp; $X89):INDIRECT("Table!" &amp; $AA$211 &amp; $X89),0)))))</f>
        <v/>
      </c>
      <c r="D89" s="26" t="str">
        <f ca="1">IF(ISERROR(MATCH(D$1,INDIRECT("Table!A"&amp;$X89):INDIRECT("Table!" &amp; $AA$211 &amp; $X89),0)),"",INDIRECT(CONCATENATE("Table!",ADDRESS($T89,MATCH(D$1,INDIRECT("Table!A" &amp; $X89):INDIRECT("Table!" &amp; $AA$211 &amp; $X89),0)))))</f>
        <v/>
      </c>
      <c r="E89" s="26" t="str">
        <f ca="1">IF(ISERROR(MATCH(E$1,INDIRECT("Table!A"&amp;$X89):INDIRECT("Table!" &amp; $AA$211 &amp; $X89),0)),"",INDIRECT(CONCATENATE("Table!",ADDRESS($T89,MATCH(E$1,INDIRECT("Table!A" &amp; $X89):INDIRECT("Table!" &amp; $AA$211 &amp; $X89),0)))))</f>
        <v/>
      </c>
      <c r="F89" s="26" t="str">
        <f ca="1">IF(ISERROR(MATCH(F$1,INDIRECT("Table!A"&amp;$X89):INDIRECT("Table!" &amp; $AA$211 &amp; $X89),0)),"",INDIRECT(CONCATENATE("Table!",ADDRESS($T89,MATCH(F$1,INDIRECT("Table!A" &amp; $X89):INDIRECT("Table!" &amp; $AA$211 &amp; $X89),0)))))</f>
        <v/>
      </c>
      <c r="G89" s="26" t="str">
        <f ca="1">IF(ISERROR(MATCH(G$1,INDIRECT("Table!A"&amp;$X89):INDIRECT("Table!" &amp; $AA$211 &amp; $X89),0)),"",INDIRECT(CONCATENATE("Table!",ADDRESS($T89,MATCH(G$1,INDIRECT("Table!A" &amp; $X89):INDIRECT("Table!" &amp; $AA$211 &amp; $X89),0)))))</f>
        <v/>
      </c>
      <c r="H89" s="26" t="str">
        <f ca="1">IF(ISERROR(MATCH(H$1,INDIRECT("Table!A"&amp;$X89):INDIRECT("Table!" &amp; $AA$211 &amp; $X89),0)),"",INDIRECT(CONCATENATE("Table!",ADDRESS($T89,MATCH(H$1,INDIRECT("Table!A" &amp; $X89):INDIRECT("Table!" &amp; $AA$211 &amp; $X89),0)))))</f>
        <v/>
      </c>
      <c r="I89" s="277"/>
      <c r="J89" s="277"/>
      <c r="K89" s="26" t="str">
        <f ca="1">IF(ISERROR(MATCH(L$1,INDIRECT("Table!A"&amp;$X89):INDIRECT("Table!" &amp; $AA$211 &amp; $X89),0)),"",INDIRECT(CONCATENATE("Table!",ADDRESS($T89,MATCH(L$1,INDIRECT("Table!A" &amp; $X89):INDIRECT("Table!" &amp; $AA$211 &amp; $X89),0)))))</f>
        <v/>
      </c>
      <c r="L89" s="26" t="str">
        <f ca="1">IF(ISERROR(MATCH(M$1,INDIRECT("Table!A"&amp;$X89):INDIRECT("Table!" &amp; $AA$211 &amp; $X89),0)),"",INDIRECT(CONCATENATE("Table!",ADDRESS($T89,MATCH(M$1,INDIRECT("Table!A" &amp; $X89):INDIRECT("Table!" &amp; $AA$211 &amp; $X89),0)))))</f>
        <v/>
      </c>
      <c r="M89" s="26" t="str">
        <f ca="1">IF(ISERROR(MATCH(N$1,INDIRECT("Table!A"&amp;$X89):INDIRECT("Table!" &amp; $AA$211 &amp; $X89),0)),"",INDIRECT(CONCATENATE("Table!",ADDRESS($T89,MATCH(N$1,INDIRECT("Table!A" &amp; $X89):INDIRECT("Table!" &amp; $AA$211 &amp; $X89),0)))))</f>
        <v/>
      </c>
      <c r="N89" s="26" t="str">
        <f ca="1">IF(ISERROR(MATCH(O$1,INDIRECT("Table!A"&amp;$X89):INDIRECT("Table!" &amp; $AA$211 &amp; $X89),0)),"",INDIRECT(CONCATENATE("Table!",ADDRESS($T89,MATCH(O$1,INDIRECT("Table!A" &amp; $X89):INDIRECT("Table!" &amp; $AA$211 &amp; $X89),0)))))</f>
        <v/>
      </c>
      <c r="O89" s="26" t="str">
        <f ca="1">IF(ISERROR(MATCH(P$1,INDIRECT("Table!A"&amp;$X89):INDIRECT("Table!" &amp; $AA$211 &amp; $X89),0)),"",INDIRECT(CONCATENATE("Table!",ADDRESS($T89,MATCH(P$1,INDIRECT("Table!A" &amp; $X89):INDIRECT("Table!" &amp; $AA$211 &amp; $X89),0)))))</f>
        <v/>
      </c>
      <c r="P89" s="277" t="str">
        <f ca="1">IF(ISERROR(MATCH(Q$1,INDIRECT("Table!A"&amp;$X89):INDIRECT("Table!" &amp; $AA$211 &amp; $X89),0)),"",INDIRECT(CONCATENATE("Table!",ADDRESS($T89,MATCH(Q$1,INDIRECT("Table!A" &amp; $X89):INDIRECT("Table!" &amp; $AA$211 &amp; $X89),0)))))</f>
        <v/>
      </c>
      <c r="Q89" s="191"/>
      <c r="R89" s="191"/>
      <c r="S89" s="191"/>
      <c r="T89" s="24"/>
      <c r="U89" s="191"/>
      <c r="V89" s="191"/>
      <c r="W89" s="191"/>
      <c r="X89" s="24"/>
      <c r="Y89" s="191"/>
      <c r="Z89" s="191"/>
      <c r="AA89" s="24"/>
      <c r="AB89" s="27"/>
      <c r="AC89" s="27"/>
      <c r="AD89" s="27"/>
    </row>
    <row r="90" spans="2:30" ht="19.5" customHeight="1">
      <c r="B90" s="26"/>
      <c r="C90" s="26" t="str">
        <f ca="1">IF(ISERROR(MATCH(C$1,INDIRECT("Table!A"&amp;$X90):INDIRECT("Table!" &amp; $AA$211 &amp; $X90),0)),"",INDIRECT(CONCATENATE("Table!",ADDRESS($T90,MATCH(C$1,INDIRECT("Table!A" &amp; $X90):INDIRECT("Table!" &amp; $AA$211 &amp; $X90),0)))))</f>
        <v/>
      </c>
      <c r="D90" s="26" t="str">
        <f ca="1">IF(ISERROR(MATCH(D$1,INDIRECT("Table!A"&amp;$X90):INDIRECT("Table!" &amp; $AA$211 &amp; $X90),0)),"",INDIRECT(CONCATENATE("Table!",ADDRESS($T90,MATCH(D$1,INDIRECT("Table!A" &amp; $X90):INDIRECT("Table!" &amp; $AA$211 &amp; $X90),0)))))</f>
        <v/>
      </c>
      <c r="E90" s="26" t="str">
        <f ca="1">IF(ISERROR(MATCH(E$1,INDIRECT("Table!A"&amp;$X90):INDIRECT("Table!" &amp; $AA$211 &amp; $X90),0)),"",INDIRECT(CONCATENATE("Table!",ADDRESS($T90,MATCH(E$1,INDIRECT("Table!A" &amp; $X90):INDIRECT("Table!" &amp; $AA$211 &amp; $X90),0)))))</f>
        <v/>
      </c>
      <c r="F90" s="26" t="str">
        <f ca="1">IF(ISERROR(MATCH(F$1,INDIRECT("Table!A"&amp;$X90):INDIRECT("Table!" &amp; $AA$211 &amp; $X90),0)),"",INDIRECT(CONCATENATE("Table!",ADDRESS($T90,MATCH(F$1,INDIRECT("Table!A" &amp; $X90):INDIRECT("Table!" &amp; $AA$211 &amp; $X90),0)))))</f>
        <v/>
      </c>
      <c r="G90" s="26" t="str">
        <f ca="1">IF(ISERROR(MATCH(G$1,INDIRECT("Table!A"&amp;$X90):INDIRECT("Table!" &amp; $AA$211 &amp; $X90),0)),"",INDIRECT(CONCATENATE("Table!",ADDRESS($T90,MATCH(G$1,INDIRECT("Table!A" &amp; $X90):INDIRECT("Table!" &amp; $AA$211 &amp; $X90),0)))))</f>
        <v/>
      </c>
      <c r="H90" s="26" t="str">
        <f ca="1">IF(ISERROR(MATCH(H$1,INDIRECT("Table!A"&amp;$X90):INDIRECT("Table!" &amp; $AA$211 &amp; $X90),0)),"",INDIRECT(CONCATENATE("Table!",ADDRESS($T90,MATCH(H$1,INDIRECT("Table!A" &amp; $X90):INDIRECT("Table!" &amp; $AA$211 &amp; $X90),0)))))</f>
        <v/>
      </c>
      <c r="I90" s="277"/>
      <c r="J90" s="277"/>
      <c r="K90" s="26" t="str">
        <f ca="1">IF(ISERROR(MATCH(L$1,INDIRECT("Table!A"&amp;$X90):INDIRECT("Table!" &amp; $AA$211 &amp; $X90),0)),"",INDIRECT(CONCATENATE("Table!",ADDRESS($T90,MATCH(L$1,INDIRECT("Table!A" &amp; $X90):INDIRECT("Table!" &amp; $AA$211 &amp; $X90),0)))))</f>
        <v/>
      </c>
      <c r="L90" s="26" t="str">
        <f ca="1">IF(ISERROR(MATCH(M$1,INDIRECT("Table!A"&amp;$X90):INDIRECT("Table!" &amp; $AA$211 &amp; $X90),0)),"",INDIRECT(CONCATENATE("Table!",ADDRESS($T90,MATCH(M$1,INDIRECT("Table!A" &amp; $X90):INDIRECT("Table!" &amp; $AA$211 &amp; $X90),0)))))</f>
        <v/>
      </c>
      <c r="M90" s="26" t="str">
        <f ca="1">IF(ISERROR(MATCH(N$1,INDIRECT("Table!A"&amp;$X90):INDIRECT("Table!" &amp; $AA$211 &amp; $X90),0)),"",INDIRECT(CONCATENATE("Table!",ADDRESS($T90,MATCH(N$1,INDIRECT("Table!A" &amp; $X90):INDIRECT("Table!" &amp; $AA$211 &amp; $X90),0)))))</f>
        <v/>
      </c>
      <c r="N90" s="26" t="str">
        <f ca="1">IF(ISERROR(MATCH(O$1,INDIRECT("Table!A"&amp;$X90):INDIRECT("Table!" &amp; $AA$211 &amp; $X90),0)),"",INDIRECT(CONCATENATE("Table!",ADDRESS($T90,MATCH(O$1,INDIRECT("Table!A" &amp; $X90):INDIRECT("Table!" &amp; $AA$211 &amp; $X90),0)))))</f>
        <v/>
      </c>
      <c r="O90" s="26" t="str">
        <f ca="1">IF(ISERROR(MATCH(P$1,INDIRECT("Table!A"&amp;$X90):INDIRECT("Table!" &amp; $AA$211 &amp; $X90),0)),"",INDIRECT(CONCATENATE("Table!",ADDRESS($T90,MATCH(P$1,INDIRECT("Table!A" &amp; $X90):INDIRECT("Table!" &amp; $AA$211 &amp; $X90),0)))))</f>
        <v/>
      </c>
      <c r="P90" s="277" t="str">
        <f ca="1">IF(ISERROR(MATCH(Q$1,INDIRECT("Table!A"&amp;$X90):INDIRECT("Table!" &amp; $AA$211 &amp; $X90),0)),"",INDIRECT(CONCATENATE("Table!",ADDRESS($T90,MATCH(Q$1,INDIRECT("Table!A" &amp; $X90):INDIRECT("Table!" &amp; $AA$211 &amp; $X90),0)))))</f>
        <v/>
      </c>
      <c r="Q90" s="190"/>
      <c r="R90" s="190"/>
      <c r="S90" s="190"/>
      <c r="T90" s="24"/>
      <c r="U90" s="190"/>
      <c r="V90" s="190"/>
      <c r="W90" s="190"/>
      <c r="X90" s="24"/>
      <c r="Y90" s="190"/>
      <c r="Z90" s="190"/>
      <c r="AA90" s="24"/>
      <c r="AB90" s="27"/>
      <c r="AC90" s="27"/>
      <c r="AD90" s="27"/>
    </row>
    <row r="91" spans="2:30" ht="19.5" customHeight="1">
      <c r="B91" s="26"/>
      <c r="C91" s="26" t="str">
        <f ca="1">IF(ISERROR(MATCH(C$1,INDIRECT("Table!A"&amp;$X91):INDIRECT("Table!" &amp; $AA$211 &amp; $X91),0)),"",INDIRECT(CONCATENATE("Table!",ADDRESS($T91,MATCH(C$1,INDIRECT("Table!A" &amp; $X91):INDIRECT("Table!" &amp; $AA$211 &amp; $X91),0)))))</f>
        <v/>
      </c>
      <c r="D91" s="26" t="str">
        <f ca="1">IF(ISERROR(MATCH(D$1,INDIRECT("Table!A"&amp;$X91):INDIRECT("Table!" &amp; $AA$211 &amp; $X91),0)),"",INDIRECT(CONCATENATE("Table!",ADDRESS($T91,MATCH(D$1,INDIRECT("Table!A" &amp; $X91):INDIRECT("Table!" &amp; $AA$211 &amp; $X91),0)))))</f>
        <v/>
      </c>
      <c r="E91" s="26" t="str">
        <f ca="1">IF(ISERROR(MATCH(E$1,INDIRECT("Table!A"&amp;$X91):INDIRECT("Table!" &amp; $AA$211 &amp; $X91),0)),"",INDIRECT(CONCATENATE("Table!",ADDRESS($T91,MATCH(E$1,INDIRECT("Table!A" &amp; $X91):INDIRECT("Table!" &amp; $AA$211 &amp; $X91),0)))))</f>
        <v/>
      </c>
      <c r="F91" s="26" t="str">
        <f ca="1">IF(ISERROR(MATCH(F$1,INDIRECT("Table!A"&amp;$X91):INDIRECT("Table!" &amp; $AA$211 &amp; $X91),0)),"",INDIRECT(CONCATENATE("Table!",ADDRESS($T91,MATCH(F$1,INDIRECT("Table!A" &amp; $X91):INDIRECT("Table!" &amp; $AA$211 &amp; $X91),0)))))</f>
        <v/>
      </c>
      <c r="G91" s="26" t="str">
        <f ca="1">IF(ISERROR(MATCH(G$1,INDIRECT("Table!A"&amp;$X91):INDIRECT("Table!" &amp; $AA$211 &amp; $X91),0)),"",INDIRECT(CONCATENATE("Table!",ADDRESS($T91,MATCH(G$1,INDIRECT("Table!A" &amp; $X91):INDIRECT("Table!" &amp; $AA$211 &amp; $X91),0)))))</f>
        <v/>
      </c>
      <c r="H91" s="26" t="str">
        <f ca="1">IF(ISERROR(MATCH(H$1,INDIRECT("Table!A"&amp;$X91):INDIRECT("Table!" &amp; $AA$211 &amp; $X91),0)),"",INDIRECT(CONCATENATE("Table!",ADDRESS($T91,MATCH(H$1,INDIRECT("Table!A" &amp; $X91):INDIRECT("Table!" &amp; $AA$211 &amp; $X91),0)))))</f>
        <v/>
      </c>
      <c r="I91" s="277"/>
      <c r="J91" s="277"/>
      <c r="K91" s="26" t="str">
        <f ca="1">IF(ISERROR(MATCH(L$1,INDIRECT("Table!A"&amp;$X91):INDIRECT("Table!" &amp; $AA$211 &amp; $X91),0)),"",INDIRECT(CONCATENATE("Table!",ADDRESS($T91,MATCH(L$1,INDIRECT("Table!A" &amp; $X91):INDIRECT("Table!" &amp; $AA$211 &amp; $X91),0)))))</f>
        <v/>
      </c>
      <c r="L91" s="26" t="str">
        <f ca="1">IF(ISERROR(MATCH(M$1,INDIRECT("Table!A"&amp;$X91):INDIRECT("Table!" &amp; $AA$211 &amp; $X91),0)),"",INDIRECT(CONCATENATE("Table!",ADDRESS($T91,MATCH(M$1,INDIRECT("Table!A" &amp; $X91):INDIRECT("Table!" &amp; $AA$211 &amp; $X91),0)))))</f>
        <v/>
      </c>
      <c r="M91" s="26" t="str">
        <f ca="1">IF(ISERROR(MATCH(N$1,INDIRECT("Table!A"&amp;$X91):INDIRECT("Table!" &amp; $AA$211 &amp; $X91),0)),"",INDIRECT(CONCATENATE("Table!",ADDRESS($T91,MATCH(N$1,INDIRECT("Table!A" &amp; $X91):INDIRECT("Table!" &amp; $AA$211 &amp; $X91),0)))))</f>
        <v/>
      </c>
      <c r="N91" s="26" t="str">
        <f ca="1">IF(ISERROR(MATCH(O$1,INDIRECT("Table!A"&amp;$X91):INDIRECT("Table!" &amp; $AA$211 &amp; $X91),0)),"",INDIRECT(CONCATENATE("Table!",ADDRESS($T91,MATCH(O$1,INDIRECT("Table!A" &amp; $X91):INDIRECT("Table!" &amp; $AA$211 &amp; $X91),0)))))</f>
        <v/>
      </c>
      <c r="O91" s="26" t="str">
        <f ca="1">IF(ISERROR(MATCH(P$1,INDIRECT("Table!A"&amp;$X91):INDIRECT("Table!" &amp; $AA$211 &amp; $X91),0)),"",INDIRECT(CONCATENATE("Table!",ADDRESS($T91,MATCH(P$1,INDIRECT("Table!A" &amp; $X91):INDIRECT("Table!" &amp; $AA$211 &amp; $X91),0)))))</f>
        <v/>
      </c>
      <c r="P91" s="277" t="str">
        <f ca="1">IF(ISERROR(MATCH(Q$1,INDIRECT("Table!A"&amp;$X91):INDIRECT("Table!" &amp; $AA$211 &amp; $X91),0)),"",INDIRECT(CONCATENATE("Table!",ADDRESS($T91,MATCH(Q$1,INDIRECT("Table!A" &amp; $X91):INDIRECT("Table!" &amp; $AA$211 &amp; $X91),0)))))</f>
        <v/>
      </c>
      <c r="Q91" s="189"/>
      <c r="R91" s="189"/>
      <c r="S91" s="189"/>
      <c r="T91" s="24"/>
      <c r="U91" s="189"/>
      <c r="V91" s="189"/>
      <c r="W91" s="189"/>
      <c r="X91" s="24"/>
      <c r="Y91" s="189"/>
      <c r="Z91" s="189"/>
      <c r="AA91" s="24"/>
      <c r="AB91" s="27"/>
      <c r="AC91" s="27"/>
      <c r="AD91" s="27"/>
    </row>
    <row r="92" spans="2:30" ht="19.5" customHeight="1">
      <c r="B92" s="26"/>
      <c r="C92" s="26" t="str">
        <f ca="1">IF(ISERROR(MATCH(C$1,INDIRECT("Table!A"&amp;$X92):INDIRECT("Table!" &amp; $AA$211 &amp; $X92),0)),"",INDIRECT(CONCATENATE("Table!",ADDRESS($T92,MATCH(C$1,INDIRECT("Table!A" &amp; $X92):INDIRECT("Table!" &amp; $AA$211 &amp; $X92),0)))))</f>
        <v/>
      </c>
      <c r="D92" s="26" t="str">
        <f ca="1">IF(ISERROR(MATCH(D$1,INDIRECT("Table!A"&amp;$X92):INDIRECT("Table!" &amp; $AA$211 &amp; $X92),0)),"",INDIRECT(CONCATENATE("Table!",ADDRESS($T92,MATCH(D$1,INDIRECT("Table!A" &amp; $X92):INDIRECT("Table!" &amp; $AA$211 &amp; $X92),0)))))</f>
        <v/>
      </c>
      <c r="E92" s="26" t="str">
        <f ca="1">IF(ISERROR(MATCH(E$1,INDIRECT("Table!A"&amp;$X92):INDIRECT("Table!" &amp; $AA$211 &amp; $X92),0)),"",INDIRECT(CONCATENATE("Table!",ADDRESS($T92,MATCH(E$1,INDIRECT("Table!A" &amp; $X92):INDIRECT("Table!" &amp; $AA$211 &amp; $X92),0)))))</f>
        <v/>
      </c>
      <c r="F92" s="26" t="str">
        <f ca="1">IF(ISERROR(MATCH(F$1,INDIRECT("Table!A"&amp;$X92):INDIRECT("Table!" &amp; $AA$211 &amp; $X92),0)),"",INDIRECT(CONCATENATE("Table!",ADDRESS($T92,MATCH(F$1,INDIRECT("Table!A" &amp; $X92):INDIRECT("Table!" &amp; $AA$211 &amp; $X92),0)))))</f>
        <v/>
      </c>
      <c r="G92" s="26" t="str">
        <f ca="1">IF(ISERROR(MATCH(G$1,INDIRECT("Table!A"&amp;$X92):INDIRECT("Table!" &amp; $AA$211 &amp; $X92),0)),"",INDIRECT(CONCATENATE("Table!",ADDRESS($T92,MATCH(G$1,INDIRECT("Table!A" &amp; $X92):INDIRECT("Table!" &amp; $AA$211 &amp; $X92),0)))))</f>
        <v/>
      </c>
      <c r="H92" s="26" t="str">
        <f ca="1">IF(ISERROR(MATCH(H$1,INDIRECT("Table!A"&amp;$X92):INDIRECT("Table!" &amp; $AA$211 &amp; $X92),0)),"",INDIRECT(CONCATENATE("Table!",ADDRESS($T92,MATCH(H$1,INDIRECT("Table!A" &amp; $X92):INDIRECT("Table!" &amp; $AA$211 &amp; $X92),0)))))</f>
        <v/>
      </c>
      <c r="I92" s="277"/>
      <c r="J92" s="277"/>
      <c r="K92" s="26" t="str">
        <f ca="1">IF(ISERROR(MATCH(L$1,INDIRECT("Table!A"&amp;$X92):INDIRECT("Table!" &amp; $AA$211 &amp; $X92),0)),"",INDIRECT(CONCATENATE("Table!",ADDRESS($T92,MATCH(L$1,INDIRECT("Table!A" &amp; $X92):INDIRECT("Table!" &amp; $AA$211 &amp; $X92),0)))))</f>
        <v/>
      </c>
      <c r="L92" s="26" t="str">
        <f ca="1">IF(ISERROR(MATCH(M$1,INDIRECT("Table!A"&amp;$X92):INDIRECT("Table!" &amp; $AA$211 &amp; $X92),0)),"",INDIRECT(CONCATENATE("Table!",ADDRESS($T92,MATCH(M$1,INDIRECT("Table!A" &amp; $X92):INDIRECT("Table!" &amp; $AA$211 &amp; $X92),0)))))</f>
        <v/>
      </c>
      <c r="M92" s="26" t="str">
        <f ca="1">IF(ISERROR(MATCH(N$1,INDIRECT("Table!A"&amp;$X92):INDIRECT("Table!" &amp; $AA$211 &amp; $X92),0)),"",INDIRECT(CONCATENATE("Table!",ADDRESS($T92,MATCH(N$1,INDIRECT("Table!A" &amp; $X92):INDIRECT("Table!" &amp; $AA$211 &amp; $X92),0)))))</f>
        <v/>
      </c>
      <c r="N92" s="26" t="str">
        <f ca="1">IF(ISERROR(MATCH(O$1,INDIRECT("Table!A"&amp;$X92):INDIRECT("Table!" &amp; $AA$211 &amp; $X92),0)),"",INDIRECT(CONCATENATE("Table!",ADDRESS($T92,MATCH(O$1,INDIRECT("Table!A" &amp; $X92):INDIRECT("Table!" &amp; $AA$211 &amp; $X92),0)))))</f>
        <v/>
      </c>
      <c r="O92" s="26" t="str">
        <f ca="1">IF(ISERROR(MATCH(P$1,INDIRECT("Table!A"&amp;$X92):INDIRECT("Table!" &amp; $AA$211 &amp; $X92),0)),"",INDIRECT(CONCATENATE("Table!",ADDRESS($T92,MATCH(P$1,INDIRECT("Table!A" &amp; $X92):INDIRECT("Table!" &amp; $AA$211 &amp; $X92),0)))))</f>
        <v/>
      </c>
      <c r="P92" s="277" t="str">
        <f ca="1">IF(ISERROR(MATCH(Q$1,INDIRECT("Table!A"&amp;$X92):INDIRECT("Table!" &amp; $AA$211 &amp; $X92),0)),"",INDIRECT(CONCATENATE("Table!",ADDRESS($T92,MATCH(Q$1,INDIRECT("Table!A" &amp; $X92):INDIRECT("Table!" &amp; $AA$211 &amp; $X92),0)))))</f>
        <v/>
      </c>
      <c r="Q92" s="189"/>
      <c r="R92" s="189"/>
      <c r="S92" s="189"/>
      <c r="T92" s="24"/>
      <c r="U92" s="189"/>
      <c r="V92" s="189"/>
      <c r="W92" s="189"/>
      <c r="X92" s="24"/>
      <c r="Y92" s="189"/>
      <c r="Z92" s="189"/>
      <c r="AA92" s="24"/>
      <c r="AB92" s="27"/>
      <c r="AC92" s="27"/>
      <c r="AD92" s="27"/>
    </row>
    <row r="93" spans="2:30" ht="19.5" customHeight="1">
      <c r="B93" s="26"/>
      <c r="C93" s="26" t="str">
        <f ca="1">IF(ISERROR(MATCH(C$1,INDIRECT("Table!A"&amp;$X93):INDIRECT("Table!" &amp; $AA$211 &amp; $X93),0)),"",INDIRECT(CONCATENATE("Table!",ADDRESS($T93,MATCH(C$1,INDIRECT("Table!A" &amp; $X93):INDIRECT("Table!" &amp; $AA$211 &amp; $X93),0)))))</f>
        <v/>
      </c>
      <c r="D93" s="26" t="str">
        <f ca="1">IF(ISERROR(MATCH(D$1,INDIRECT("Table!A"&amp;$X93):INDIRECT("Table!" &amp; $AA$211 &amp; $X93),0)),"",INDIRECT(CONCATENATE("Table!",ADDRESS($T93,MATCH(D$1,INDIRECT("Table!A" &amp; $X93):INDIRECT("Table!" &amp; $AA$211 &amp; $X93),0)))))</f>
        <v/>
      </c>
      <c r="E93" s="26" t="str">
        <f ca="1">IF(ISERROR(MATCH(E$1,INDIRECT("Table!A"&amp;$X93):INDIRECT("Table!" &amp; $AA$211 &amp; $X93),0)),"",INDIRECT(CONCATENATE("Table!",ADDRESS($T93,MATCH(E$1,INDIRECT("Table!A" &amp; $X93):INDIRECT("Table!" &amp; $AA$211 &amp; $X93),0)))))</f>
        <v/>
      </c>
      <c r="F93" s="26" t="str">
        <f ca="1">IF(ISERROR(MATCH(F$1,INDIRECT("Table!A"&amp;$X93):INDIRECT("Table!" &amp; $AA$211 &amp; $X93),0)),"",INDIRECT(CONCATENATE("Table!",ADDRESS($T93,MATCH(F$1,INDIRECT("Table!A" &amp; $X93):INDIRECT("Table!" &amp; $AA$211 &amp; $X93),0)))))</f>
        <v/>
      </c>
      <c r="G93" s="26" t="str">
        <f ca="1">IF(ISERROR(MATCH(G$1,INDIRECT("Table!A"&amp;$X93):INDIRECT("Table!" &amp; $AA$211 &amp; $X93),0)),"",INDIRECT(CONCATENATE("Table!",ADDRESS($T93,MATCH(G$1,INDIRECT("Table!A" &amp; $X93):INDIRECT("Table!" &amp; $AA$211 &amp; $X93),0)))))</f>
        <v/>
      </c>
      <c r="H93" s="26" t="str">
        <f ca="1">IF(ISERROR(MATCH(H$1,INDIRECT("Table!A"&amp;$X93):INDIRECT("Table!" &amp; $AA$211 &amp; $X93),0)),"",INDIRECT(CONCATENATE("Table!",ADDRESS($T93,MATCH(H$1,INDIRECT("Table!A" &amp; $X93):INDIRECT("Table!" &amp; $AA$211 &amp; $X93),0)))))</f>
        <v/>
      </c>
      <c r="I93" s="277"/>
      <c r="J93" s="277"/>
      <c r="K93" s="26" t="str">
        <f ca="1">IF(ISERROR(MATCH(L$1,INDIRECT("Table!A"&amp;$X93):INDIRECT("Table!" &amp; $AA$211 &amp; $X93),0)),"",INDIRECT(CONCATENATE("Table!",ADDRESS($T93,MATCH(L$1,INDIRECT("Table!A" &amp; $X93):INDIRECT("Table!" &amp; $AA$211 &amp; $X93),0)))))</f>
        <v/>
      </c>
      <c r="L93" s="26" t="str">
        <f ca="1">IF(ISERROR(MATCH(M$1,INDIRECT("Table!A"&amp;$X93):INDIRECT("Table!" &amp; $AA$211 &amp; $X93),0)),"",INDIRECT(CONCATENATE("Table!",ADDRESS($T93,MATCH(M$1,INDIRECT("Table!A" &amp; $X93):INDIRECT("Table!" &amp; $AA$211 &amp; $X93),0)))))</f>
        <v/>
      </c>
      <c r="M93" s="26" t="str">
        <f ca="1">IF(ISERROR(MATCH(N$1,INDIRECT("Table!A"&amp;$X93):INDIRECT("Table!" &amp; $AA$211 &amp; $X93),0)),"",INDIRECT(CONCATENATE("Table!",ADDRESS($T93,MATCH(N$1,INDIRECT("Table!A" &amp; $X93):INDIRECT("Table!" &amp; $AA$211 &amp; $X93),0)))))</f>
        <v/>
      </c>
      <c r="N93" s="26" t="str">
        <f ca="1">IF(ISERROR(MATCH(O$1,INDIRECT("Table!A"&amp;$X93):INDIRECT("Table!" &amp; $AA$211 &amp; $X93),0)),"",INDIRECT(CONCATENATE("Table!",ADDRESS($T93,MATCH(O$1,INDIRECT("Table!A" &amp; $X93):INDIRECT("Table!" &amp; $AA$211 &amp; $X93),0)))))</f>
        <v/>
      </c>
      <c r="O93" s="26" t="str">
        <f ca="1">IF(ISERROR(MATCH(P$1,INDIRECT("Table!A"&amp;$X93):INDIRECT("Table!" &amp; $AA$211 &amp; $X93),0)),"",INDIRECT(CONCATENATE("Table!",ADDRESS($T93,MATCH(P$1,INDIRECT("Table!A" &amp; $X93):INDIRECT("Table!" &amp; $AA$211 &amp; $X93),0)))))</f>
        <v/>
      </c>
      <c r="P93" s="277" t="str">
        <f ca="1">IF(ISERROR(MATCH(Q$1,INDIRECT("Table!A"&amp;$X93):INDIRECT("Table!" &amp; $AA$211 &amp; $X93),0)),"",INDIRECT(CONCATENATE("Table!",ADDRESS($T93,MATCH(Q$1,INDIRECT("Table!A" &amp; $X93):INDIRECT("Table!" &amp; $AA$211 &amp; $X93),0)))))</f>
        <v/>
      </c>
      <c r="Q93" s="188"/>
      <c r="R93" s="188"/>
      <c r="S93" s="188"/>
      <c r="T93" s="24"/>
      <c r="U93" s="188"/>
      <c r="V93" s="188"/>
      <c r="W93" s="188"/>
      <c r="X93" s="24"/>
      <c r="Y93" s="188"/>
      <c r="Z93" s="188"/>
      <c r="AA93" s="24"/>
      <c r="AB93" s="27"/>
      <c r="AC93" s="27"/>
      <c r="AD93" s="27"/>
    </row>
    <row r="94" spans="2:30" ht="19.5" customHeight="1">
      <c r="B94" s="26"/>
      <c r="C94" s="26" t="str">
        <f ca="1">IF(ISERROR(MATCH(C$1,INDIRECT("Table!A"&amp;$X94):INDIRECT("Table!" &amp; $AA$211 &amp; $X94),0)),"",INDIRECT(CONCATENATE("Table!",ADDRESS($T94,MATCH(C$1,INDIRECT("Table!A" &amp; $X94):INDIRECT("Table!" &amp; $AA$211 &amp; $X94),0)))))</f>
        <v/>
      </c>
      <c r="D94" s="26" t="str">
        <f ca="1">IF(ISERROR(MATCH(D$1,INDIRECT("Table!A"&amp;$X94):INDIRECT("Table!" &amp; $AA$211 &amp; $X94),0)),"",INDIRECT(CONCATENATE("Table!",ADDRESS($T94,MATCH(D$1,INDIRECT("Table!A" &amp; $X94):INDIRECT("Table!" &amp; $AA$211 &amp; $X94),0)))))</f>
        <v/>
      </c>
      <c r="E94" s="26" t="str">
        <f ca="1">IF(ISERROR(MATCH(E$1,INDIRECT("Table!A"&amp;$X94):INDIRECT("Table!" &amp; $AA$211 &amp; $X94),0)),"",INDIRECT(CONCATENATE("Table!",ADDRESS($T94,MATCH(E$1,INDIRECT("Table!A" &amp; $X94):INDIRECT("Table!" &amp; $AA$211 &amp; $X94),0)))))</f>
        <v/>
      </c>
      <c r="F94" s="26" t="str">
        <f ca="1">IF(ISERROR(MATCH(F$1,INDIRECT("Table!A"&amp;$X94):INDIRECT("Table!" &amp; $AA$211 &amp; $X94),0)),"",INDIRECT(CONCATENATE("Table!",ADDRESS($T94,MATCH(F$1,INDIRECT("Table!A" &amp; $X94):INDIRECT("Table!" &amp; $AA$211 &amp; $X94),0)))))</f>
        <v/>
      </c>
      <c r="G94" s="26" t="str">
        <f ca="1">IF(ISERROR(MATCH(G$1,INDIRECT("Table!A"&amp;$X94):INDIRECT("Table!" &amp; $AA$211 &amp; $X94),0)),"",INDIRECT(CONCATENATE("Table!",ADDRESS($T94,MATCH(G$1,INDIRECT("Table!A" &amp; $X94):INDIRECT("Table!" &amp; $AA$211 &amp; $X94),0)))))</f>
        <v/>
      </c>
      <c r="H94" s="26" t="str">
        <f ca="1">IF(ISERROR(MATCH(H$1,INDIRECT("Table!A"&amp;$X94):INDIRECT("Table!" &amp; $AA$211 &amp; $X94),0)),"",INDIRECT(CONCATENATE("Table!",ADDRESS($T94,MATCH(H$1,INDIRECT("Table!A" &amp; $X94):INDIRECT("Table!" &amp; $AA$211 &amp; $X94),0)))))</f>
        <v/>
      </c>
      <c r="I94" s="277"/>
      <c r="J94" s="277"/>
      <c r="K94" s="26" t="str">
        <f ca="1">IF(ISERROR(MATCH(L$1,INDIRECT("Table!A"&amp;$X94):INDIRECT("Table!" &amp; $AA$211 &amp; $X94),0)),"",INDIRECT(CONCATENATE("Table!",ADDRESS($T94,MATCH(L$1,INDIRECT("Table!A" &amp; $X94):INDIRECT("Table!" &amp; $AA$211 &amp; $X94),0)))))</f>
        <v/>
      </c>
      <c r="L94" s="26" t="str">
        <f ca="1">IF(ISERROR(MATCH(M$1,INDIRECT("Table!A"&amp;$X94):INDIRECT("Table!" &amp; $AA$211 &amp; $X94),0)),"",INDIRECT(CONCATENATE("Table!",ADDRESS($T94,MATCH(M$1,INDIRECT("Table!A" &amp; $X94):INDIRECT("Table!" &amp; $AA$211 &amp; $X94),0)))))</f>
        <v/>
      </c>
      <c r="M94" s="26" t="str">
        <f ca="1">IF(ISERROR(MATCH(N$1,INDIRECT("Table!A"&amp;$X94):INDIRECT("Table!" &amp; $AA$211 &amp; $X94),0)),"",INDIRECT(CONCATENATE("Table!",ADDRESS($T94,MATCH(N$1,INDIRECT("Table!A" &amp; $X94):INDIRECT("Table!" &amp; $AA$211 &amp; $X94),0)))))</f>
        <v/>
      </c>
      <c r="N94" s="26" t="str">
        <f ca="1">IF(ISERROR(MATCH(O$1,INDIRECT("Table!A"&amp;$X94):INDIRECT("Table!" &amp; $AA$211 &amp; $X94),0)),"",INDIRECT(CONCATENATE("Table!",ADDRESS($T94,MATCH(O$1,INDIRECT("Table!A" &amp; $X94):INDIRECT("Table!" &amp; $AA$211 &amp; $X94),0)))))</f>
        <v/>
      </c>
      <c r="O94" s="26" t="str">
        <f ca="1">IF(ISERROR(MATCH(P$1,INDIRECT("Table!A"&amp;$X94):INDIRECT("Table!" &amp; $AA$211 &amp; $X94),0)),"",INDIRECT(CONCATENATE("Table!",ADDRESS($T94,MATCH(P$1,INDIRECT("Table!A" &amp; $X94):INDIRECT("Table!" &amp; $AA$211 &amp; $X94),0)))))</f>
        <v/>
      </c>
      <c r="P94" s="277" t="str">
        <f ca="1">IF(ISERROR(MATCH(Q$1,INDIRECT("Table!A"&amp;$X94):INDIRECT("Table!" &amp; $AA$211 &amp; $X94),0)),"",INDIRECT(CONCATENATE("Table!",ADDRESS($T94,MATCH(Q$1,INDIRECT("Table!A" &amp; $X94):INDIRECT("Table!" &amp; $AA$211 &amp; $X94),0)))))</f>
        <v/>
      </c>
      <c r="Q94" s="187"/>
      <c r="R94" s="187"/>
      <c r="S94" s="187"/>
      <c r="T94" s="24"/>
      <c r="U94" s="187"/>
      <c r="V94" s="187"/>
      <c r="W94" s="187"/>
      <c r="X94" s="24"/>
      <c r="Y94" s="187"/>
      <c r="Z94" s="187"/>
      <c r="AA94" s="24"/>
      <c r="AB94" s="27"/>
      <c r="AC94" s="27"/>
      <c r="AD94" s="27"/>
    </row>
    <row r="95" spans="2:30" ht="19.5" customHeight="1">
      <c r="B95" s="26"/>
      <c r="C95" s="26" t="str">
        <f ca="1">IF(ISERROR(MATCH(C$1,INDIRECT("Table!A"&amp;$X95):INDIRECT("Table!" &amp; $AA$211 &amp; $X95),0)),"",INDIRECT(CONCATENATE("Table!",ADDRESS($T95,MATCH(C$1,INDIRECT("Table!A" &amp; $X95):INDIRECT("Table!" &amp; $AA$211 &amp; $X95),0)))))</f>
        <v/>
      </c>
      <c r="D95" s="26" t="str">
        <f ca="1">IF(ISERROR(MATCH(D$1,INDIRECT("Table!A"&amp;$X95):INDIRECT("Table!" &amp; $AA$211 &amp; $X95),0)),"",INDIRECT(CONCATENATE("Table!",ADDRESS($T95,MATCH(D$1,INDIRECT("Table!A" &amp; $X95):INDIRECT("Table!" &amp; $AA$211 &amp; $X95),0)))))</f>
        <v/>
      </c>
      <c r="E95" s="26" t="str">
        <f ca="1">IF(ISERROR(MATCH(E$1,INDIRECT("Table!A"&amp;$X95):INDIRECT("Table!" &amp; $AA$211 &amp; $X95),0)),"",INDIRECT(CONCATENATE("Table!",ADDRESS($T95,MATCH(E$1,INDIRECT("Table!A" &amp; $X95):INDIRECT("Table!" &amp; $AA$211 &amp; $X95),0)))))</f>
        <v/>
      </c>
      <c r="F95" s="26" t="str">
        <f ca="1">IF(ISERROR(MATCH(F$1,INDIRECT("Table!A"&amp;$X95):INDIRECT("Table!" &amp; $AA$211 &amp; $X95),0)),"",INDIRECT(CONCATENATE("Table!",ADDRESS($T95,MATCH(F$1,INDIRECT("Table!A" &amp; $X95):INDIRECT("Table!" &amp; $AA$211 &amp; $X95),0)))))</f>
        <v/>
      </c>
      <c r="G95" s="26" t="str">
        <f ca="1">IF(ISERROR(MATCH(G$1,INDIRECT("Table!A"&amp;$X95):INDIRECT("Table!" &amp; $AA$211 &amp; $X95),0)),"",INDIRECT(CONCATENATE("Table!",ADDRESS($T95,MATCH(G$1,INDIRECT("Table!A" &amp; $X95):INDIRECT("Table!" &amp; $AA$211 &amp; $X95),0)))))</f>
        <v/>
      </c>
      <c r="H95" s="26" t="str">
        <f ca="1">IF(ISERROR(MATCH(H$1,INDIRECT("Table!A"&amp;$X95):INDIRECT("Table!" &amp; $AA$211 &amp; $X95),0)),"",INDIRECT(CONCATENATE("Table!",ADDRESS($T95,MATCH(H$1,INDIRECT("Table!A" &amp; $X95):INDIRECT("Table!" &amp; $AA$211 &amp; $X95),0)))))</f>
        <v/>
      </c>
      <c r="I95" s="277"/>
      <c r="J95" s="277"/>
      <c r="K95" s="26" t="str">
        <f ca="1">IF(ISERROR(MATCH(L$1,INDIRECT("Table!A"&amp;$X95):INDIRECT("Table!" &amp; $AA$211 &amp; $X95),0)),"",INDIRECT(CONCATENATE("Table!",ADDRESS($T95,MATCH(L$1,INDIRECT("Table!A" &amp; $X95):INDIRECT("Table!" &amp; $AA$211 &amp; $X95),0)))))</f>
        <v/>
      </c>
      <c r="L95" s="26" t="str">
        <f ca="1">IF(ISERROR(MATCH(M$1,INDIRECT("Table!A"&amp;$X95):INDIRECT("Table!" &amp; $AA$211 &amp; $X95),0)),"",INDIRECT(CONCATENATE("Table!",ADDRESS($T95,MATCH(M$1,INDIRECT("Table!A" &amp; $X95):INDIRECT("Table!" &amp; $AA$211 &amp; $X95),0)))))</f>
        <v/>
      </c>
      <c r="M95" s="26" t="str">
        <f ca="1">IF(ISERROR(MATCH(N$1,INDIRECT("Table!A"&amp;$X95):INDIRECT("Table!" &amp; $AA$211 &amp; $X95),0)),"",INDIRECT(CONCATENATE("Table!",ADDRESS($T95,MATCH(N$1,INDIRECT("Table!A" &amp; $X95):INDIRECT("Table!" &amp; $AA$211 &amp; $X95),0)))))</f>
        <v/>
      </c>
      <c r="N95" s="26" t="str">
        <f ca="1">IF(ISERROR(MATCH(O$1,INDIRECT("Table!A"&amp;$X95):INDIRECT("Table!" &amp; $AA$211 &amp; $X95),0)),"",INDIRECT(CONCATENATE("Table!",ADDRESS($T95,MATCH(O$1,INDIRECT("Table!A" &amp; $X95):INDIRECT("Table!" &amp; $AA$211 &amp; $X95),0)))))</f>
        <v/>
      </c>
      <c r="O95" s="26" t="str">
        <f ca="1">IF(ISERROR(MATCH(P$1,INDIRECT("Table!A"&amp;$X95):INDIRECT("Table!" &amp; $AA$211 &amp; $X95),0)),"",INDIRECT(CONCATENATE("Table!",ADDRESS($T95,MATCH(P$1,INDIRECT("Table!A" &amp; $X95):INDIRECT("Table!" &amp; $AA$211 &amp; $X95),0)))))</f>
        <v/>
      </c>
      <c r="P95" s="277" t="str">
        <f ca="1">IF(ISERROR(MATCH(Q$1,INDIRECT("Table!A"&amp;$X95):INDIRECT("Table!" &amp; $AA$211 &amp; $X95),0)),"",INDIRECT(CONCATENATE("Table!",ADDRESS($T95,MATCH(Q$1,INDIRECT("Table!A" &amp; $X95):INDIRECT("Table!" &amp; $AA$211 &amp; $X95),0)))))</f>
        <v/>
      </c>
      <c r="Q95" s="186"/>
      <c r="R95" s="186"/>
      <c r="S95" s="186"/>
      <c r="T95" s="24"/>
      <c r="U95" s="186"/>
      <c r="V95" s="186"/>
      <c r="W95" s="186"/>
      <c r="X95" s="24"/>
      <c r="Y95" s="186"/>
      <c r="Z95" s="186"/>
      <c r="AA95" s="24"/>
      <c r="AB95" s="27"/>
      <c r="AC95" s="27"/>
      <c r="AD95" s="27"/>
    </row>
    <row r="96" spans="2:30" ht="19.5" customHeight="1">
      <c r="B96" s="26"/>
      <c r="C96" s="26" t="str">
        <f ca="1">IF(ISERROR(MATCH(C$1,INDIRECT("Table!A"&amp;$X96):INDIRECT("Table!" &amp; $AA$211 &amp; $X96),0)),"",INDIRECT(CONCATENATE("Table!",ADDRESS($T96,MATCH(C$1,INDIRECT("Table!A" &amp; $X96):INDIRECT("Table!" &amp; $AA$211 &amp; $X96),0)))))</f>
        <v/>
      </c>
      <c r="D96" s="26" t="str">
        <f ca="1">IF(ISERROR(MATCH(D$1,INDIRECT("Table!A"&amp;$X96):INDIRECT("Table!" &amp; $AA$211 &amp; $X96),0)),"",INDIRECT(CONCATENATE("Table!",ADDRESS($T96,MATCH(D$1,INDIRECT("Table!A" &amp; $X96):INDIRECT("Table!" &amp; $AA$211 &amp; $X96),0)))))</f>
        <v/>
      </c>
      <c r="E96" s="26" t="str">
        <f ca="1">IF(ISERROR(MATCH(E$1,INDIRECT("Table!A"&amp;$X96):INDIRECT("Table!" &amp; $AA$211 &amp; $X96),0)),"",INDIRECT(CONCATENATE("Table!",ADDRESS($T96,MATCH(E$1,INDIRECT("Table!A" &amp; $X96):INDIRECT("Table!" &amp; $AA$211 &amp; $X96),0)))))</f>
        <v/>
      </c>
      <c r="F96" s="26" t="str">
        <f ca="1">IF(ISERROR(MATCH(F$1,INDIRECT("Table!A"&amp;$X96):INDIRECT("Table!" &amp; $AA$211 &amp; $X96),0)),"",INDIRECT(CONCATENATE("Table!",ADDRESS($T96,MATCH(F$1,INDIRECT("Table!A" &amp; $X96):INDIRECT("Table!" &amp; $AA$211 &amp; $X96),0)))))</f>
        <v/>
      </c>
      <c r="G96" s="26" t="str">
        <f ca="1">IF(ISERROR(MATCH(G$1,INDIRECT("Table!A"&amp;$X96):INDIRECT("Table!" &amp; $AA$211 &amp; $X96),0)),"",INDIRECT(CONCATENATE("Table!",ADDRESS($T96,MATCH(G$1,INDIRECT("Table!A" &amp; $X96):INDIRECT("Table!" &amp; $AA$211 &amp; $X96),0)))))</f>
        <v/>
      </c>
      <c r="H96" s="26" t="str">
        <f ca="1">IF(ISERROR(MATCH(H$1,INDIRECT("Table!A"&amp;$X96):INDIRECT("Table!" &amp; $AA$211 &amp; $X96),0)),"",INDIRECT(CONCATENATE("Table!",ADDRESS($T96,MATCH(H$1,INDIRECT("Table!A" &amp; $X96):INDIRECT("Table!" &amp; $AA$211 &amp; $X96),0)))))</f>
        <v/>
      </c>
      <c r="I96" s="277"/>
      <c r="J96" s="277"/>
      <c r="K96" s="26" t="str">
        <f ca="1">IF(ISERROR(MATCH(L$1,INDIRECT("Table!A"&amp;$X96):INDIRECT("Table!" &amp; $AA$211 &amp; $X96),0)),"",INDIRECT(CONCATENATE("Table!",ADDRESS($T96,MATCH(L$1,INDIRECT("Table!A" &amp; $X96):INDIRECT("Table!" &amp; $AA$211 &amp; $X96),0)))))</f>
        <v/>
      </c>
      <c r="L96" s="26" t="str">
        <f ca="1">IF(ISERROR(MATCH(M$1,INDIRECT("Table!A"&amp;$X96):INDIRECT("Table!" &amp; $AA$211 &amp; $X96),0)),"",INDIRECT(CONCATENATE("Table!",ADDRESS($T96,MATCH(M$1,INDIRECT("Table!A" &amp; $X96):INDIRECT("Table!" &amp; $AA$211 &amp; $X96),0)))))</f>
        <v/>
      </c>
      <c r="M96" s="26" t="str">
        <f ca="1">IF(ISERROR(MATCH(N$1,INDIRECT("Table!A"&amp;$X96):INDIRECT("Table!" &amp; $AA$211 &amp; $X96),0)),"",INDIRECT(CONCATENATE("Table!",ADDRESS($T96,MATCH(N$1,INDIRECT("Table!A" &amp; $X96):INDIRECT("Table!" &amp; $AA$211 &amp; $X96),0)))))</f>
        <v/>
      </c>
      <c r="N96" s="26" t="str">
        <f ca="1">IF(ISERROR(MATCH(O$1,INDIRECT("Table!A"&amp;$X96):INDIRECT("Table!" &amp; $AA$211 &amp; $X96),0)),"",INDIRECT(CONCATENATE("Table!",ADDRESS($T96,MATCH(O$1,INDIRECT("Table!A" &amp; $X96):INDIRECT("Table!" &amp; $AA$211 &amp; $X96),0)))))</f>
        <v/>
      </c>
      <c r="O96" s="26" t="str">
        <f ca="1">IF(ISERROR(MATCH(P$1,INDIRECT("Table!A"&amp;$X96):INDIRECT("Table!" &amp; $AA$211 &amp; $X96),0)),"",INDIRECT(CONCATENATE("Table!",ADDRESS($T96,MATCH(P$1,INDIRECT("Table!A" &amp; $X96):INDIRECT("Table!" &amp; $AA$211 &amp; $X96),0)))))</f>
        <v/>
      </c>
      <c r="P96" s="277" t="str">
        <f ca="1">IF(ISERROR(MATCH(Q$1,INDIRECT("Table!A"&amp;$X96):INDIRECT("Table!" &amp; $AA$211 &amp; $X96),0)),"",INDIRECT(CONCATENATE("Table!",ADDRESS($T96,MATCH(Q$1,INDIRECT("Table!A" &amp; $X96):INDIRECT("Table!" &amp; $AA$211 &amp; $X96),0)))))</f>
        <v/>
      </c>
      <c r="Q96" s="185"/>
      <c r="R96" s="185"/>
      <c r="S96" s="185"/>
      <c r="T96" s="24"/>
      <c r="U96" s="185"/>
      <c r="V96" s="185"/>
      <c r="W96" s="185"/>
      <c r="X96" s="24"/>
      <c r="Y96" s="185"/>
      <c r="Z96" s="185"/>
      <c r="AA96" s="24"/>
      <c r="AB96" s="27"/>
      <c r="AC96" s="27"/>
      <c r="AD96" s="27"/>
    </row>
    <row r="97" spans="2:30" ht="19.5" customHeight="1">
      <c r="B97" s="26"/>
      <c r="C97" s="26" t="str">
        <f ca="1">IF(ISERROR(MATCH(C$1,INDIRECT("Table!A"&amp;$X97):INDIRECT("Table!" &amp; $AA$211 &amp; $X97),0)),"",INDIRECT(CONCATENATE("Table!",ADDRESS($T97,MATCH(C$1,INDIRECT("Table!A" &amp; $X97):INDIRECT("Table!" &amp; $AA$211 &amp; $X97),0)))))</f>
        <v/>
      </c>
      <c r="D97" s="26" t="str">
        <f ca="1">IF(ISERROR(MATCH(D$1,INDIRECT("Table!A"&amp;$X97):INDIRECT("Table!" &amp; $AA$211 &amp; $X97),0)),"",INDIRECT(CONCATENATE("Table!",ADDRESS($T97,MATCH(D$1,INDIRECT("Table!A" &amp; $X97):INDIRECT("Table!" &amp; $AA$211 &amp; $X97),0)))))</f>
        <v/>
      </c>
      <c r="E97" s="26" t="str">
        <f ca="1">IF(ISERROR(MATCH(E$1,INDIRECT("Table!A"&amp;$X97):INDIRECT("Table!" &amp; $AA$211 &amp; $X97),0)),"",INDIRECT(CONCATENATE("Table!",ADDRESS($T97,MATCH(E$1,INDIRECT("Table!A" &amp; $X97):INDIRECT("Table!" &amp; $AA$211 &amp; $X97),0)))))</f>
        <v/>
      </c>
      <c r="F97" s="26" t="str">
        <f ca="1">IF(ISERROR(MATCH(F$1,INDIRECT("Table!A"&amp;$X97):INDIRECT("Table!" &amp; $AA$211 &amp; $X97),0)),"",INDIRECT(CONCATENATE("Table!",ADDRESS($T97,MATCH(F$1,INDIRECT("Table!A" &amp; $X97):INDIRECT("Table!" &amp; $AA$211 &amp; $X97),0)))))</f>
        <v/>
      </c>
      <c r="G97" s="26" t="str">
        <f ca="1">IF(ISERROR(MATCH(G$1,INDIRECT("Table!A"&amp;$X97):INDIRECT("Table!" &amp; $AA$211 &amp; $X97),0)),"",INDIRECT(CONCATENATE("Table!",ADDRESS($T97,MATCH(G$1,INDIRECT("Table!A" &amp; $X97):INDIRECT("Table!" &amp; $AA$211 &amp; $X97),0)))))</f>
        <v/>
      </c>
      <c r="H97" s="26" t="str">
        <f ca="1">IF(ISERROR(MATCH(H$1,INDIRECT("Table!A"&amp;$X97):INDIRECT("Table!" &amp; $AA$211 &amp; $X97),0)),"",INDIRECT(CONCATENATE("Table!",ADDRESS($T97,MATCH(H$1,INDIRECT("Table!A" &amp; $X97):INDIRECT("Table!" &amp; $AA$211 &amp; $X97),0)))))</f>
        <v/>
      </c>
      <c r="I97" s="277"/>
      <c r="J97" s="277"/>
      <c r="K97" s="26" t="str">
        <f ca="1">IF(ISERROR(MATCH(L$1,INDIRECT("Table!A"&amp;$X97):INDIRECT("Table!" &amp; $AA$211 &amp; $X97),0)),"",INDIRECT(CONCATENATE("Table!",ADDRESS($T97,MATCH(L$1,INDIRECT("Table!A" &amp; $X97):INDIRECT("Table!" &amp; $AA$211 &amp; $X97),0)))))</f>
        <v/>
      </c>
      <c r="L97" s="26" t="str">
        <f ca="1">IF(ISERROR(MATCH(M$1,INDIRECT("Table!A"&amp;$X97):INDIRECT("Table!" &amp; $AA$211 &amp; $X97),0)),"",INDIRECT(CONCATENATE("Table!",ADDRESS($T97,MATCH(M$1,INDIRECT("Table!A" &amp; $X97):INDIRECT("Table!" &amp; $AA$211 &amp; $X97),0)))))</f>
        <v/>
      </c>
      <c r="M97" s="26" t="str">
        <f ca="1">IF(ISERROR(MATCH(N$1,INDIRECT("Table!A"&amp;$X97):INDIRECT("Table!" &amp; $AA$211 &amp; $X97),0)),"",INDIRECT(CONCATENATE("Table!",ADDRESS($T97,MATCH(N$1,INDIRECT("Table!A" &amp; $X97):INDIRECT("Table!" &amp; $AA$211 &amp; $X97),0)))))</f>
        <v/>
      </c>
      <c r="N97" s="26" t="str">
        <f ca="1">IF(ISERROR(MATCH(O$1,INDIRECT("Table!A"&amp;$X97):INDIRECT("Table!" &amp; $AA$211 &amp; $X97),0)),"",INDIRECT(CONCATENATE("Table!",ADDRESS($T97,MATCH(O$1,INDIRECT("Table!A" &amp; $X97):INDIRECT("Table!" &amp; $AA$211 &amp; $X97),0)))))</f>
        <v/>
      </c>
      <c r="O97" s="26" t="str">
        <f ca="1">IF(ISERROR(MATCH(P$1,INDIRECT("Table!A"&amp;$X97):INDIRECT("Table!" &amp; $AA$211 &amp; $X97),0)),"",INDIRECT(CONCATENATE("Table!",ADDRESS($T97,MATCH(P$1,INDIRECT("Table!A" &amp; $X97):INDIRECT("Table!" &amp; $AA$211 &amp; $X97),0)))))</f>
        <v/>
      </c>
      <c r="P97" s="277" t="str">
        <f ca="1">IF(ISERROR(MATCH(Q$1,INDIRECT("Table!A"&amp;$X97):INDIRECT("Table!" &amp; $AA$211 &amp; $X97),0)),"",INDIRECT(CONCATENATE("Table!",ADDRESS($T97,MATCH(Q$1,INDIRECT("Table!A" &amp; $X97):INDIRECT("Table!" &amp; $AA$211 &amp; $X97),0)))))</f>
        <v/>
      </c>
      <c r="Q97" s="184"/>
      <c r="R97" s="184"/>
      <c r="S97" s="184"/>
      <c r="T97" s="24"/>
      <c r="U97" s="184"/>
      <c r="V97" s="184"/>
      <c r="W97" s="184"/>
      <c r="X97" s="24"/>
      <c r="Y97" s="184"/>
      <c r="Z97" s="184"/>
      <c r="AA97" s="24"/>
      <c r="AB97" s="27"/>
      <c r="AC97" s="27"/>
      <c r="AD97" s="27"/>
    </row>
    <row r="98" spans="2:30" ht="19.5" customHeight="1">
      <c r="B98" s="26"/>
      <c r="C98" s="26" t="str">
        <f ca="1">IF(ISERROR(MATCH(C$1,INDIRECT("Table!A"&amp;$X98):INDIRECT("Table!" &amp; $AA$211 &amp; $X98),0)),"",INDIRECT(CONCATENATE("Table!",ADDRESS($T98,MATCH(C$1,INDIRECT("Table!A" &amp; $X98):INDIRECT("Table!" &amp; $AA$211 &amp; $X98),0)))))</f>
        <v/>
      </c>
      <c r="D98" s="26" t="str">
        <f ca="1">IF(ISERROR(MATCH(D$1,INDIRECT("Table!A"&amp;$X98):INDIRECT("Table!" &amp; $AA$211 &amp; $X98),0)),"",INDIRECT(CONCATENATE("Table!",ADDRESS($T98,MATCH(D$1,INDIRECT("Table!A" &amp; $X98):INDIRECT("Table!" &amp; $AA$211 &amp; $X98),0)))))</f>
        <v/>
      </c>
      <c r="E98" s="26" t="str">
        <f ca="1">IF(ISERROR(MATCH(E$1,INDIRECT("Table!A"&amp;$X98):INDIRECT("Table!" &amp; $AA$211 &amp; $X98),0)),"",INDIRECT(CONCATENATE("Table!",ADDRESS($T98,MATCH(E$1,INDIRECT("Table!A" &amp; $X98):INDIRECT("Table!" &amp; $AA$211 &amp; $X98),0)))))</f>
        <v/>
      </c>
      <c r="F98" s="26" t="str">
        <f ca="1">IF(ISERROR(MATCH(F$1,INDIRECT("Table!A"&amp;$X98):INDIRECT("Table!" &amp; $AA$211 &amp; $X98),0)),"",INDIRECT(CONCATENATE("Table!",ADDRESS($T98,MATCH(F$1,INDIRECT("Table!A" &amp; $X98):INDIRECT("Table!" &amp; $AA$211 &amp; $X98),0)))))</f>
        <v/>
      </c>
      <c r="G98" s="26" t="str">
        <f ca="1">IF(ISERROR(MATCH(G$1,INDIRECT("Table!A"&amp;$X98):INDIRECT("Table!" &amp; $AA$211 &amp; $X98),0)),"",INDIRECT(CONCATENATE("Table!",ADDRESS($T98,MATCH(G$1,INDIRECT("Table!A" &amp; $X98):INDIRECT("Table!" &amp; $AA$211 &amp; $X98),0)))))</f>
        <v/>
      </c>
      <c r="H98" s="26" t="str">
        <f ca="1">IF(ISERROR(MATCH(H$1,INDIRECT("Table!A"&amp;$X98):INDIRECT("Table!" &amp; $AA$211 &amp; $X98),0)),"",INDIRECT(CONCATENATE("Table!",ADDRESS($T98,MATCH(H$1,INDIRECT("Table!A" &amp; $X98):INDIRECT("Table!" &amp; $AA$211 &amp; $X98),0)))))</f>
        <v/>
      </c>
      <c r="I98" s="277"/>
      <c r="J98" s="277"/>
      <c r="K98" s="26" t="str">
        <f ca="1">IF(ISERROR(MATCH(L$1,INDIRECT("Table!A"&amp;$X98):INDIRECT("Table!" &amp; $AA$211 &amp; $X98),0)),"",INDIRECT(CONCATENATE("Table!",ADDRESS($T98,MATCH(L$1,INDIRECT("Table!A" &amp; $X98):INDIRECT("Table!" &amp; $AA$211 &amp; $X98),0)))))</f>
        <v/>
      </c>
      <c r="L98" s="26" t="str">
        <f ca="1">IF(ISERROR(MATCH(M$1,INDIRECT("Table!A"&amp;$X98):INDIRECT("Table!" &amp; $AA$211 &amp; $X98),0)),"",INDIRECT(CONCATENATE("Table!",ADDRESS($T98,MATCH(M$1,INDIRECT("Table!A" &amp; $X98):INDIRECT("Table!" &amp; $AA$211 &amp; $X98),0)))))</f>
        <v/>
      </c>
      <c r="M98" s="26" t="str">
        <f ca="1">IF(ISERROR(MATCH(N$1,INDIRECT("Table!A"&amp;$X98):INDIRECT("Table!" &amp; $AA$211 &amp; $X98),0)),"",INDIRECT(CONCATENATE("Table!",ADDRESS($T98,MATCH(N$1,INDIRECT("Table!A" &amp; $X98):INDIRECT("Table!" &amp; $AA$211 &amp; $X98),0)))))</f>
        <v/>
      </c>
      <c r="N98" s="26" t="str">
        <f ca="1">IF(ISERROR(MATCH(O$1,INDIRECT("Table!A"&amp;$X98):INDIRECT("Table!" &amp; $AA$211 &amp; $X98),0)),"",INDIRECT(CONCATENATE("Table!",ADDRESS($T98,MATCH(O$1,INDIRECT("Table!A" &amp; $X98):INDIRECT("Table!" &amp; $AA$211 &amp; $X98),0)))))</f>
        <v/>
      </c>
      <c r="O98" s="26" t="str">
        <f ca="1">IF(ISERROR(MATCH(P$1,INDIRECT("Table!A"&amp;$X98):INDIRECT("Table!" &amp; $AA$211 &amp; $X98),0)),"",INDIRECT(CONCATENATE("Table!",ADDRESS($T98,MATCH(P$1,INDIRECT("Table!A" &amp; $X98):INDIRECT("Table!" &amp; $AA$211 &amp; $X98),0)))))</f>
        <v/>
      </c>
      <c r="P98" s="277" t="str">
        <f ca="1">IF(ISERROR(MATCH(Q$1,INDIRECT("Table!A"&amp;$X98):INDIRECT("Table!" &amp; $AA$211 &amp; $X98),0)),"",INDIRECT(CONCATENATE("Table!",ADDRESS($T98,MATCH(Q$1,INDIRECT("Table!A" &amp; $X98):INDIRECT("Table!" &amp; $AA$211 &amp; $X98),0)))))</f>
        <v/>
      </c>
      <c r="Q98" s="170"/>
      <c r="R98" s="170"/>
      <c r="S98" s="170"/>
      <c r="T98" s="24"/>
      <c r="U98" s="170"/>
      <c r="V98" s="170"/>
      <c r="W98" s="170"/>
      <c r="X98" s="24"/>
      <c r="Y98" s="170"/>
      <c r="Z98" s="170"/>
      <c r="AA98" s="24"/>
      <c r="AB98" s="27"/>
      <c r="AC98" s="27"/>
      <c r="AD98" s="27"/>
    </row>
    <row r="99" spans="2:30" ht="19.5" customHeight="1">
      <c r="B99" s="26"/>
      <c r="C99" s="26" t="str">
        <f ca="1">IF(ISERROR(MATCH(C$1,INDIRECT("Table!A"&amp;$X99):INDIRECT("Table!" &amp; $AA$211 &amp; $X99),0)),"",INDIRECT(CONCATENATE("Table!",ADDRESS($T99,MATCH(C$1,INDIRECT("Table!A" &amp; $X99):INDIRECT("Table!" &amp; $AA$211 &amp; $X99),0)))))</f>
        <v/>
      </c>
      <c r="D99" s="26" t="str">
        <f ca="1">IF(ISERROR(MATCH(D$1,INDIRECT("Table!A"&amp;$X99):INDIRECT("Table!" &amp; $AA$211 &amp; $X99),0)),"",INDIRECT(CONCATENATE("Table!",ADDRESS($T99,MATCH(D$1,INDIRECT("Table!A" &amp; $X99):INDIRECT("Table!" &amp; $AA$211 &amp; $X99),0)))))</f>
        <v/>
      </c>
      <c r="E99" s="26" t="str">
        <f ca="1">IF(ISERROR(MATCH(E$1,INDIRECT("Table!A"&amp;$X99):INDIRECT("Table!" &amp; $AA$211 &amp; $X99),0)),"",INDIRECT(CONCATENATE("Table!",ADDRESS($T99,MATCH(E$1,INDIRECT("Table!A" &amp; $X99):INDIRECT("Table!" &amp; $AA$211 &amp; $X99),0)))))</f>
        <v/>
      </c>
      <c r="F99" s="26" t="str">
        <f ca="1">IF(ISERROR(MATCH(F$1,INDIRECT("Table!A"&amp;$X99):INDIRECT("Table!" &amp; $AA$211 &amp; $X99),0)),"",INDIRECT(CONCATENATE("Table!",ADDRESS($T99,MATCH(F$1,INDIRECT("Table!A" &amp; $X99):INDIRECT("Table!" &amp; $AA$211 &amp; $X99),0)))))</f>
        <v/>
      </c>
      <c r="G99" s="26" t="str">
        <f ca="1">IF(ISERROR(MATCH(G$1,INDIRECT("Table!A"&amp;$X99):INDIRECT("Table!" &amp; $AA$211 &amp; $X99),0)),"",INDIRECT(CONCATENATE("Table!",ADDRESS($T99,MATCH(G$1,INDIRECT("Table!A" &amp; $X99):INDIRECT("Table!" &amp; $AA$211 &amp; $X99),0)))))</f>
        <v/>
      </c>
      <c r="H99" s="26" t="str">
        <f ca="1">IF(ISERROR(MATCH(H$1,INDIRECT("Table!A"&amp;$X99):INDIRECT("Table!" &amp; $AA$211 &amp; $X99),0)),"",INDIRECT(CONCATENATE("Table!",ADDRESS($T99,MATCH(H$1,INDIRECT("Table!A" &amp; $X99):INDIRECT("Table!" &amp; $AA$211 &amp; $X99),0)))))</f>
        <v/>
      </c>
      <c r="I99" s="277"/>
      <c r="J99" s="277"/>
      <c r="K99" s="26" t="str">
        <f ca="1">IF(ISERROR(MATCH(L$1,INDIRECT("Table!A"&amp;$X99):INDIRECT("Table!" &amp; $AA$211 &amp; $X99),0)),"",INDIRECT(CONCATENATE("Table!",ADDRESS($T99,MATCH(L$1,INDIRECT("Table!A" &amp; $X99):INDIRECT("Table!" &amp; $AA$211 &amp; $X99),0)))))</f>
        <v/>
      </c>
      <c r="L99" s="26" t="str">
        <f ca="1">IF(ISERROR(MATCH(M$1,INDIRECT("Table!A"&amp;$X99):INDIRECT("Table!" &amp; $AA$211 &amp; $X99),0)),"",INDIRECT(CONCATENATE("Table!",ADDRESS($T99,MATCH(M$1,INDIRECT("Table!A" &amp; $X99):INDIRECT("Table!" &amp; $AA$211 &amp; $X99),0)))))</f>
        <v/>
      </c>
      <c r="M99" s="26" t="str">
        <f ca="1">IF(ISERROR(MATCH(N$1,INDIRECT("Table!A"&amp;$X99):INDIRECT("Table!" &amp; $AA$211 &amp; $X99),0)),"",INDIRECT(CONCATENATE("Table!",ADDRESS($T99,MATCH(N$1,INDIRECT("Table!A" &amp; $X99):INDIRECT("Table!" &amp; $AA$211 &amp; $X99),0)))))</f>
        <v/>
      </c>
      <c r="N99" s="26" t="str">
        <f ca="1">IF(ISERROR(MATCH(O$1,INDIRECT("Table!A"&amp;$X99):INDIRECT("Table!" &amp; $AA$211 &amp; $X99),0)),"",INDIRECT(CONCATENATE("Table!",ADDRESS($T99,MATCH(O$1,INDIRECT("Table!A" &amp; $X99):INDIRECT("Table!" &amp; $AA$211 &amp; $X99),0)))))</f>
        <v/>
      </c>
      <c r="O99" s="26" t="str">
        <f ca="1">IF(ISERROR(MATCH(P$1,INDIRECT("Table!A"&amp;$X99):INDIRECT("Table!" &amp; $AA$211 &amp; $X99),0)),"",INDIRECT(CONCATENATE("Table!",ADDRESS($T99,MATCH(P$1,INDIRECT("Table!A" &amp; $X99):INDIRECT("Table!" &amp; $AA$211 &amp; $X99),0)))))</f>
        <v/>
      </c>
      <c r="P99" s="277" t="str">
        <f ca="1">IF(ISERROR(MATCH(Q$1,INDIRECT("Table!A"&amp;$X99):INDIRECT("Table!" &amp; $AA$211 &amp; $X99),0)),"",INDIRECT(CONCATENATE("Table!",ADDRESS($T99,MATCH(Q$1,INDIRECT("Table!A" &amp; $X99):INDIRECT("Table!" &amp; $AA$211 &amp; $X99),0)))))</f>
        <v/>
      </c>
      <c r="Q99" s="183"/>
      <c r="R99" s="183"/>
      <c r="S99" s="183"/>
      <c r="T99" s="24"/>
      <c r="U99" s="183"/>
      <c r="V99" s="183"/>
      <c r="W99" s="183"/>
      <c r="X99" s="24"/>
      <c r="Y99" s="183"/>
      <c r="Z99" s="183"/>
      <c r="AA99" s="24"/>
      <c r="AB99" s="27"/>
      <c r="AC99" s="27"/>
      <c r="AD99" s="27"/>
    </row>
    <row r="100" spans="2:30" ht="19.5" customHeight="1">
      <c r="B100" s="26"/>
      <c r="C100" s="26" t="str">
        <f ca="1">IF(ISERROR(MATCH(C$1,INDIRECT("Table!A"&amp;$X100):INDIRECT("Table!" &amp; $AA$211 &amp; $X100),0)),"",INDIRECT(CONCATENATE("Table!",ADDRESS($T100,MATCH(C$1,INDIRECT("Table!A" &amp; $X100):INDIRECT("Table!" &amp; $AA$211 &amp; $X100),0)))))</f>
        <v/>
      </c>
      <c r="D100" s="26" t="str">
        <f ca="1">IF(ISERROR(MATCH(D$1,INDIRECT("Table!A"&amp;$X100):INDIRECT("Table!" &amp; $AA$211 &amp; $X100),0)),"",INDIRECT(CONCATENATE("Table!",ADDRESS($T100,MATCH(D$1,INDIRECT("Table!A" &amp; $X100):INDIRECT("Table!" &amp; $AA$211 &amp; $X100),0)))))</f>
        <v/>
      </c>
      <c r="E100" s="26" t="str">
        <f ca="1">IF(ISERROR(MATCH(E$1,INDIRECT("Table!A"&amp;$X100):INDIRECT("Table!" &amp; $AA$211 &amp; $X100),0)),"",INDIRECT(CONCATENATE("Table!",ADDRESS($T100,MATCH(E$1,INDIRECT("Table!A" &amp; $X100):INDIRECT("Table!" &amp; $AA$211 &amp; $X100),0)))))</f>
        <v/>
      </c>
      <c r="F100" s="26" t="str">
        <f ca="1">IF(ISERROR(MATCH(F$1,INDIRECT("Table!A"&amp;$X100):INDIRECT("Table!" &amp; $AA$211 &amp; $X100),0)),"",INDIRECT(CONCATENATE("Table!",ADDRESS($T100,MATCH(F$1,INDIRECT("Table!A" &amp; $X100):INDIRECT("Table!" &amp; $AA$211 &amp; $X100),0)))))</f>
        <v/>
      </c>
      <c r="G100" s="26" t="str">
        <f ca="1">IF(ISERROR(MATCH(G$1,INDIRECT("Table!A"&amp;$X100):INDIRECT("Table!" &amp; $AA$211 &amp; $X100),0)),"",INDIRECT(CONCATENATE("Table!",ADDRESS($T100,MATCH(G$1,INDIRECT("Table!A" &amp; $X100):INDIRECT("Table!" &amp; $AA$211 &amp; $X100),0)))))</f>
        <v/>
      </c>
      <c r="H100" s="26" t="str">
        <f ca="1">IF(ISERROR(MATCH(H$1,INDIRECT("Table!A"&amp;$X100):INDIRECT("Table!" &amp; $AA$211 &amp; $X100),0)),"",INDIRECT(CONCATENATE("Table!",ADDRESS($T100,MATCH(H$1,INDIRECT("Table!A" &amp; $X100):INDIRECT("Table!" &amp; $AA$211 &amp; $X100),0)))))</f>
        <v/>
      </c>
      <c r="I100" s="277"/>
      <c r="J100" s="277"/>
      <c r="K100" s="26" t="str">
        <f ca="1">IF(ISERROR(MATCH(L$1,INDIRECT("Table!A"&amp;$X100):INDIRECT("Table!" &amp; $AA$211 &amp; $X100),0)),"",INDIRECT(CONCATENATE("Table!",ADDRESS($T100,MATCH(L$1,INDIRECT("Table!A" &amp; $X100):INDIRECT("Table!" &amp; $AA$211 &amp; $X100),0)))))</f>
        <v/>
      </c>
      <c r="L100" s="26" t="str">
        <f ca="1">IF(ISERROR(MATCH(M$1,INDIRECT("Table!A"&amp;$X100):INDIRECT("Table!" &amp; $AA$211 &amp; $X100),0)),"",INDIRECT(CONCATENATE("Table!",ADDRESS($T100,MATCH(M$1,INDIRECT("Table!A" &amp; $X100):INDIRECT("Table!" &amp; $AA$211 &amp; $X100),0)))))</f>
        <v/>
      </c>
      <c r="M100" s="26" t="str">
        <f ca="1">IF(ISERROR(MATCH(N$1,INDIRECT("Table!A"&amp;$X100):INDIRECT("Table!" &amp; $AA$211 &amp; $X100),0)),"",INDIRECT(CONCATENATE("Table!",ADDRESS($T100,MATCH(N$1,INDIRECT("Table!A" &amp; $X100):INDIRECT("Table!" &amp; $AA$211 &amp; $X100),0)))))</f>
        <v/>
      </c>
      <c r="N100" s="26" t="str">
        <f ca="1">IF(ISERROR(MATCH(O$1,INDIRECT("Table!A"&amp;$X100):INDIRECT("Table!" &amp; $AA$211 &amp; $X100),0)),"",INDIRECT(CONCATENATE("Table!",ADDRESS($T100,MATCH(O$1,INDIRECT("Table!A" &amp; $X100):INDIRECT("Table!" &amp; $AA$211 &amp; $X100),0)))))</f>
        <v/>
      </c>
      <c r="O100" s="26" t="str">
        <f ca="1">IF(ISERROR(MATCH(P$1,INDIRECT("Table!A"&amp;$X100):INDIRECT("Table!" &amp; $AA$211 &amp; $X100),0)),"",INDIRECT(CONCATENATE("Table!",ADDRESS($T100,MATCH(P$1,INDIRECT("Table!A" &amp; $X100):INDIRECT("Table!" &amp; $AA$211 &amp; $X100),0)))))</f>
        <v/>
      </c>
      <c r="P100" s="277" t="str">
        <f ca="1">IF(ISERROR(MATCH(Q$1,INDIRECT("Table!A"&amp;$X100):INDIRECT("Table!" &amp; $AA$211 &amp; $X100),0)),"",INDIRECT(CONCATENATE("Table!",ADDRESS($T100,MATCH(Q$1,INDIRECT("Table!A" &amp; $X100):INDIRECT("Table!" &amp; $AA$211 &amp; $X100),0)))))</f>
        <v/>
      </c>
      <c r="Q100" s="183"/>
      <c r="R100" s="183"/>
      <c r="S100" s="183"/>
      <c r="T100" s="24"/>
      <c r="U100" s="183"/>
      <c r="V100" s="183"/>
      <c r="W100" s="183"/>
      <c r="X100" s="24"/>
      <c r="Y100" s="183"/>
      <c r="Z100" s="183"/>
      <c r="AA100" s="24"/>
      <c r="AB100" s="27"/>
      <c r="AC100" s="27"/>
      <c r="AD100" s="27"/>
    </row>
    <row r="101" spans="2:30" ht="19.5" customHeight="1">
      <c r="B101" s="26"/>
      <c r="C101" s="26" t="str">
        <f ca="1">IF(ISERROR(MATCH(C$1,INDIRECT("Table!A"&amp;$X101):INDIRECT("Table!" &amp; $AA$211 &amp; $X101),0)),"",INDIRECT(CONCATENATE("Table!",ADDRESS($T101,MATCH(C$1,INDIRECT("Table!A" &amp; $X101):INDIRECT("Table!" &amp; $AA$211 &amp; $X101),0)))))</f>
        <v/>
      </c>
      <c r="D101" s="26" t="str">
        <f ca="1">IF(ISERROR(MATCH(D$1,INDIRECT("Table!A"&amp;$X101):INDIRECT("Table!" &amp; $AA$211 &amp; $X101),0)),"",INDIRECT(CONCATENATE("Table!",ADDRESS($T101,MATCH(D$1,INDIRECT("Table!A" &amp; $X101):INDIRECT("Table!" &amp; $AA$211 &amp; $X101),0)))))</f>
        <v/>
      </c>
      <c r="E101" s="26" t="str">
        <f ca="1">IF(ISERROR(MATCH(E$1,INDIRECT("Table!A"&amp;$X101):INDIRECT("Table!" &amp; $AA$211 &amp; $X101),0)),"",INDIRECT(CONCATENATE("Table!",ADDRESS($T101,MATCH(E$1,INDIRECT("Table!A" &amp; $X101):INDIRECT("Table!" &amp; $AA$211 &amp; $X101),0)))))</f>
        <v/>
      </c>
      <c r="F101" s="26" t="str">
        <f ca="1">IF(ISERROR(MATCH(F$1,INDIRECT("Table!A"&amp;$X101):INDIRECT("Table!" &amp; $AA$211 &amp; $X101),0)),"",INDIRECT(CONCATENATE("Table!",ADDRESS($T101,MATCH(F$1,INDIRECT("Table!A" &amp; $X101):INDIRECT("Table!" &amp; $AA$211 &amp; $X101),0)))))</f>
        <v/>
      </c>
      <c r="G101" s="26" t="str">
        <f ca="1">IF(ISERROR(MATCH(G$1,INDIRECT("Table!A"&amp;$X101):INDIRECT("Table!" &amp; $AA$211 &amp; $X101),0)),"",INDIRECT(CONCATENATE("Table!",ADDRESS($T101,MATCH(G$1,INDIRECT("Table!A" &amp; $X101):INDIRECT("Table!" &amp; $AA$211 &amp; $X101),0)))))</f>
        <v/>
      </c>
      <c r="H101" s="26" t="str">
        <f ca="1">IF(ISERROR(MATCH(H$1,INDIRECT("Table!A"&amp;$X101):INDIRECT("Table!" &amp; $AA$211 &amp; $X101),0)),"",INDIRECT(CONCATENATE("Table!",ADDRESS($T101,MATCH(H$1,INDIRECT("Table!A" &amp; $X101):INDIRECT("Table!" &amp; $AA$211 &amp; $X101),0)))))</f>
        <v/>
      </c>
      <c r="I101" s="277"/>
      <c r="J101" s="277"/>
      <c r="K101" s="26" t="str">
        <f ca="1">IF(ISERROR(MATCH(L$1,INDIRECT("Table!A"&amp;$X101):INDIRECT("Table!" &amp; $AA$211 &amp; $X101),0)),"",INDIRECT(CONCATENATE("Table!",ADDRESS($T101,MATCH(L$1,INDIRECT("Table!A" &amp; $X101):INDIRECT("Table!" &amp; $AA$211 &amp; $X101),0)))))</f>
        <v/>
      </c>
      <c r="L101" s="26" t="str">
        <f ca="1">IF(ISERROR(MATCH(M$1,INDIRECT("Table!A"&amp;$X101):INDIRECT("Table!" &amp; $AA$211 &amp; $X101),0)),"",INDIRECT(CONCATENATE("Table!",ADDRESS($T101,MATCH(M$1,INDIRECT("Table!A" &amp; $X101):INDIRECT("Table!" &amp; $AA$211 &amp; $X101),0)))))</f>
        <v/>
      </c>
      <c r="M101" s="26" t="str">
        <f ca="1">IF(ISERROR(MATCH(N$1,INDIRECT("Table!A"&amp;$X101):INDIRECT("Table!" &amp; $AA$211 &amp; $X101),0)),"",INDIRECT(CONCATENATE("Table!",ADDRESS($T101,MATCH(N$1,INDIRECT("Table!A" &amp; $X101):INDIRECT("Table!" &amp; $AA$211 &amp; $X101),0)))))</f>
        <v/>
      </c>
      <c r="N101" s="26" t="str">
        <f ca="1">IF(ISERROR(MATCH(O$1,INDIRECT("Table!A"&amp;$X101):INDIRECT("Table!" &amp; $AA$211 &amp; $X101),0)),"",INDIRECT(CONCATENATE("Table!",ADDRESS($T101,MATCH(O$1,INDIRECT("Table!A" &amp; $X101):INDIRECT("Table!" &amp; $AA$211 &amp; $X101),0)))))</f>
        <v/>
      </c>
      <c r="O101" s="26" t="str">
        <f ca="1">IF(ISERROR(MATCH(P$1,INDIRECT("Table!A"&amp;$X101):INDIRECT("Table!" &amp; $AA$211 &amp; $X101),0)),"",INDIRECT(CONCATENATE("Table!",ADDRESS($T101,MATCH(P$1,INDIRECT("Table!A" &amp; $X101):INDIRECT("Table!" &amp; $AA$211 &amp; $X101),0)))))</f>
        <v/>
      </c>
      <c r="P101" s="277" t="str">
        <f ca="1">IF(ISERROR(MATCH(Q$1,INDIRECT("Table!A"&amp;$X101):INDIRECT("Table!" &amp; $AA$211 &amp; $X101),0)),"",INDIRECT(CONCATENATE("Table!",ADDRESS($T101,MATCH(Q$1,INDIRECT("Table!A" &amp; $X101):INDIRECT("Table!" &amp; $AA$211 &amp; $X101),0)))))</f>
        <v/>
      </c>
      <c r="Q101" s="182"/>
      <c r="R101" s="182"/>
      <c r="S101" s="182"/>
      <c r="T101" s="24"/>
      <c r="U101" s="182"/>
      <c r="V101" s="182"/>
      <c r="W101" s="182"/>
      <c r="X101" s="24"/>
      <c r="Y101" s="182"/>
      <c r="Z101" s="182"/>
      <c r="AA101" s="24"/>
      <c r="AB101" s="27"/>
      <c r="AC101" s="27"/>
      <c r="AD101" s="27"/>
    </row>
    <row r="102" spans="2:30" ht="19.5" customHeight="1">
      <c r="B102" s="26"/>
      <c r="C102" s="26" t="str">
        <f ca="1">IF(ISERROR(MATCH(C$1,INDIRECT("Table!A"&amp;$X102):INDIRECT("Table!" &amp; $AA$211 &amp; $X102),0)),"",INDIRECT(CONCATENATE("Table!",ADDRESS($T102,MATCH(C$1,INDIRECT("Table!A" &amp; $X102):INDIRECT("Table!" &amp; $AA$211 &amp; $X102),0)))))</f>
        <v/>
      </c>
      <c r="D102" s="26" t="str">
        <f ca="1">IF(ISERROR(MATCH(D$1,INDIRECT("Table!A"&amp;$X102):INDIRECT("Table!" &amp; $AA$211 &amp; $X102),0)),"",INDIRECT(CONCATENATE("Table!",ADDRESS($T102,MATCH(D$1,INDIRECT("Table!A" &amp; $X102):INDIRECT("Table!" &amp; $AA$211 &amp; $X102),0)))))</f>
        <v/>
      </c>
      <c r="E102" s="26" t="str">
        <f ca="1">IF(ISERROR(MATCH(E$1,INDIRECT("Table!A"&amp;$X102):INDIRECT("Table!" &amp; $AA$211 &amp; $X102),0)),"",INDIRECT(CONCATENATE("Table!",ADDRESS($T102,MATCH(E$1,INDIRECT("Table!A" &amp; $X102):INDIRECT("Table!" &amp; $AA$211 &amp; $X102),0)))))</f>
        <v/>
      </c>
      <c r="F102" s="26" t="str">
        <f ca="1">IF(ISERROR(MATCH(F$1,INDIRECT("Table!A"&amp;$X102):INDIRECT("Table!" &amp; $AA$211 &amp; $X102),0)),"",INDIRECT(CONCATENATE("Table!",ADDRESS($T102,MATCH(F$1,INDIRECT("Table!A" &amp; $X102):INDIRECT("Table!" &amp; $AA$211 &amp; $X102),0)))))</f>
        <v/>
      </c>
      <c r="G102" s="26" t="str">
        <f ca="1">IF(ISERROR(MATCH(G$1,INDIRECT("Table!A"&amp;$X102):INDIRECT("Table!" &amp; $AA$211 &amp; $X102),0)),"",INDIRECT(CONCATENATE("Table!",ADDRESS($T102,MATCH(G$1,INDIRECT("Table!A" &amp; $X102):INDIRECT("Table!" &amp; $AA$211 &amp; $X102),0)))))</f>
        <v/>
      </c>
      <c r="H102" s="26" t="str">
        <f ca="1">IF(ISERROR(MATCH(H$1,INDIRECT("Table!A"&amp;$X102):INDIRECT("Table!" &amp; $AA$211 &amp; $X102),0)),"",INDIRECT(CONCATENATE("Table!",ADDRESS($T102,MATCH(H$1,INDIRECT("Table!A" &amp; $X102):INDIRECT("Table!" &amp; $AA$211 &amp; $X102),0)))))</f>
        <v/>
      </c>
      <c r="I102" s="277"/>
      <c r="J102" s="277"/>
      <c r="K102" s="26" t="str">
        <f ca="1">IF(ISERROR(MATCH(L$1,INDIRECT("Table!A"&amp;$X102):INDIRECT("Table!" &amp; $AA$211 &amp; $X102),0)),"",INDIRECT(CONCATENATE("Table!",ADDRESS($T102,MATCH(L$1,INDIRECT("Table!A" &amp; $X102):INDIRECT("Table!" &amp; $AA$211 &amp; $X102),0)))))</f>
        <v/>
      </c>
      <c r="L102" s="26" t="str">
        <f ca="1">IF(ISERROR(MATCH(M$1,INDIRECT("Table!A"&amp;$X102):INDIRECT("Table!" &amp; $AA$211 &amp; $X102),0)),"",INDIRECT(CONCATENATE("Table!",ADDRESS($T102,MATCH(M$1,INDIRECT("Table!A" &amp; $X102):INDIRECT("Table!" &amp; $AA$211 &amp; $X102),0)))))</f>
        <v/>
      </c>
      <c r="M102" s="26" t="str">
        <f ca="1">IF(ISERROR(MATCH(N$1,INDIRECT("Table!A"&amp;$X102):INDIRECT("Table!" &amp; $AA$211 &amp; $X102),0)),"",INDIRECT(CONCATENATE("Table!",ADDRESS($T102,MATCH(N$1,INDIRECT("Table!A" &amp; $X102):INDIRECT("Table!" &amp; $AA$211 &amp; $X102),0)))))</f>
        <v/>
      </c>
      <c r="N102" s="26" t="str">
        <f ca="1">IF(ISERROR(MATCH(O$1,INDIRECT("Table!A"&amp;$X102):INDIRECT("Table!" &amp; $AA$211 &amp; $X102),0)),"",INDIRECT(CONCATENATE("Table!",ADDRESS($T102,MATCH(O$1,INDIRECT("Table!A" &amp; $X102):INDIRECT("Table!" &amp; $AA$211 &amp; $X102),0)))))</f>
        <v/>
      </c>
      <c r="O102" s="26" t="str">
        <f ca="1">IF(ISERROR(MATCH(P$1,INDIRECT("Table!A"&amp;$X102):INDIRECT("Table!" &amp; $AA$211 &amp; $X102),0)),"",INDIRECT(CONCATENATE("Table!",ADDRESS($T102,MATCH(P$1,INDIRECT("Table!A" &amp; $X102):INDIRECT("Table!" &amp; $AA$211 &amp; $X102),0)))))</f>
        <v/>
      </c>
      <c r="P102" s="277" t="str">
        <f ca="1">IF(ISERROR(MATCH(Q$1,INDIRECT("Table!A"&amp;$X102):INDIRECT("Table!" &amp; $AA$211 &amp; $X102),0)),"",INDIRECT(CONCATENATE("Table!",ADDRESS($T102,MATCH(Q$1,INDIRECT("Table!A" &amp; $X102):INDIRECT("Table!" &amp; $AA$211 &amp; $X102),0)))))</f>
        <v/>
      </c>
      <c r="Q102" s="181"/>
      <c r="R102" s="181"/>
      <c r="S102" s="181"/>
      <c r="T102" s="24"/>
      <c r="U102" s="181"/>
      <c r="V102" s="181"/>
      <c r="W102" s="181"/>
      <c r="X102" s="24"/>
      <c r="Y102" s="181"/>
      <c r="Z102" s="181"/>
      <c r="AA102" s="24"/>
      <c r="AB102" s="27"/>
      <c r="AC102" s="27"/>
      <c r="AD102" s="27"/>
    </row>
    <row r="103" spans="2:30" ht="19.5" customHeight="1">
      <c r="B103" s="26"/>
      <c r="C103" s="26" t="str">
        <f ca="1">IF(ISERROR(MATCH(C$1,INDIRECT("Table!A"&amp;$X103):INDIRECT("Table!" &amp; $AA$211 &amp; $X103),0)),"",INDIRECT(CONCATENATE("Table!",ADDRESS($T103,MATCH(C$1,INDIRECT("Table!A" &amp; $X103):INDIRECT("Table!" &amp; $AA$211 &amp; $X103),0)))))</f>
        <v/>
      </c>
      <c r="D103" s="26" t="str">
        <f ca="1">IF(ISERROR(MATCH(D$1,INDIRECT("Table!A"&amp;$X103):INDIRECT("Table!" &amp; $AA$211 &amp; $X103),0)),"",INDIRECT(CONCATENATE("Table!",ADDRESS($T103,MATCH(D$1,INDIRECT("Table!A" &amp; $X103):INDIRECT("Table!" &amp; $AA$211 &amp; $X103),0)))))</f>
        <v/>
      </c>
      <c r="E103" s="26" t="str">
        <f ca="1">IF(ISERROR(MATCH(E$1,INDIRECT("Table!A"&amp;$X103):INDIRECT("Table!" &amp; $AA$211 &amp; $X103),0)),"",INDIRECT(CONCATENATE("Table!",ADDRESS($T103,MATCH(E$1,INDIRECT("Table!A" &amp; $X103):INDIRECT("Table!" &amp; $AA$211 &amp; $X103),0)))))</f>
        <v/>
      </c>
      <c r="F103" s="26" t="str">
        <f ca="1">IF(ISERROR(MATCH(F$1,INDIRECT("Table!A"&amp;$X103):INDIRECT("Table!" &amp; $AA$211 &amp; $X103),0)),"",INDIRECT(CONCATENATE("Table!",ADDRESS($T103,MATCH(F$1,INDIRECT("Table!A" &amp; $X103):INDIRECT("Table!" &amp; $AA$211 &amp; $X103),0)))))</f>
        <v/>
      </c>
      <c r="G103" s="26" t="str">
        <f ca="1">IF(ISERROR(MATCH(G$1,INDIRECT("Table!A"&amp;$X103):INDIRECT("Table!" &amp; $AA$211 &amp; $X103),0)),"",INDIRECT(CONCATENATE("Table!",ADDRESS($T103,MATCH(G$1,INDIRECT("Table!A" &amp; $X103):INDIRECT("Table!" &amp; $AA$211 &amp; $X103),0)))))</f>
        <v/>
      </c>
      <c r="H103" s="26" t="str">
        <f ca="1">IF(ISERROR(MATCH(H$1,INDIRECT("Table!A"&amp;$X103):INDIRECT("Table!" &amp; $AA$211 &amp; $X103),0)),"",INDIRECT(CONCATENATE("Table!",ADDRESS($T103,MATCH(H$1,INDIRECT("Table!A" &amp; $X103):INDIRECT("Table!" &amp; $AA$211 &amp; $X103),0)))))</f>
        <v/>
      </c>
      <c r="I103" s="277"/>
      <c r="J103" s="277"/>
      <c r="K103" s="26" t="str">
        <f ca="1">IF(ISERROR(MATCH(L$1,INDIRECT("Table!A"&amp;$X103):INDIRECT("Table!" &amp; $AA$211 &amp; $X103),0)),"",INDIRECT(CONCATENATE("Table!",ADDRESS($T103,MATCH(L$1,INDIRECT("Table!A" &amp; $X103):INDIRECT("Table!" &amp; $AA$211 &amp; $X103),0)))))</f>
        <v/>
      </c>
      <c r="L103" s="26" t="str">
        <f ca="1">IF(ISERROR(MATCH(M$1,INDIRECT("Table!A"&amp;$X103):INDIRECT("Table!" &amp; $AA$211 &amp; $X103),0)),"",INDIRECT(CONCATENATE("Table!",ADDRESS($T103,MATCH(M$1,INDIRECT("Table!A" &amp; $X103):INDIRECT("Table!" &amp; $AA$211 &amp; $X103),0)))))</f>
        <v/>
      </c>
      <c r="M103" s="26" t="str">
        <f ca="1">IF(ISERROR(MATCH(N$1,INDIRECT("Table!A"&amp;$X103):INDIRECT("Table!" &amp; $AA$211 &amp; $X103),0)),"",INDIRECT(CONCATENATE("Table!",ADDRESS($T103,MATCH(N$1,INDIRECT("Table!A" &amp; $X103):INDIRECT("Table!" &amp; $AA$211 &amp; $X103),0)))))</f>
        <v/>
      </c>
      <c r="N103" s="26" t="str">
        <f ca="1">IF(ISERROR(MATCH(O$1,INDIRECT("Table!A"&amp;$X103):INDIRECT("Table!" &amp; $AA$211 &amp; $X103),0)),"",INDIRECT(CONCATENATE("Table!",ADDRESS($T103,MATCH(O$1,INDIRECT("Table!A" &amp; $X103):INDIRECT("Table!" &amp; $AA$211 &amp; $X103),0)))))</f>
        <v/>
      </c>
      <c r="O103" s="26" t="str">
        <f ca="1">IF(ISERROR(MATCH(P$1,INDIRECT("Table!A"&amp;$X103):INDIRECT("Table!" &amp; $AA$211 &amp; $X103),0)),"",INDIRECT(CONCATENATE("Table!",ADDRESS($T103,MATCH(P$1,INDIRECT("Table!A" &amp; $X103):INDIRECT("Table!" &amp; $AA$211 &amp; $X103),0)))))</f>
        <v/>
      </c>
      <c r="P103" s="277" t="str">
        <f ca="1">IF(ISERROR(MATCH(Q$1,INDIRECT("Table!A"&amp;$X103):INDIRECT("Table!" &amp; $AA$211 &amp; $X103),0)),"",INDIRECT(CONCATENATE("Table!",ADDRESS($T103,MATCH(Q$1,INDIRECT("Table!A" &amp; $X103):INDIRECT("Table!" &amp; $AA$211 &amp; $X103),0)))))</f>
        <v/>
      </c>
      <c r="Q103" s="180"/>
      <c r="R103" s="180"/>
      <c r="S103" s="180"/>
      <c r="T103" s="24"/>
      <c r="U103" s="180"/>
      <c r="V103" s="180"/>
      <c r="W103" s="180"/>
      <c r="X103" s="24"/>
      <c r="Y103" s="180"/>
      <c r="Z103" s="180"/>
      <c r="AA103" s="24"/>
      <c r="AB103" s="27"/>
      <c r="AC103" s="27"/>
      <c r="AD103" s="27"/>
    </row>
    <row r="104" spans="2:30" ht="19.5" customHeight="1">
      <c r="B104" s="26"/>
      <c r="C104" s="26" t="str">
        <f ca="1">IF(ISERROR(MATCH(C$1,INDIRECT("Table!A"&amp;$X104):INDIRECT("Table!" &amp; $AA$211 &amp; $X104),0)),"",INDIRECT(CONCATENATE("Table!",ADDRESS($T104,MATCH(C$1,INDIRECT("Table!A" &amp; $X104):INDIRECT("Table!" &amp; $AA$211 &amp; $X104),0)))))</f>
        <v/>
      </c>
      <c r="D104" s="26" t="str">
        <f ca="1">IF(ISERROR(MATCH(D$1,INDIRECT("Table!A"&amp;$X104):INDIRECT("Table!" &amp; $AA$211 &amp; $X104),0)),"",INDIRECT(CONCATENATE("Table!",ADDRESS($T104,MATCH(D$1,INDIRECT("Table!A" &amp; $X104):INDIRECT("Table!" &amp; $AA$211 &amp; $X104),0)))))</f>
        <v/>
      </c>
      <c r="E104" s="26" t="str">
        <f ca="1">IF(ISERROR(MATCH(E$1,INDIRECT("Table!A"&amp;$X104):INDIRECT("Table!" &amp; $AA$211 &amp; $X104),0)),"",INDIRECT(CONCATENATE("Table!",ADDRESS($T104,MATCH(E$1,INDIRECT("Table!A" &amp; $X104):INDIRECT("Table!" &amp; $AA$211 &amp; $X104),0)))))</f>
        <v/>
      </c>
      <c r="F104" s="26" t="str">
        <f ca="1">IF(ISERROR(MATCH(F$1,INDIRECT("Table!A"&amp;$X104):INDIRECT("Table!" &amp; $AA$211 &amp; $X104),0)),"",INDIRECT(CONCATENATE("Table!",ADDRESS($T104,MATCH(F$1,INDIRECT("Table!A" &amp; $X104):INDIRECT("Table!" &amp; $AA$211 &amp; $X104),0)))))</f>
        <v/>
      </c>
      <c r="G104" s="26" t="str">
        <f ca="1">IF(ISERROR(MATCH(G$1,INDIRECT("Table!A"&amp;$X104):INDIRECT("Table!" &amp; $AA$211 &amp; $X104),0)),"",INDIRECT(CONCATENATE("Table!",ADDRESS($T104,MATCH(G$1,INDIRECT("Table!A" &amp; $X104):INDIRECT("Table!" &amp; $AA$211 &amp; $X104),0)))))</f>
        <v/>
      </c>
      <c r="H104" s="26" t="str">
        <f ca="1">IF(ISERROR(MATCH(H$1,INDIRECT("Table!A"&amp;$X104):INDIRECT("Table!" &amp; $AA$211 &amp; $X104),0)),"",INDIRECT(CONCATENATE("Table!",ADDRESS($T104,MATCH(H$1,INDIRECT("Table!A" &amp; $X104):INDIRECT("Table!" &amp; $AA$211 &amp; $X104),0)))))</f>
        <v/>
      </c>
      <c r="I104" s="277"/>
      <c r="J104" s="277"/>
      <c r="K104" s="26" t="str">
        <f ca="1">IF(ISERROR(MATCH(L$1,INDIRECT("Table!A"&amp;$X104):INDIRECT("Table!" &amp; $AA$211 &amp; $X104),0)),"",INDIRECT(CONCATENATE("Table!",ADDRESS($T104,MATCH(L$1,INDIRECT("Table!A" &amp; $X104):INDIRECT("Table!" &amp; $AA$211 &amp; $X104),0)))))</f>
        <v/>
      </c>
      <c r="L104" s="26" t="str">
        <f ca="1">IF(ISERROR(MATCH(M$1,INDIRECT("Table!A"&amp;$X104):INDIRECT("Table!" &amp; $AA$211 &amp; $X104),0)),"",INDIRECT(CONCATENATE("Table!",ADDRESS($T104,MATCH(M$1,INDIRECT("Table!A" &amp; $X104):INDIRECT("Table!" &amp; $AA$211 &amp; $X104),0)))))</f>
        <v/>
      </c>
      <c r="M104" s="26" t="str">
        <f ca="1">IF(ISERROR(MATCH(N$1,INDIRECT("Table!A"&amp;$X104):INDIRECT("Table!" &amp; $AA$211 &amp; $X104),0)),"",INDIRECT(CONCATENATE("Table!",ADDRESS($T104,MATCH(N$1,INDIRECT("Table!A" &amp; $X104):INDIRECT("Table!" &amp; $AA$211 &amp; $X104),0)))))</f>
        <v/>
      </c>
      <c r="N104" s="26" t="str">
        <f ca="1">IF(ISERROR(MATCH(O$1,INDIRECT("Table!A"&amp;$X104):INDIRECT("Table!" &amp; $AA$211 &amp; $X104),0)),"",INDIRECT(CONCATENATE("Table!",ADDRESS($T104,MATCH(O$1,INDIRECT("Table!A" &amp; $X104):INDIRECT("Table!" &amp; $AA$211 &amp; $X104),0)))))</f>
        <v/>
      </c>
      <c r="O104" s="26" t="str">
        <f ca="1">IF(ISERROR(MATCH(P$1,INDIRECT("Table!A"&amp;$X104):INDIRECT("Table!" &amp; $AA$211 &amp; $X104),0)),"",INDIRECT(CONCATENATE("Table!",ADDRESS($T104,MATCH(P$1,INDIRECT("Table!A" &amp; $X104):INDIRECT("Table!" &amp; $AA$211 &amp; $X104),0)))))</f>
        <v/>
      </c>
      <c r="P104" s="277" t="str">
        <f ca="1">IF(ISERROR(MATCH(Q$1,INDIRECT("Table!A"&amp;$X104):INDIRECT("Table!" &amp; $AA$211 &amp; $X104),0)),"",INDIRECT(CONCATENATE("Table!",ADDRESS($T104,MATCH(Q$1,INDIRECT("Table!A" &amp; $X104):INDIRECT("Table!" &amp; $AA$211 &amp; $X104),0)))))</f>
        <v/>
      </c>
      <c r="Q104" s="179"/>
      <c r="R104" s="179"/>
      <c r="S104" s="179"/>
      <c r="T104" s="24"/>
      <c r="U104" s="179"/>
      <c r="V104" s="179"/>
      <c r="W104" s="179"/>
      <c r="X104" s="24"/>
      <c r="Y104" s="179"/>
      <c r="Z104" s="179"/>
      <c r="AA104" s="24"/>
      <c r="AB104" s="27"/>
      <c r="AC104" s="27"/>
      <c r="AD104" s="27"/>
    </row>
    <row r="105" spans="2:30" ht="19.5" customHeight="1">
      <c r="B105" s="26"/>
      <c r="C105" s="26" t="str">
        <f ca="1">IF(ISERROR(MATCH(C$1,INDIRECT("Table!A"&amp;$X105):INDIRECT("Table!" &amp; $AA$211 &amp; $X105),0)),"",INDIRECT(CONCATENATE("Table!",ADDRESS($T105,MATCH(C$1,INDIRECT("Table!A" &amp; $X105):INDIRECT("Table!" &amp; $AA$211 &amp; $X105),0)))))</f>
        <v/>
      </c>
      <c r="D105" s="26" t="str">
        <f ca="1">IF(ISERROR(MATCH(D$1,INDIRECT("Table!A"&amp;$X105):INDIRECT("Table!" &amp; $AA$211 &amp; $X105),0)),"",INDIRECT(CONCATENATE("Table!",ADDRESS($T105,MATCH(D$1,INDIRECT("Table!A" &amp; $X105):INDIRECT("Table!" &amp; $AA$211 &amp; $X105),0)))))</f>
        <v/>
      </c>
      <c r="E105" s="26" t="str">
        <f ca="1">IF(ISERROR(MATCH(E$1,INDIRECT("Table!A"&amp;$X105):INDIRECT("Table!" &amp; $AA$211 &amp; $X105),0)),"",INDIRECT(CONCATENATE("Table!",ADDRESS($T105,MATCH(E$1,INDIRECT("Table!A" &amp; $X105):INDIRECT("Table!" &amp; $AA$211 &amp; $X105),0)))))</f>
        <v/>
      </c>
      <c r="F105" s="26" t="str">
        <f ca="1">IF(ISERROR(MATCH(F$1,INDIRECT("Table!A"&amp;$X105):INDIRECT("Table!" &amp; $AA$211 &amp; $X105),0)),"",INDIRECT(CONCATENATE("Table!",ADDRESS($T105,MATCH(F$1,INDIRECT("Table!A" &amp; $X105):INDIRECT("Table!" &amp; $AA$211 &amp; $X105),0)))))</f>
        <v/>
      </c>
      <c r="G105" s="26" t="str">
        <f ca="1">IF(ISERROR(MATCH(G$1,INDIRECT("Table!A"&amp;$X105):INDIRECT("Table!" &amp; $AA$211 &amp; $X105),0)),"",INDIRECT(CONCATENATE("Table!",ADDRESS($T105,MATCH(G$1,INDIRECT("Table!A" &amp; $X105):INDIRECT("Table!" &amp; $AA$211 &amp; $X105),0)))))</f>
        <v/>
      </c>
      <c r="H105" s="26" t="str">
        <f ca="1">IF(ISERROR(MATCH(H$1,INDIRECT("Table!A"&amp;$X105):INDIRECT("Table!" &amp; $AA$211 &amp; $X105),0)),"",INDIRECT(CONCATENATE("Table!",ADDRESS($T105,MATCH(H$1,INDIRECT("Table!A" &amp; $X105):INDIRECT("Table!" &amp; $AA$211 &amp; $X105),0)))))</f>
        <v/>
      </c>
      <c r="I105" s="277"/>
      <c r="J105" s="277"/>
      <c r="K105" s="26" t="str">
        <f ca="1">IF(ISERROR(MATCH(L$1,INDIRECT("Table!A"&amp;$X105):INDIRECT("Table!" &amp; $AA$211 &amp; $X105),0)),"",INDIRECT(CONCATENATE("Table!",ADDRESS($T105,MATCH(L$1,INDIRECT("Table!A" &amp; $X105):INDIRECT("Table!" &amp; $AA$211 &amp; $X105),0)))))</f>
        <v/>
      </c>
      <c r="L105" s="26" t="str">
        <f ca="1">IF(ISERROR(MATCH(M$1,INDIRECT("Table!A"&amp;$X105):INDIRECT("Table!" &amp; $AA$211 &amp; $X105),0)),"",INDIRECT(CONCATENATE("Table!",ADDRESS($T105,MATCH(M$1,INDIRECT("Table!A" &amp; $X105):INDIRECT("Table!" &amp; $AA$211 &amp; $X105),0)))))</f>
        <v/>
      </c>
      <c r="M105" s="26" t="str">
        <f ca="1">IF(ISERROR(MATCH(N$1,INDIRECT("Table!A"&amp;$X105):INDIRECT("Table!" &amp; $AA$211 &amp; $X105),0)),"",INDIRECT(CONCATENATE("Table!",ADDRESS($T105,MATCH(N$1,INDIRECT("Table!A" &amp; $X105):INDIRECT("Table!" &amp; $AA$211 &amp; $X105),0)))))</f>
        <v/>
      </c>
      <c r="N105" s="26" t="str">
        <f ca="1">IF(ISERROR(MATCH(O$1,INDIRECT("Table!A"&amp;$X105):INDIRECT("Table!" &amp; $AA$211 &amp; $X105),0)),"",INDIRECT(CONCATENATE("Table!",ADDRESS($T105,MATCH(O$1,INDIRECT("Table!A" &amp; $X105):INDIRECT("Table!" &amp; $AA$211 &amp; $X105),0)))))</f>
        <v/>
      </c>
      <c r="O105" s="26" t="str">
        <f ca="1">IF(ISERROR(MATCH(P$1,INDIRECT("Table!A"&amp;$X105):INDIRECT("Table!" &amp; $AA$211 &amp; $X105),0)),"",INDIRECT(CONCATENATE("Table!",ADDRESS($T105,MATCH(P$1,INDIRECT("Table!A" &amp; $X105):INDIRECT("Table!" &amp; $AA$211 &amp; $X105),0)))))</f>
        <v/>
      </c>
      <c r="P105" s="277" t="str">
        <f ca="1">IF(ISERROR(MATCH(Q$1,INDIRECT("Table!A"&amp;$X105):INDIRECT("Table!" &amp; $AA$211 &amp; $X105),0)),"",INDIRECT(CONCATENATE("Table!",ADDRESS($T105,MATCH(Q$1,INDIRECT("Table!A" &amp; $X105):INDIRECT("Table!" &amp; $AA$211 &amp; $X105),0)))))</f>
        <v/>
      </c>
      <c r="Q105" s="178"/>
      <c r="R105" s="178"/>
      <c r="S105" s="178"/>
      <c r="T105" s="24"/>
      <c r="U105" s="178"/>
      <c r="V105" s="178"/>
      <c r="W105" s="178"/>
      <c r="X105" s="24"/>
      <c r="Y105" s="178"/>
      <c r="Z105" s="178"/>
      <c r="AA105" s="24"/>
      <c r="AB105" s="27"/>
      <c r="AC105" s="27"/>
      <c r="AD105" s="27"/>
    </row>
    <row r="106" spans="2:30" ht="19.5" customHeight="1">
      <c r="B106" s="26"/>
      <c r="C106" s="26" t="str">
        <f ca="1">IF(ISERROR(MATCH(C$1,INDIRECT("Table!A"&amp;$X106):INDIRECT("Table!" &amp; $AA$211 &amp; $X106),0)),"",INDIRECT(CONCATENATE("Table!",ADDRESS($T106,MATCH(C$1,INDIRECT("Table!A" &amp; $X106):INDIRECT("Table!" &amp; $AA$211 &amp; $X106),0)))))</f>
        <v/>
      </c>
      <c r="D106" s="26" t="str">
        <f ca="1">IF(ISERROR(MATCH(D$1,INDIRECT("Table!A"&amp;$X106):INDIRECT("Table!" &amp; $AA$211 &amp; $X106),0)),"",INDIRECT(CONCATENATE("Table!",ADDRESS($T106,MATCH(D$1,INDIRECT("Table!A" &amp; $X106):INDIRECT("Table!" &amp; $AA$211 &amp; $X106),0)))))</f>
        <v/>
      </c>
      <c r="E106" s="26" t="str">
        <f ca="1">IF(ISERROR(MATCH(E$1,INDIRECT("Table!A"&amp;$X106):INDIRECT("Table!" &amp; $AA$211 &amp; $X106),0)),"",INDIRECT(CONCATENATE("Table!",ADDRESS($T106,MATCH(E$1,INDIRECT("Table!A" &amp; $X106):INDIRECT("Table!" &amp; $AA$211 &amp; $X106),0)))))</f>
        <v/>
      </c>
      <c r="F106" s="26" t="str">
        <f ca="1">IF(ISERROR(MATCH(F$1,INDIRECT("Table!A"&amp;$X106):INDIRECT("Table!" &amp; $AA$211 &amp; $X106),0)),"",INDIRECT(CONCATENATE("Table!",ADDRESS($T106,MATCH(F$1,INDIRECT("Table!A" &amp; $X106):INDIRECT("Table!" &amp; $AA$211 &amp; $X106),0)))))</f>
        <v/>
      </c>
      <c r="G106" s="26" t="str">
        <f ca="1">IF(ISERROR(MATCH(G$1,INDIRECT("Table!A"&amp;$X106):INDIRECT("Table!" &amp; $AA$211 &amp; $X106),0)),"",INDIRECT(CONCATENATE("Table!",ADDRESS($T106,MATCH(G$1,INDIRECT("Table!A" &amp; $X106):INDIRECT("Table!" &amp; $AA$211 &amp; $X106),0)))))</f>
        <v/>
      </c>
      <c r="H106" s="26" t="str">
        <f ca="1">IF(ISERROR(MATCH(H$1,INDIRECT("Table!A"&amp;$X106):INDIRECT("Table!" &amp; $AA$211 &amp; $X106),0)),"",INDIRECT(CONCATENATE("Table!",ADDRESS($T106,MATCH(H$1,INDIRECT("Table!A" &amp; $X106):INDIRECT("Table!" &amp; $AA$211 &amp; $X106),0)))))</f>
        <v/>
      </c>
      <c r="I106" s="277"/>
      <c r="J106" s="277"/>
      <c r="K106" s="26" t="str">
        <f ca="1">IF(ISERROR(MATCH(L$1,INDIRECT("Table!A"&amp;$X106):INDIRECT("Table!" &amp; $AA$211 &amp; $X106),0)),"",INDIRECT(CONCATENATE("Table!",ADDRESS($T106,MATCH(L$1,INDIRECT("Table!A" &amp; $X106):INDIRECT("Table!" &amp; $AA$211 &amp; $X106),0)))))</f>
        <v/>
      </c>
      <c r="L106" s="26" t="str">
        <f ca="1">IF(ISERROR(MATCH(M$1,INDIRECT("Table!A"&amp;$X106):INDIRECT("Table!" &amp; $AA$211 &amp; $X106),0)),"",INDIRECT(CONCATENATE("Table!",ADDRESS($T106,MATCH(M$1,INDIRECT("Table!A" &amp; $X106):INDIRECT("Table!" &amp; $AA$211 &amp; $X106),0)))))</f>
        <v/>
      </c>
      <c r="M106" s="26" t="str">
        <f ca="1">IF(ISERROR(MATCH(N$1,INDIRECT("Table!A"&amp;$X106):INDIRECT("Table!" &amp; $AA$211 &amp; $X106),0)),"",INDIRECT(CONCATENATE("Table!",ADDRESS($T106,MATCH(N$1,INDIRECT("Table!A" &amp; $X106):INDIRECT("Table!" &amp; $AA$211 &amp; $X106),0)))))</f>
        <v/>
      </c>
      <c r="N106" s="26" t="str">
        <f ca="1">IF(ISERROR(MATCH(O$1,INDIRECT("Table!A"&amp;$X106):INDIRECT("Table!" &amp; $AA$211 &amp; $X106),0)),"",INDIRECT(CONCATENATE("Table!",ADDRESS($T106,MATCH(O$1,INDIRECT("Table!A" &amp; $X106):INDIRECT("Table!" &amp; $AA$211 &amp; $X106),0)))))</f>
        <v/>
      </c>
      <c r="O106" s="26" t="str">
        <f ca="1">IF(ISERROR(MATCH(P$1,INDIRECT("Table!A"&amp;$X106):INDIRECT("Table!" &amp; $AA$211 &amp; $X106),0)),"",INDIRECT(CONCATENATE("Table!",ADDRESS($T106,MATCH(P$1,INDIRECT("Table!A" &amp; $X106):INDIRECT("Table!" &amp; $AA$211 &amp; $X106),0)))))</f>
        <v/>
      </c>
      <c r="P106" s="277" t="str">
        <f ca="1">IF(ISERROR(MATCH(Q$1,INDIRECT("Table!A"&amp;$X106):INDIRECT("Table!" &amp; $AA$211 &amp; $X106),0)),"",INDIRECT(CONCATENATE("Table!",ADDRESS($T106,MATCH(Q$1,INDIRECT("Table!A" &amp; $X106):INDIRECT("Table!" &amp; $AA$211 &amp; $X106),0)))))</f>
        <v/>
      </c>
      <c r="Q106" s="178"/>
      <c r="R106" s="178"/>
      <c r="S106" s="178"/>
      <c r="T106" s="24"/>
      <c r="U106" s="178"/>
      <c r="V106" s="178"/>
      <c r="W106" s="178"/>
      <c r="X106" s="24"/>
      <c r="Y106" s="178"/>
      <c r="Z106" s="178"/>
      <c r="AA106" s="24"/>
      <c r="AB106" s="27"/>
      <c r="AC106" s="27"/>
      <c r="AD106" s="27"/>
    </row>
    <row r="107" spans="2:30" ht="19.5" customHeight="1">
      <c r="B107" s="26"/>
      <c r="C107" s="26" t="str">
        <f ca="1">IF(ISERROR(MATCH(C$1,INDIRECT("Table!A"&amp;$X107):INDIRECT("Table!" &amp; $AA$211 &amp; $X107),0)),"",INDIRECT(CONCATENATE("Table!",ADDRESS($T107,MATCH(C$1,INDIRECT("Table!A" &amp; $X107):INDIRECT("Table!" &amp; $AA$211 &amp; $X107),0)))))</f>
        <v/>
      </c>
      <c r="D107" s="26" t="str">
        <f ca="1">IF(ISERROR(MATCH(D$1,INDIRECT("Table!A"&amp;$X107):INDIRECT("Table!" &amp; $AA$211 &amp; $X107),0)),"",INDIRECT(CONCATENATE("Table!",ADDRESS($T107,MATCH(D$1,INDIRECT("Table!A" &amp; $X107):INDIRECT("Table!" &amp; $AA$211 &amp; $X107),0)))))</f>
        <v/>
      </c>
      <c r="E107" s="26" t="str">
        <f ca="1">IF(ISERROR(MATCH(E$1,INDIRECT("Table!A"&amp;$X107):INDIRECT("Table!" &amp; $AA$211 &amp; $X107),0)),"",INDIRECT(CONCATENATE("Table!",ADDRESS($T107,MATCH(E$1,INDIRECT("Table!A" &amp; $X107):INDIRECT("Table!" &amp; $AA$211 &amp; $X107),0)))))</f>
        <v/>
      </c>
      <c r="F107" s="26" t="str">
        <f ca="1">IF(ISERROR(MATCH(F$1,INDIRECT("Table!A"&amp;$X107):INDIRECT("Table!" &amp; $AA$211 &amp; $X107),0)),"",INDIRECT(CONCATENATE("Table!",ADDRESS($T107,MATCH(F$1,INDIRECT("Table!A" &amp; $X107):INDIRECT("Table!" &amp; $AA$211 &amp; $X107),0)))))</f>
        <v/>
      </c>
      <c r="G107" s="26" t="str">
        <f ca="1">IF(ISERROR(MATCH(G$1,INDIRECT("Table!A"&amp;$X107):INDIRECT("Table!" &amp; $AA$211 &amp; $X107),0)),"",INDIRECT(CONCATENATE("Table!",ADDRESS($T107,MATCH(G$1,INDIRECT("Table!A" &amp; $X107):INDIRECT("Table!" &amp; $AA$211 &amp; $X107),0)))))</f>
        <v/>
      </c>
      <c r="H107" s="26" t="str">
        <f ca="1">IF(ISERROR(MATCH(H$1,INDIRECT("Table!A"&amp;$X107):INDIRECT("Table!" &amp; $AA$211 &amp; $X107),0)),"",INDIRECT(CONCATENATE("Table!",ADDRESS($T107,MATCH(H$1,INDIRECT("Table!A" &amp; $X107):INDIRECT("Table!" &amp; $AA$211 &amp; $X107),0)))))</f>
        <v/>
      </c>
      <c r="I107" s="277"/>
      <c r="J107" s="277"/>
      <c r="K107" s="26" t="str">
        <f ca="1">IF(ISERROR(MATCH(L$1,INDIRECT("Table!A"&amp;$X107):INDIRECT("Table!" &amp; $AA$211 &amp; $X107),0)),"",INDIRECT(CONCATENATE("Table!",ADDRESS($T107,MATCH(L$1,INDIRECT("Table!A" &amp; $X107):INDIRECT("Table!" &amp; $AA$211 &amp; $X107),0)))))</f>
        <v/>
      </c>
      <c r="L107" s="26" t="str">
        <f ca="1">IF(ISERROR(MATCH(M$1,INDIRECT("Table!A"&amp;$X107):INDIRECT("Table!" &amp; $AA$211 &amp; $X107),0)),"",INDIRECT(CONCATENATE("Table!",ADDRESS($T107,MATCH(M$1,INDIRECT("Table!A" &amp; $X107):INDIRECT("Table!" &amp; $AA$211 &amp; $X107),0)))))</f>
        <v/>
      </c>
      <c r="M107" s="26" t="str">
        <f ca="1">IF(ISERROR(MATCH(N$1,INDIRECT("Table!A"&amp;$X107):INDIRECT("Table!" &amp; $AA$211 &amp; $X107),0)),"",INDIRECT(CONCATENATE("Table!",ADDRESS($T107,MATCH(N$1,INDIRECT("Table!A" &amp; $X107):INDIRECT("Table!" &amp; $AA$211 &amp; $X107),0)))))</f>
        <v/>
      </c>
      <c r="N107" s="26" t="str">
        <f ca="1">IF(ISERROR(MATCH(O$1,INDIRECT("Table!A"&amp;$X107):INDIRECT("Table!" &amp; $AA$211 &amp; $X107),0)),"",INDIRECT(CONCATENATE("Table!",ADDRESS($T107,MATCH(O$1,INDIRECT("Table!A" &amp; $X107):INDIRECT("Table!" &amp; $AA$211 &amp; $X107),0)))))</f>
        <v/>
      </c>
      <c r="O107" s="26" t="str">
        <f ca="1">IF(ISERROR(MATCH(P$1,INDIRECT("Table!A"&amp;$X107):INDIRECT("Table!" &amp; $AA$211 &amp; $X107),0)),"",INDIRECT(CONCATENATE("Table!",ADDRESS($T107,MATCH(P$1,INDIRECT("Table!A" &amp; $X107):INDIRECT("Table!" &amp; $AA$211 &amp; $X107),0)))))</f>
        <v/>
      </c>
      <c r="P107" s="277" t="str">
        <f ca="1">IF(ISERROR(MATCH(Q$1,INDIRECT("Table!A"&amp;$X107):INDIRECT("Table!" &amp; $AA$211 &amp; $X107),0)),"",INDIRECT(CONCATENATE("Table!",ADDRESS($T107,MATCH(Q$1,INDIRECT("Table!A" &amp; $X107):INDIRECT("Table!" &amp; $AA$211 &amp; $X107),0)))))</f>
        <v/>
      </c>
      <c r="Q107" s="177"/>
      <c r="R107" s="177"/>
      <c r="S107" s="177"/>
      <c r="T107" s="24"/>
      <c r="U107" s="177"/>
      <c r="V107" s="177"/>
      <c r="W107" s="177"/>
      <c r="X107" s="24"/>
      <c r="Y107" s="177"/>
      <c r="Z107" s="177"/>
      <c r="AA107" s="24"/>
      <c r="AB107" s="27"/>
      <c r="AC107" s="27"/>
      <c r="AD107" s="27"/>
    </row>
    <row r="108" spans="2:30" ht="19.5" customHeight="1">
      <c r="B108" s="26"/>
      <c r="C108" s="26" t="str">
        <f ca="1">IF(ISERROR(MATCH(C$1,INDIRECT("Table!A"&amp;$X108):INDIRECT("Table!" &amp; $AA$211 &amp; $X108),0)),"",INDIRECT(CONCATENATE("Table!",ADDRESS($T108,MATCH(C$1,INDIRECT("Table!A" &amp; $X108):INDIRECT("Table!" &amp; $AA$211 &amp; $X108),0)))))</f>
        <v/>
      </c>
      <c r="D108" s="26" t="str">
        <f ca="1">IF(ISERROR(MATCH(D$1,INDIRECT("Table!A"&amp;$X108):INDIRECT("Table!" &amp; $AA$211 &amp; $X108),0)),"",INDIRECT(CONCATENATE("Table!",ADDRESS($T108,MATCH(D$1,INDIRECT("Table!A" &amp; $X108):INDIRECT("Table!" &amp; $AA$211 &amp; $X108),0)))))</f>
        <v/>
      </c>
      <c r="E108" s="26" t="str">
        <f ca="1">IF(ISERROR(MATCH(E$1,INDIRECT("Table!A"&amp;$X108):INDIRECT("Table!" &amp; $AA$211 &amp; $X108),0)),"",INDIRECT(CONCATENATE("Table!",ADDRESS($T108,MATCH(E$1,INDIRECT("Table!A" &amp; $X108):INDIRECT("Table!" &amp; $AA$211 &amp; $X108),0)))))</f>
        <v/>
      </c>
      <c r="F108" s="26" t="str">
        <f ca="1">IF(ISERROR(MATCH(F$1,INDIRECT("Table!A"&amp;$X108):INDIRECT("Table!" &amp; $AA$211 &amp; $X108),0)),"",INDIRECT(CONCATENATE("Table!",ADDRESS($T108,MATCH(F$1,INDIRECT("Table!A" &amp; $X108):INDIRECT("Table!" &amp; $AA$211 &amp; $X108),0)))))</f>
        <v/>
      </c>
      <c r="G108" s="26" t="str">
        <f ca="1">IF(ISERROR(MATCH(G$1,INDIRECT("Table!A"&amp;$X108):INDIRECT("Table!" &amp; $AA$211 &amp; $X108),0)),"",INDIRECT(CONCATENATE("Table!",ADDRESS($T108,MATCH(G$1,INDIRECT("Table!A" &amp; $X108):INDIRECT("Table!" &amp; $AA$211 &amp; $X108),0)))))</f>
        <v/>
      </c>
      <c r="H108" s="26" t="str">
        <f ca="1">IF(ISERROR(MATCH(H$1,INDIRECT("Table!A"&amp;$X108):INDIRECT("Table!" &amp; $AA$211 &amp; $X108),0)),"",INDIRECT(CONCATENATE("Table!",ADDRESS($T108,MATCH(H$1,INDIRECT("Table!A" &amp; $X108):INDIRECT("Table!" &amp; $AA$211 &amp; $X108),0)))))</f>
        <v/>
      </c>
      <c r="I108" s="277"/>
      <c r="J108" s="277"/>
      <c r="K108" s="26" t="str">
        <f ca="1">IF(ISERROR(MATCH(L$1,INDIRECT("Table!A"&amp;$X108):INDIRECT("Table!" &amp; $AA$211 &amp; $X108),0)),"",INDIRECT(CONCATENATE("Table!",ADDRESS($T108,MATCH(L$1,INDIRECT("Table!A" &amp; $X108):INDIRECT("Table!" &amp; $AA$211 &amp; $X108),0)))))</f>
        <v/>
      </c>
      <c r="L108" s="26" t="str">
        <f ca="1">IF(ISERROR(MATCH(M$1,INDIRECT("Table!A"&amp;$X108):INDIRECT("Table!" &amp; $AA$211 &amp; $X108),0)),"",INDIRECT(CONCATENATE("Table!",ADDRESS($T108,MATCH(M$1,INDIRECT("Table!A" &amp; $X108):INDIRECT("Table!" &amp; $AA$211 &amp; $X108),0)))))</f>
        <v/>
      </c>
      <c r="M108" s="26" t="str">
        <f ca="1">IF(ISERROR(MATCH(N$1,INDIRECT("Table!A"&amp;$X108):INDIRECT("Table!" &amp; $AA$211 &amp; $X108),0)),"",INDIRECT(CONCATENATE("Table!",ADDRESS($T108,MATCH(N$1,INDIRECT("Table!A" &amp; $X108):INDIRECT("Table!" &amp; $AA$211 &amp; $X108),0)))))</f>
        <v/>
      </c>
      <c r="N108" s="26" t="str">
        <f ca="1">IF(ISERROR(MATCH(O$1,INDIRECT("Table!A"&amp;$X108):INDIRECT("Table!" &amp; $AA$211 &amp; $X108),0)),"",INDIRECT(CONCATENATE("Table!",ADDRESS($T108,MATCH(O$1,INDIRECT("Table!A" &amp; $X108):INDIRECT("Table!" &amp; $AA$211 &amp; $X108),0)))))</f>
        <v/>
      </c>
      <c r="O108" s="26" t="str">
        <f ca="1">IF(ISERROR(MATCH(P$1,INDIRECT("Table!A"&amp;$X108):INDIRECT("Table!" &amp; $AA$211 &amp; $X108),0)),"",INDIRECT(CONCATENATE("Table!",ADDRESS($T108,MATCH(P$1,INDIRECT("Table!A" &amp; $X108):INDIRECT("Table!" &amp; $AA$211 &amp; $X108),0)))))</f>
        <v/>
      </c>
      <c r="P108" s="277" t="str">
        <f ca="1">IF(ISERROR(MATCH(Q$1,INDIRECT("Table!A"&amp;$X108):INDIRECT("Table!" &amp; $AA$211 &amp; $X108),0)),"",INDIRECT(CONCATENATE("Table!",ADDRESS($T108,MATCH(Q$1,INDIRECT("Table!A" &amp; $X108):INDIRECT("Table!" &amp; $AA$211 &amp; $X108),0)))))</f>
        <v/>
      </c>
      <c r="Q108" s="176"/>
      <c r="R108" s="176"/>
      <c r="S108" s="176"/>
      <c r="T108" s="24"/>
      <c r="U108" s="176"/>
      <c r="V108" s="176"/>
      <c r="W108" s="176"/>
      <c r="X108" s="24"/>
      <c r="Y108" s="176"/>
      <c r="Z108" s="176"/>
      <c r="AA108" s="24"/>
      <c r="AB108" s="27"/>
      <c r="AC108" s="27"/>
      <c r="AD108" s="27"/>
    </row>
    <row r="109" spans="2:30" ht="19.5" customHeight="1">
      <c r="B109" s="26"/>
      <c r="C109" s="26" t="str">
        <f ca="1">IF(ISERROR(MATCH(C$1,INDIRECT("Table!A"&amp;$X109):INDIRECT("Table!" &amp; $AA$211 &amp; $X109),0)),"",INDIRECT(CONCATENATE("Table!",ADDRESS($T109,MATCH(C$1,INDIRECT("Table!A" &amp; $X109):INDIRECT("Table!" &amp; $AA$211 &amp; $X109),0)))))</f>
        <v/>
      </c>
      <c r="D109" s="26" t="str">
        <f ca="1">IF(ISERROR(MATCH(D$1,INDIRECT("Table!A"&amp;$X109):INDIRECT("Table!" &amp; $AA$211 &amp; $X109),0)),"",INDIRECT(CONCATENATE("Table!",ADDRESS($T109,MATCH(D$1,INDIRECT("Table!A" &amp; $X109):INDIRECT("Table!" &amp; $AA$211 &amp; $X109),0)))))</f>
        <v/>
      </c>
      <c r="E109" s="26" t="str">
        <f ca="1">IF(ISERROR(MATCH(E$1,INDIRECT("Table!A"&amp;$X109):INDIRECT("Table!" &amp; $AA$211 &amp; $X109),0)),"",INDIRECT(CONCATENATE("Table!",ADDRESS($T109,MATCH(E$1,INDIRECT("Table!A" &amp; $X109):INDIRECT("Table!" &amp; $AA$211 &amp; $X109),0)))))</f>
        <v/>
      </c>
      <c r="F109" s="26" t="str">
        <f ca="1">IF(ISERROR(MATCH(F$1,INDIRECT("Table!A"&amp;$X109):INDIRECT("Table!" &amp; $AA$211 &amp; $X109),0)),"",INDIRECT(CONCATENATE("Table!",ADDRESS($T109,MATCH(F$1,INDIRECT("Table!A" &amp; $X109):INDIRECT("Table!" &amp; $AA$211 &amp; $X109),0)))))</f>
        <v/>
      </c>
      <c r="G109" s="26" t="str">
        <f ca="1">IF(ISERROR(MATCH(G$1,INDIRECT("Table!A"&amp;$X109):INDIRECT("Table!" &amp; $AA$211 &amp; $X109),0)),"",INDIRECT(CONCATENATE("Table!",ADDRESS($T109,MATCH(G$1,INDIRECT("Table!A" &amp; $X109):INDIRECT("Table!" &amp; $AA$211 &amp; $X109),0)))))</f>
        <v/>
      </c>
      <c r="H109" s="26" t="str">
        <f ca="1">IF(ISERROR(MATCH(H$1,INDIRECT("Table!A"&amp;$X109):INDIRECT("Table!" &amp; $AA$211 &amp; $X109),0)),"",INDIRECT(CONCATENATE("Table!",ADDRESS($T109,MATCH(H$1,INDIRECT("Table!A" &amp; $X109):INDIRECT("Table!" &amp; $AA$211 &amp; $X109),0)))))</f>
        <v/>
      </c>
      <c r="I109" s="277"/>
      <c r="J109" s="277"/>
      <c r="K109" s="26" t="str">
        <f ca="1">IF(ISERROR(MATCH(L$1,INDIRECT("Table!A"&amp;$X109):INDIRECT("Table!" &amp; $AA$211 &amp; $X109),0)),"",INDIRECT(CONCATENATE("Table!",ADDRESS($T109,MATCH(L$1,INDIRECT("Table!A" &amp; $X109):INDIRECT("Table!" &amp; $AA$211 &amp; $X109),0)))))</f>
        <v/>
      </c>
      <c r="L109" s="26" t="str">
        <f ca="1">IF(ISERROR(MATCH(M$1,INDIRECT("Table!A"&amp;$X109):INDIRECT("Table!" &amp; $AA$211 &amp; $X109),0)),"",INDIRECT(CONCATENATE("Table!",ADDRESS($T109,MATCH(M$1,INDIRECT("Table!A" &amp; $X109):INDIRECT("Table!" &amp; $AA$211 &amp; $X109),0)))))</f>
        <v/>
      </c>
      <c r="M109" s="26" t="str">
        <f ca="1">IF(ISERROR(MATCH(N$1,INDIRECT("Table!A"&amp;$X109):INDIRECT("Table!" &amp; $AA$211 &amp; $X109),0)),"",INDIRECT(CONCATENATE("Table!",ADDRESS($T109,MATCH(N$1,INDIRECT("Table!A" &amp; $X109):INDIRECT("Table!" &amp; $AA$211 &amp; $X109),0)))))</f>
        <v/>
      </c>
      <c r="N109" s="26" t="str">
        <f ca="1">IF(ISERROR(MATCH(O$1,INDIRECT("Table!A"&amp;$X109):INDIRECT("Table!" &amp; $AA$211 &amp; $X109),0)),"",INDIRECT(CONCATENATE("Table!",ADDRESS($T109,MATCH(O$1,INDIRECT("Table!A" &amp; $X109):INDIRECT("Table!" &amp; $AA$211 &amp; $X109),0)))))</f>
        <v/>
      </c>
      <c r="O109" s="26" t="str">
        <f ca="1">IF(ISERROR(MATCH(P$1,INDIRECT("Table!A"&amp;$X109):INDIRECT("Table!" &amp; $AA$211 &amp; $X109),0)),"",INDIRECT(CONCATENATE("Table!",ADDRESS($T109,MATCH(P$1,INDIRECT("Table!A" &amp; $X109):INDIRECT("Table!" &amp; $AA$211 &amp; $X109),0)))))</f>
        <v/>
      </c>
      <c r="P109" s="277" t="str">
        <f ca="1">IF(ISERROR(MATCH(Q$1,INDIRECT("Table!A"&amp;$X109):INDIRECT("Table!" &amp; $AA$211 &amp; $X109),0)),"",INDIRECT(CONCATENATE("Table!",ADDRESS($T109,MATCH(Q$1,INDIRECT("Table!A" &amp; $X109):INDIRECT("Table!" &amp; $AA$211 &amp; $X109),0)))))</f>
        <v/>
      </c>
      <c r="Q109" s="176"/>
      <c r="R109" s="176"/>
      <c r="S109" s="176"/>
      <c r="T109" s="24"/>
      <c r="U109" s="176"/>
      <c r="V109" s="176"/>
      <c r="W109" s="176"/>
      <c r="X109" s="24"/>
      <c r="Y109" s="176"/>
      <c r="Z109" s="176"/>
      <c r="AA109" s="24"/>
      <c r="AB109" s="27"/>
      <c r="AC109" s="27"/>
      <c r="AD109" s="27"/>
    </row>
    <row r="110" spans="2:30" ht="18" customHeight="1">
      <c r="B110" s="26"/>
      <c r="C110" s="26" t="str">
        <f ca="1">IF(ISERROR(MATCH(C$1,INDIRECT("Table!A"&amp;$X110):INDIRECT("Table!" &amp; $AA$211 &amp; $X110),0)),"",INDIRECT(CONCATENATE("Table!",ADDRESS($T110,MATCH(C$1,INDIRECT("Table!A" &amp; $X110):INDIRECT("Table!" &amp; $AA$211 &amp; $X110),0)))))</f>
        <v/>
      </c>
      <c r="D110" s="26" t="str">
        <f ca="1">IF(ISERROR(MATCH(D$1,INDIRECT("Table!A"&amp;$X110):INDIRECT("Table!" &amp; $AA$211 &amp; $X110),0)),"",INDIRECT(CONCATENATE("Table!",ADDRESS($T110,MATCH(D$1,INDIRECT("Table!A" &amp; $X110):INDIRECT("Table!" &amp; $AA$211 &amp; $X110),0)))))</f>
        <v/>
      </c>
      <c r="E110" s="26" t="str">
        <f ca="1">IF(ISERROR(MATCH(E$1,INDIRECT("Table!A"&amp;$X110):INDIRECT("Table!" &amp; $AA$211 &amp; $X110),0)),"",INDIRECT(CONCATENATE("Table!",ADDRESS($T110,MATCH(E$1,INDIRECT("Table!A" &amp; $X110):INDIRECT("Table!" &amp; $AA$211 &amp; $X110),0)))))</f>
        <v/>
      </c>
      <c r="F110" s="26" t="str">
        <f ca="1">IF(ISERROR(MATCH(F$1,INDIRECT("Table!A"&amp;$X110):INDIRECT("Table!" &amp; $AA$211 &amp; $X110),0)),"",INDIRECT(CONCATENATE("Table!",ADDRESS($T110,MATCH(F$1,INDIRECT("Table!A" &amp; $X110):INDIRECT("Table!" &amp; $AA$211 &amp; $X110),0)))))</f>
        <v/>
      </c>
      <c r="G110" s="26" t="str">
        <f ca="1">IF(ISERROR(MATCH(G$1,INDIRECT("Table!A"&amp;$X110):INDIRECT("Table!" &amp; $AA$211 &amp; $X110),0)),"",INDIRECT(CONCATENATE("Table!",ADDRESS($T110,MATCH(G$1,INDIRECT("Table!A" &amp; $X110):INDIRECT("Table!" &amp; $AA$211 &amp; $X110),0)))))</f>
        <v/>
      </c>
      <c r="H110" s="26" t="str">
        <f ca="1">IF(ISERROR(MATCH(H$1,INDIRECT("Table!A"&amp;$X110):INDIRECT("Table!" &amp; $AA$211 &amp; $X110),0)),"",INDIRECT(CONCATENATE("Table!",ADDRESS($T110,MATCH(H$1,INDIRECT("Table!A" &amp; $X110):INDIRECT("Table!" &amp; $AA$211 &amp; $X110),0)))))</f>
        <v/>
      </c>
      <c r="I110" s="277"/>
      <c r="J110" s="277"/>
      <c r="K110" s="26" t="str">
        <f ca="1">IF(ISERROR(MATCH(L$1,INDIRECT("Table!A"&amp;$X110):INDIRECT("Table!" &amp; $AA$211 &amp; $X110),0)),"",INDIRECT(CONCATENATE("Table!",ADDRESS($T110,MATCH(L$1,INDIRECT("Table!A" &amp; $X110):INDIRECT("Table!" &amp; $AA$211 &amp; $X110),0)))))</f>
        <v/>
      </c>
      <c r="L110" s="26" t="str">
        <f ca="1">IF(ISERROR(MATCH(M$1,INDIRECT("Table!A"&amp;$X110):INDIRECT("Table!" &amp; $AA$211 &amp; $X110),0)),"",INDIRECT(CONCATENATE("Table!",ADDRESS($T110,MATCH(M$1,INDIRECT("Table!A" &amp; $X110):INDIRECT("Table!" &amp; $AA$211 &amp; $X110),0)))))</f>
        <v/>
      </c>
      <c r="M110" s="26" t="str">
        <f ca="1">IF(ISERROR(MATCH(N$1,INDIRECT("Table!A"&amp;$X110):INDIRECT("Table!" &amp; $AA$211 &amp; $X110),0)),"",INDIRECT(CONCATENATE("Table!",ADDRESS($T110,MATCH(N$1,INDIRECT("Table!A" &amp; $X110):INDIRECT("Table!" &amp; $AA$211 &amp; $X110),0)))))</f>
        <v/>
      </c>
      <c r="N110" s="26" t="str">
        <f ca="1">IF(ISERROR(MATCH(O$1,INDIRECT("Table!A"&amp;$X110):INDIRECT("Table!" &amp; $AA$211 &amp; $X110),0)),"",INDIRECT(CONCATENATE("Table!",ADDRESS($T110,MATCH(O$1,INDIRECT("Table!A" &amp; $X110):INDIRECT("Table!" &amp; $AA$211 &amp; $X110),0)))))</f>
        <v/>
      </c>
      <c r="O110" s="26" t="str">
        <f ca="1">IF(ISERROR(MATCH(P$1,INDIRECT("Table!A"&amp;$X110):INDIRECT("Table!" &amp; $AA$211 &amp; $X110),0)),"",INDIRECT(CONCATENATE("Table!",ADDRESS($T110,MATCH(P$1,INDIRECT("Table!A" &amp; $X110):INDIRECT("Table!" &amp; $AA$211 &amp; $X110),0)))))</f>
        <v/>
      </c>
      <c r="P110" s="277" t="str">
        <f ca="1">IF(ISERROR(MATCH(Q$1,INDIRECT("Table!A"&amp;$X110):INDIRECT("Table!" &amp; $AA$211 &amp; $X110),0)),"",INDIRECT(CONCATENATE("Table!",ADDRESS($T110,MATCH(Q$1,INDIRECT("Table!A" &amp; $X110):INDIRECT("Table!" &amp; $AA$211 &amp; $X110),0)))))</f>
        <v/>
      </c>
      <c r="Q110" s="175"/>
      <c r="R110" s="175"/>
      <c r="S110" s="175"/>
      <c r="T110" s="24"/>
      <c r="U110" s="175"/>
      <c r="V110" s="175"/>
      <c r="W110" s="175"/>
      <c r="X110" s="24"/>
      <c r="Y110" s="175"/>
      <c r="Z110" s="175"/>
      <c r="AA110" s="24"/>
      <c r="AB110" s="27"/>
      <c r="AC110" s="27"/>
      <c r="AD110" s="27"/>
    </row>
    <row r="111" spans="2:30" ht="18" customHeight="1">
      <c r="B111" s="26"/>
      <c r="C111" s="26" t="str">
        <f ca="1">IF(ISERROR(MATCH(C$1,INDIRECT("Table!A"&amp;$X111):INDIRECT("Table!" &amp; $AA$211 &amp; $X111),0)),"",INDIRECT(CONCATENATE("Table!",ADDRESS($T111,MATCH(C$1,INDIRECT("Table!A" &amp; $X111):INDIRECT("Table!" &amp; $AA$211 &amp; $X111),0)))))</f>
        <v/>
      </c>
      <c r="D111" s="26" t="str">
        <f ca="1">IF(ISERROR(MATCH(D$1,INDIRECT("Table!A"&amp;$X111):INDIRECT("Table!" &amp; $AA$211 &amp; $X111),0)),"",INDIRECT(CONCATENATE("Table!",ADDRESS($T111,MATCH(D$1,INDIRECT("Table!A" &amp; $X111):INDIRECT("Table!" &amp; $AA$211 &amp; $X111),0)))))</f>
        <v/>
      </c>
      <c r="E111" s="26" t="str">
        <f ca="1">IF(ISERROR(MATCH(E$1,INDIRECT("Table!A"&amp;$X111):INDIRECT("Table!" &amp; $AA$211 &amp; $X111),0)),"",INDIRECT(CONCATENATE("Table!",ADDRESS($T111,MATCH(E$1,INDIRECT("Table!A" &amp; $X111):INDIRECT("Table!" &amp; $AA$211 &amp; $X111),0)))))</f>
        <v/>
      </c>
      <c r="F111" s="26" t="str">
        <f ca="1">IF(ISERROR(MATCH(F$1,INDIRECT("Table!A"&amp;$X111):INDIRECT("Table!" &amp; $AA$211 &amp; $X111),0)),"",INDIRECT(CONCATENATE("Table!",ADDRESS($T111,MATCH(F$1,INDIRECT("Table!A" &amp; $X111):INDIRECT("Table!" &amp; $AA$211 &amp; $X111),0)))))</f>
        <v/>
      </c>
      <c r="G111" s="26" t="str">
        <f ca="1">IF(ISERROR(MATCH(G$1,INDIRECT("Table!A"&amp;$X111):INDIRECT("Table!" &amp; $AA$211 &amp; $X111),0)),"",INDIRECT(CONCATENATE("Table!",ADDRESS($T111,MATCH(G$1,INDIRECT("Table!A" &amp; $X111):INDIRECT("Table!" &amp; $AA$211 &amp; $X111),0)))))</f>
        <v/>
      </c>
      <c r="H111" s="26" t="str">
        <f ca="1">IF(ISERROR(MATCH(H$1,INDIRECT("Table!A"&amp;$X111):INDIRECT("Table!" &amp; $AA$211 &amp; $X111),0)),"",INDIRECT(CONCATENATE("Table!",ADDRESS($T111,MATCH(H$1,INDIRECT("Table!A" &amp; $X111):INDIRECT("Table!" &amp; $AA$211 &amp; $X111),0)))))</f>
        <v/>
      </c>
      <c r="I111" s="277"/>
      <c r="J111" s="277"/>
      <c r="K111" s="26" t="str">
        <f ca="1">IF(ISERROR(MATCH(L$1,INDIRECT("Table!A"&amp;$X111):INDIRECT("Table!" &amp; $AA$211 &amp; $X111),0)),"",INDIRECT(CONCATENATE("Table!",ADDRESS($T111,MATCH(L$1,INDIRECT("Table!A" &amp; $X111):INDIRECT("Table!" &amp; $AA$211 &amp; $X111),0)))))</f>
        <v/>
      </c>
      <c r="L111" s="26" t="str">
        <f ca="1">IF(ISERROR(MATCH(M$1,INDIRECT("Table!A"&amp;$X111):INDIRECT("Table!" &amp; $AA$211 &amp; $X111),0)),"",INDIRECT(CONCATENATE("Table!",ADDRESS($T111,MATCH(M$1,INDIRECT("Table!A" &amp; $X111):INDIRECT("Table!" &amp; $AA$211 &amp; $X111),0)))))</f>
        <v/>
      </c>
      <c r="M111" s="26" t="str">
        <f ca="1">IF(ISERROR(MATCH(N$1,INDIRECT("Table!A"&amp;$X111):INDIRECT("Table!" &amp; $AA$211 &amp; $X111),0)),"",INDIRECT(CONCATENATE("Table!",ADDRESS($T111,MATCH(N$1,INDIRECT("Table!A" &amp; $X111):INDIRECT("Table!" &amp; $AA$211 &amp; $X111),0)))))</f>
        <v/>
      </c>
      <c r="N111" s="26" t="str">
        <f ca="1">IF(ISERROR(MATCH(O$1,INDIRECT("Table!A"&amp;$X111):INDIRECT("Table!" &amp; $AA$211 &amp; $X111),0)),"",INDIRECT(CONCATENATE("Table!",ADDRESS($T111,MATCH(O$1,INDIRECT("Table!A" &amp; $X111):INDIRECT("Table!" &amp; $AA$211 &amp; $X111),0)))))</f>
        <v/>
      </c>
      <c r="O111" s="26" t="str">
        <f ca="1">IF(ISERROR(MATCH(P$1,INDIRECT("Table!A"&amp;$X111):INDIRECT("Table!" &amp; $AA$211 &amp; $X111),0)),"",INDIRECT(CONCATENATE("Table!",ADDRESS($T111,MATCH(P$1,INDIRECT("Table!A" &amp; $X111):INDIRECT("Table!" &amp; $AA$211 &amp; $X111),0)))))</f>
        <v/>
      </c>
      <c r="P111" s="277" t="str">
        <f ca="1">IF(ISERROR(MATCH(Q$1,INDIRECT("Table!A"&amp;$X111):INDIRECT("Table!" &amp; $AA$211 &amp; $X111),0)),"",INDIRECT(CONCATENATE("Table!",ADDRESS($T111,MATCH(Q$1,INDIRECT("Table!A" &amp; $X111):INDIRECT("Table!" &amp; $AA$211 &amp; $X111),0)))))</f>
        <v/>
      </c>
      <c r="Q111" s="174"/>
      <c r="R111" s="174"/>
      <c r="S111" s="174"/>
      <c r="T111" s="24"/>
      <c r="U111" s="174"/>
      <c r="V111" s="174"/>
      <c r="W111" s="174"/>
      <c r="X111" s="24"/>
      <c r="Y111" s="174"/>
      <c r="Z111" s="174"/>
      <c r="AA111" s="24"/>
      <c r="AB111" s="27"/>
      <c r="AC111" s="27"/>
      <c r="AD111" s="27"/>
    </row>
    <row r="112" spans="2:30" ht="18" customHeight="1">
      <c r="B112" s="26"/>
      <c r="C112" s="26" t="str">
        <f ca="1">IF(ISERROR(MATCH(C$1,INDIRECT("Table!A"&amp;$X112):INDIRECT("Table!" &amp; $AA$211 &amp; $X112),0)),"",INDIRECT(CONCATENATE("Table!",ADDRESS($T112,MATCH(C$1,INDIRECT("Table!A" &amp; $X112):INDIRECT("Table!" &amp; $AA$211 &amp; $X112),0)))))</f>
        <v/>
      </c>
      <c r="D112" s="26" t="str">
        <f ca="1">IF(ISERROR(MATCH(D$1,INDIRECT("Table!A"&amp;$X112):INDIRECT("Table!" &amp; $AA$211 &amp; $X112),0)),"",INDIRECT(CONCATENATE("Table!",ADDRESS($T112,MATCH(D$1,INDIRECT("Table!A" &amp; $X112):INDIRECT("Table!" &amp; $AA$211 &amp; $X112),0)))))</f>
        <v/>
      </c>
      <c r="E112" s="26" t="str">
        <f ca="1">IF(ISERROR(MATCH(E$1,INDIRECT("Table!A"&amp;$X112):INDIRECT("Table!" &amp; $AA$211 &amp; $X112),0)),"",INDIRECT(CONCATENATE("Table!",ADDRESS($T112,MATCH(E$1,INDIRECT("Table!A" &amp; $X112):INDIRECT("Table!" &amp; $AA$211 &amp; $X112),0)))))</f>
        <v/>
      </c>
      <c r="F112" s="26" t="str">
        <f ca="1">IF(ISERROR(MATCH(F$1,INDIRECT("Table!A"&amp;$X112):INDIRECT("Table!" &amp; $AA$211 &amp; $X112),0)),"",INDIRECT(CONCATENATE("Table!",ADDRESS($T112,MATCH(F$1,INDIRECT("Table!A" &amp; $X112):INDIRECT("Table!" &amp; $AA$211 &amp; $X112),0)))))</f>
        <v/>
      </c>
      <c r="G112" s="26" t="str">
        <f ca="1">IF(ISERROR(MATCH(G$1,INDIRECT("Table!A"&amp;$X112):INDIRECT("Table!" &amp; $AA$211 &amp; $X112),0)),"",INDIRECT(CONCATENATE("Table!",ADDRESS($T112,MATCH(G$1,INDIRECT("Table!A" &amp; $X112):INDIRECT("Table!" &amp; $AA$211 &amp; $X112),0)))))</f>
        <v/>
      </c>
      <c r="H112" s="26" t="str">
        <f ca="1">IF(ISERROR(MATCH(H$1,INDIRECT("Table!A"&amp;$X112):INDIRECT("Table!" &amp; $AA$211 &amp; $X112),0)),"",INDIRECT(CONCATENATE("Table!",ADDRESS($T112,MATCH(H$1,INDIRECT("Table!A" &amp; $X112):INDIRECT("Table!" &amp; $AA$211 &amp; $X112),0)))))</f>
        <v/>
      </c>
      <c r="I112" s="277"/>
      <c r="J112" s="277"/>
      <c r="K112" s="26" t="str">
        <f ca="1">IF(ISERROR(MATCH(L$1,INDIRECT("Table!A"&amp;$X112):INDIRECT("Table!" &amp; $AA$211 &amp; $X112),0)),"",INDIRECT(CONCATENATE("Table!",ADDRESS($T112,MATCH(L$1,INDIRECT("Table!A" &amp; $X112):INDIRECT("Table!" &amp; $AA$211 &amp; $X112),0)))))</f>
        <v/>
      </c>
      <c r="L112" s="26" t="str">
        <f ca="1">IF(ISERROR(MATCH(M$1,INDIRECT("Table!A"&amp;$X112):INDIRECT("Table!" &amp; $AA$211 &amp; $X112),0)),"",INDIRECT(CONCATENATE("Table!",ADDRESS($T112,MATCH(M$1,INDIRECT("Table!A" &amp; $X112):INDIRECT("Table!" &amp; $AA$211 &amp; $X112),0)))))</f>
        <v/>
      </c>
      <c r="M112" s="26" t="str">
        <f ca="1">IF(ISERROR(MATCH(N$1,INDIRECT("Table!A"&amp;$X112):INDIRECT("Table!" &amp; $AA$211 &amp; $X112),0)),"",INDIRECT(CONCATENATE("Table!",ADDRESS($T112,MATCH(N$1,INDIRECT("Table!A" &amp; $X112):INDIRECT("Table!" &amp; $AA$211 &amp; $X112),0)))))</f>
        <v/>
      </c>
      <c r="N112" s="26" t="str">
        <f ca="1">IF(ISERROR(MATCH(O$1,INDIRECT("Table!A"&amp;$X112):INDIRECT("Table!" &amp; $AA$211 &amp; $X112),0)),"",INDIRECT(CONCATENATE("Table!",ADDRESS($T112,MATCH(O$1,INDIRECT("Table!A" &amp; $X112):INDIRECT("Table!" &amp; $AA$211 &amp; $X112),0)))))</f>
        <v/>
      </c>
      <c r="O112" s="26" t="str">
        <f ca="1">IF(ISERROR(MATCH(P$1,INDIRECT("Table!A"&amp;$X112):INDIRECT("Table!" &amp; $AA$211 &amp; $X112),0)),"",INDIRECT(CONCATENATE("Table!",ADDRESS($T112,MATCH(P$1,INDIRECT("Table!A" &amp; $X112):INDIRECT("Table!" &amp; $AA$211 &amp; $X112),0)))))</f>
        <v/>
      </c>
      <c r="P112" s="277" t="str">
        <f ca="1">IF(ISERROR(MATCH(Q$1,INDIRECT("Table!A"&amp;$X112):INDIRECT("Table!" &amp; $AA$211 &amp; $X112),0)),"",INDIRECT(CONCATENATE("Table!",ADDRESS($T112,MATCH(Q$1,INDIRECT("Table!A" &amp; $X112):INDIRECT("Table!" &amp; $AA$211 &amp; $X112),0)))))</f>
        <v/>
      </c>
      <c r="Q112" s="173"/>
      <c r="R112" s="173"/>
      <c r="S112" s="173"/>
      <c r="T112" s="24"/>
      <c r="U112" s="173"/>
      <c r="V112" s="173"/>
      <c r="W112" s="173"/>
      <c r="X112" s="24"/>
      <c r="Y112" s="173"/>
      <c r="Z112" s="173"/>
      <c r="AA112" s="24"/>
      <c r="AB112" s="27"/>
      <c r="AC112" s="27"/>
      <c r="AD112" s="27"/>
    </row>
    <row r="113" spans="2:41" ht="18" customHeight="1">
      <c r="B113" s="26"/>
      <c r="C113" s="26" t="str">
        <f ca="1">IF(ISERROR(MATCH(C$1,INDIRECT("Table!A"&amp;$X113):INDIRECT("Table!" &amp; $AA$211 &amp; $X113),0)),"",INDIRECT(CONCATENATE("Table!",ADDRESS($T113,MATCH(C$1,INDIRECT("Table!A" &amp; $X113):INDIRECT("Table!" &amp; $AA$211 &amp; $X113),0)))))</f>
        <v/>
      </c>
      <c r="D113" s="26" t="str">
        <f ca="1">IF(ISERROR(MATCH(D$1,INDIRECT("Table!A"&amp;$X113):INDIRECT("Table!" &amp; $AA$211 &amp; $X113),0)),"",INDIRECT(CONCATENATE("Table!",ADDRESS($T113,MATCH(D$1,INDIRECT("Table!A" &amp; $X113):INDIRECT("Table!" &amp; $AA$211 &amp; $X113),0)))))</f>
        <v/>
      </c>
      <c r="E113" s="26" t="str">
        <f ca="1">IF(ISERROR(MATCH(E$1,INDIRECT("Table!A"&amp;$X113):INDIRECT("Table!" &amp; $AA$211 &amp; $X113),0)),"",INDIRECT(CONCATENATE("Table!",ADDRESS($T113,MATCH(E$1,INDIRECT("Table!A" &amp; $X113):INDIRECT("Table!" &amp; $AA$211 &amp; $X113),0)))))</f>
        <v/>
      </c>
      <c r="F113" s="26" t="str">
        <f ca="1">IF(ISERROR(MATCH(F$1,INDIRECT("Table!A"&amp;$X113):INDIRECT("Table!" &amp; $AA$211 &amp; $X113),0)),"",INDIRECT(CONCATENATE("Table!",ADDRESS($T113,MATCH(F$1,INDIRECT("Table!A" &amp; $X113):INDIRECT("Table!" &amp; $AA$211 &amp; $X113),0)))))</f>
        <v/>
      </c>
      <c r="G113" s="26" t="str">
        <f ca="1">IF(ISERROR(MATCH(G$1,INDIRECT("Table!A"&amp;$X113):INDIRECT("Table!" &amp; $AA$211 &amp; $X113),0)),"",INDIRECT(CONCATENATE("Table!",ADDRESS($T113,MATCH(G$1,INDIRECT("Table!A" &amp; $X113):INDIRECT("Table!" &amp; $AA$211 &amp; $X113),0)))))</f>
        <v/>
      </c>
      <c r="H113" s="26" t="str">
        <f ca="1">IF(ISERROR(MATCH(H$1,INDIRECT("Table!A"&amp;$X113):INDIRECT("Table!" &amp; $AA$211 &amp; $X113),0)),"",INDIRECT(CONCATENATE("Table!",ADDRESS($T113,MATCH(H$1,INDIRECT("Table!A" &amp; $X113):INDIRECT("Table!" &amp; $AA$211 &amp; $X113),0)))))</f>
        <v/>
      </c>
      <c r="I113" s="277"/>
      <c r="J113" s="277"/>
      <c r="K113" s="26" t="str">
        <f ca="1">IF(ISERROR(MATCH(L$1,INDIRECT("Table!A"&amp;$X113):INDIRECT("Table!" &amp; $AA$211 &amp; $X113),0)),"",INDIRECT(CONCATENATE("Table!",ADDRESS($T113,MATCH(L$1,INDIRECT("Table!A" &amp; $X113):INDIRECT("Table!" &amp; $AA$211 &amp; $X113),0)))))</f>
        <v/>
      </c>
      <c r="L113" s="26" t="str">
        <f ca="1">IF(ISERROR(MATCH(M$1,INDIRECT("Table!A"&amp;$X113):INDIRECT("Table!" &amp; $AA$211 &amp; $X113),0)),"",INDIRECT(CONCATENATE("Table!",ADDRESS($T113,MATCH(M$1,INDIRECT("Table!A" &amp; $X113):INDIRECT("Table!" &amp; $AA$211 &amp; $X113),0)))))</f>
        <v/>
      </c>
      <c r="M113" s="26" t="str">
        <f ca="1">IF(ISERROR(MATCH(N$1,INDIRECT("Table!A"&amp;$X113):INDIRECT("Table!" &amp; $AA$211 &amp; $X113),0)),"",INDIRECT(CONCATENATE("Table!",ADDRESS($T113,MATCH(N$1,INDIRECT("Table!A" &amp; $X113):INDIRECT("Table!" &amp; $AA$211 &amp; $X113),0)))))</f>
        <v/>
      </c>
      <c r="N113" s="26" t="str">
        <f ca="1">IF(ISERROR(MATCH(O$1,INDIRECT("Table!A"&amp;$X113):INDIRECT("Table!" &amp; $AA$211 &amp; $X113),0)),"",INDIRECT(CONCATENATE("Table!",ADDRESS($T113,MATCH(O$1,INDIRECT("Table!A" &amp; $X113):INDIRECT("Table!" &amp; $AA$211 &amp; $X113),0)))))</f>
        <v/>
      </c>
      <c r="O113" s="26" t="str">
        <f ca="1">IF(ISERROR(MATCH(P$1,INDIRECT("Table!A"&amp;$X113):INDIRECT("Table!" &amp; $AA$211 &amp; $X113),0)),"",INDIRECT(CONCATENATE("Table!",ADDRESS($T113,MATCH(P$1,INDIRECT("Table!A" &amp; $X113):INDIRECT("Table!" &amp; $AA$211 &amp; $X113),0)))))</f>
        <v/>
      </c>
      <c r="P113" s="277" t="str">
        <f ca="1">IF(ISERROR(MATCH(Q$1,INDIRECT("Table!A"&amp;$X113):INDIRECT("Table!" &amp; $AA$211 &amp; $X113),0)),"",INDIRECT(CONCATENATE("Table!",ADDRESS($T113,MATCH(Q$1,INDIRECT("Table!A" &amp; $X113):INDIRECT("Table!" &amp; $AA$211 &amp; $X113),0)))))</f>
        <v/>
      </c>
      <c r="Q113" s="172"/>
      <c r="R113" s="172"/>
      <c r="S113" s="172"/>
      <c r="T113" s="24"/>
      <c r="U113" s="172"/>
      <c r="V113" s="172"/>
      <c r="W113" s="172"/>
      <c r="X113" s="24"/>
      <c r="Y113" s="172"/>
      <c r="Z113" s="172"/>
      <c r="AA113" s="24"/>
      <c r="AB113" s="27"/>
      <c r="AC113" s="27"/>
      <c r="AD113" s="27"/>
    </row>
    <row r="114" spans="2:41" ht="18" customHeight="1">
      <c r="B114" s="26"/>
      <c r="C114" s="26" t="str">
        <f ca="1">IF(ISERROR(MATCH(C$1,INDIRECT("Table!A"&amp;$X114):INDIRECT("Table!" &amp; $AA$211 &amp; $X114),0)),"",INDIRECT(CONCATENATE("Table!",ADDRESS($T114,MATCH(C$1,INDIRECT("Table!A" &amp; $X114):INDIRECT("Table!" &amp; $AA$211 &amp; $X114),0)))))</f>
        <v/>
      </c>
      <c r="D114" s="26" t="str">
        <f ca="1">IF(ISERROR(MATCH(D$1,INDIRECT("Table!A"&amp;$X114):INDIRECT("Table!" &amp; $AA$211 &amp; $X114),0)),"",INDIRECT(CONCATENATE("Table!",ADDRESS($T114,MATCH(D$1,INDIRECT("Table!A" &amp; $X114):INDIRECT("Table!" &amp; $AA$211 &amp; $X114),0)))))</f>
        <v/>
      </c>
      <c r="E114" s="26" t="str">
        <f ca="1">IF(ISERROR(MATCH(E$1,INDIRECT("Table!A"&amp;$X114):INDIRECT("Table!" &amp; $AA$211 &amp; $X114),0)),"",INDIRECT(CONCATENATE("Table!",ADDRESS($T114,MATCH(E$1,INDIRECT("Table!A" &amp; $X114):INDIRECT("Table!" &amp; $AA$211 &amp; $X114),0)))))</f>
        <v/>
      </c>
      <c r="F114" s="26" t="str">
        <f ca="1">IF(ISERROR(MATCH(F$1,INDIRECT("Table!A"&amp;$X114):INDIRECT("Table!" &amp; $AA$211 &amp; $X114),0)),"",INDIRECT(CONCATENATE("Table!",ADDRESS($T114,MATCH(F$1,INDIRECT("Table!A" &amp; $X114):INDIRECT("Table!" &amp; $AA$211 &amp; $X114),0)))))</f>
        <v/>
      </c>
      <c r="G114" s="26" t="str">
        <f ca="1">IF(ISERROR(MATCH(G$1,INDIRECT("Table!A"&amp;$X114):INDIRECT("Table!" &amp; $AA$211 &amp; $X114),0)),"",INDIRECT(CONCATENATE("Table!",ADDRESS($T114,MATCH(G$1,INDIRECT("Table!A" &amp; $X114):INDIRECT("Table!" &amp; $AA$211 &amp; $X114),0)))))</f>
        <v/>
      </c>
      <c r="H114" s="26" t="str">
        <f ca="1">IF(ISERROR(MATCH(H$1,INDIRECT("Table!A"&amp;$X114):INDIRECT("Table!" &amp; $AA$211 &amp; $X114),0)),"",INDIRECT(CONCATENATE("Table!",ADDRESS($T114,MATCH(H$1,INDIRECT("Table!A" &amp; $X114):INDIRECT("Table!" &amp; $AA$211 &amp; $X114),0)))))</f>
        <v/>
      </c>
      <c r="I114" s="277"/>
      <c r="J114" s="277"/>
      <c r="K114" s="26" t="str">
        <f ca="1">IF(ISERROR(MATCH(L$1,INDIRECT("Table!A"&amp;$X114):INDIRECT("Table!" &amp; $AA$211 &amp; $X114),0)),"",INDIRECT(CONCATENATE("Table!",ADDRESS($T114,MATCH(L$1,INDIRECT("Table!A" &amp; $X114):INDIRECT("Table!" &amp; $AA$211 &amp; $X114),0)))))</f>
        <v/>
      </c>
      <c r="L114" s="26" t="str">
        <f ca="1">IF(ISERROR(MATCH(M$1,INDIRECT("Table!A"&amp;$X114):INDIRECT("Table!" &amp; $AA$211 &amp; $X114),0)),"",INDIRECT(CONCATENATE("Table!",ADDRESS($T114,MATCH(M$1,INDIRECT("Table!A" &amp; $X114):INDIRECT("Table!" &amp; $AA$211 &amp; $X114),0)))))</f>
        <v/>
      </c>
      <c r="M114" s="26" t="str">
        <f ca="1">IF(ISERROR(MATCH(N$1,INDIRECT("Table!A"&amp;$X114):INDIRECT("Table!" &amp; $AA$211 &amp; $X114),0)),"",INDIRECT(CONCATENATE("Table!",ADDRESS($T114,MATCH(N$1,INDIRECT("Table!A" &amp; $X114):INDIRECT("Table!" &amp; $AA$211 &amp; $X114),0)))))</f>
        <v/>
      </c>
      <c r="N114" s="26" t="str">
        <f ca="1">IF(ISERROR(MATCH(O$1,INDIRECT("Table!A"&amp;$X114):INDIRECT("Table!" &amp; $AA$211 &amp; $X114),0)),"",INDIRECT(CONCATENATE("Table!",ADDRESS($T114,MATCH(O$1,INDIRECT("Table!A" &amp; $X114):INDIRECT("Table!" &amp; $AA$211 &amp; $X114),0)))))</f>
        <v/>
      </c>
      <c r="O114" s="26" t="str">
        <f ca="1">IF(ISERROR(MATCH(P$1,INDIRECT("Table!A"&amp;$X114):INDIRECT("Table!" &amp; $AA$211 &amp; $X114),0)),"",INDIRECT(CONCATENATE("Table!",ADDRESS($T114,MATCH(P$1,INDIRECT("Table!A" &amp; $X114):INDIRECT("Table!" &amp; $AA$211 &amp; $X114),0)))))</f>
        <v/>
      </c>
      <c r="P114" s="277" t="str">
        <f ca="1">IF(ISERROR(MATCH(Q$1,INDIRECT("Table!A"&amp;$X114):INDIRECT("Table!" &amp; $AA$211 &amp; $X114),0)),"",INDIRECT(CONCATENATE("Table!",ADDRESS($T114,MATCH(Q$1,INDIRECT("Table!A" &amp; $X114):INDIRECT("Table!" &amp; $AA$211 &amp; $X114),0)))))</f>
        <v/>
      </c>
      <c r="Q114" s="171"/>
      <c r="R114" s="171"/>
      <c r="S114" s="171"/>
      <c r="T114" s="24"/>
      <c r="U114" s="171"/>
      <c r="V114" s="171"/>
      <c r="W114" s="171"/>
      <c r="X114" s="24"/>
      <c r="Y114" s="171"/>
      <c r="Z114" s="171"/>
      <c r="AA114" s="24"/>
      <c r="AB114" s="27"/>
      <c r="AC114" s="27"/>
      <c r="AD114" s="27"/>
    </row>
    <row r="115" spans="2:41" ht="18" customHeight="1">
      <c r="B115" s="26"/>
      <c r="C115" s="26" t="str">
        <f ca="1">IF(ISERROR(MATCH(C$1,INDIRECT("Table!A"&amp;$X115):INDIRECT("Table!" &amp; $AA$211 &amp; $X115),0)),"",INDIRECT(CONCATENATE("Table!",ADDRESS($T115,MATCH(C$1,INDIRECT("Table!A" &amp; $X115):INDIRECT("Table!" &amp; $AA$211 &amp; $X115),0)))))</f>
        <v/>
      </c>
      <c r="D115" s="26" t="str">
        <f ca="1">IF(ISERROR(MATCH(D$1,INDIRECT("Table!A"&amp;$X115):INDIRECT("Table!" &amp; $AA$211 &amp; $X115),0)),"",INDIRECT(CONCATENATE("Table!",ADDRESS($T115,MATCH(D$1,INDIRECT("Table!A" &amp; $X115):INDIRECT("Table!" &amp; $AA$211 &amp; $X115),0)))))</f>
        <v/>
      </c>
      <c r="E115" s="26" t="str">
        <f ca="1">IF(ISERROR(MATCH(E$1,INDIRECT("Table!A"&amp;$X115):INDIRECT("Table!" &amp; $AA$211 &amp; $X115),0)),"",INDIRECT(CONCATENATE("Table!",ADDRESS($T115,MATCH(E$1,INDIRECT("Table!A" &amp; $X115):INDIRECT("Table!" &amp; $AA$211 &amp; $X115),0)))))</f>
        <v/>
      </c>
      <c r="F115" s="26" t="str">
        <f ca="1">IF(ISERROR(MATCH(F$1,INDIRECT("Table!A"&amp;$X115):INDIRECT("Table!" &amp; $AA$211 &amp; $X115),0)),"",INDIRECT(CONCATENATE("Table!",ADDRESS($T115,MATCH(F$1,INDIRECT("Table!A" &amp; $X115):INDIRECT("Table!" &amp; $AA$211 &amp; $X115),0)))))</f>
        <v/>
      </c>
      <c r="G115" s="26" t="str">
        <f ca="1">IF(ISERROR(MATCH(G$1,INDIRECT("Table!A"&amp;$X115):INDIRECT("Table!" &amp; $AA$211 &amp; $X115),0)),"",INDIRECT(CONCATENATE("Table!",ADDRESS($T115,MATCH(G$1,INDIRECT("Table!A" &amp; $X115):INDIRECT("Table!" &amp; $AA$211 &amp; $X115),0)))))</f>
        <v/>
      </c>
      <c r="H115" s="26" t="str">
        <f ca="1">IF(ISERROR(MATCH(H$1,INDIRECT("Table!A"&amp;$X115):INDIRECT("Table!" &amp; $AA$211 &amp; $X115),0)),"",INDIRECT(CONCATENATE("Table!",ADDRESS($T115,MATCH(H$1,INDIRECT("Table!A" &amp; $X115):INDIRECT("Table!" &amp; $AA$211 &amp; $X115),0)))))</f>
        <v/>
      </c>
      <c r="I115" s="277"/>
      <c r="J115" s="277"/>
      <c r="K115" s="26" t="str">
        <f ca="1">IF(ISERROR(MATCH(L$1,INDIRECT("Table!A"&amp;$X115):INDIRECT("Table!" &amp; $AA$211 &amp; $X115),0)),"",INDIRECT(CONCATENATE("Table!",ADDRESS($T115,MATCH(L$1,INDIRECT("Table!A" &amp; $X115):INDIRECT("Table!" &amp; $AA$211 &amp; $X115),0)))))</f>
        <v/>
      </c>
      <c r="L115" s="26" t="str">
        <f ca="1">IF(ISERROR(MATCH(M$1,INDIRECT("Table!A"&amp;$X115):INDIRECT("Table!" &amp; $AA$211 &amp; $X115),0)),"",INDIRECT(CONCATENATE("Table!",ADDRESS($T115,MATCH(M$1,INDIRECT("Table!A" &amp; $X115):INDIRECT("Table!" &amp; $AA$211 &amp; $X115),0)))))</f>
        <v/>
      </c>
      <c r="M115" s="26" t="str">
        <f ca="1">IF(ISERROR(MATCH(N$1,INDIRECT("Table!A"&amp;$X115):INDIRECT("Table!" &amp; $AA$211 &amp; $X115),0)),"",INDIRECT(CONCATENATE("Table!",ADDRESS($T115,MATCH(N$1,INDIRECT("Table!A" &amp; $X115):INDIRECT("Table!" &amp; $AA$211 &amp; $X115),0)))))</f>
        <v/>
      </c>
      <c r="N115" s="26" t="str">
        <f ca="1">IF(ISERROR(MATCH(O$1,INDIRECT("Table!A"&amp;$X115):INDIRECT("Table!" &amp; $AA$211 &amp; $X115),0)),"",INDIRECT(CONCATENATE("Table!",ADDRESS($T115,MATCH(O$1,INDIRECT("Table!A" &amp; $X115):INDIRECT("Table!" &amp; $AA$211 &amp; $X115),0)))))</f>
        <v/>
      </c>
      <c r="O115" s="26" t="str">
        <f ca="1">IF(ISERROR(MATCH(P$1,INDIRECT("Table!A"&amp;$X115):INDIRECT("Table!" &amp; $AA$211 &amp; $X115),0)),"",INDIRECT(CONCATENATE("Table!",ADDRESS($T115,MATCH(P$1,INDIRECT("Table!A" &amp; $X115):INDIRECT("Table!" &amp; $AA$211 &amp; $X115),0)))))</f>
        <v/>
      </c>
      <c r="P115" s="277" t="str">
        <f ca="1">IF(ISERROR(MATCH(Q$1,INDIRECT("Table!A"&amp;$X115):INDIRECT("Table!" &amp; $AA$211 &amp; $X115),0)),"",INDIRECT(CONCATENATE("Table!",ADDRESS($T115,MATCH(Q$1,INDIRECT("Table!A" &amp; $X115):INDIRECT("Table!" &amp; $AA$211 &amp; $X115),0)))))</f>
        <v/>
      </c>
      <c r="Q115" s="168"/>
      <c r="R115" s="168"/>
      <c r="S115" s="168"/>
      <c r="T115" s="24"/>
      <c r="U115" s="168"/>
      <c r="V115" s="168"/>
      <c r="W115" s="168"/>
      <c r="X115" s="24"/>
      <c r="Y115" s="168"/>
      <c r="Z115" s="168"/>
      <c r="AA115" s="24"/>
      <c r="AB115" s="27"/>
      <c r="AC115" s="27"/>
      <c r="AD115" s="27"/>
    </row>
    <row r="116" spans="2:41" ht="18" customHeight="1">
      <c r="B116" s="26"/>
      <c r="C116" s="26" t="str">
        <f ca="1">IF(ISERROR(MATCH(C$1,INDIRECT("Table!A"&amp;$X116):INDIRECT("Table!" &amp; $AA$211 &amp; $X116),0)),"",INDIRECT(CONCATENATE("Table!",ADDRESS($T116,MATCH(C$1,INDIRECT("Table!A" &amp; $X116):INDIRECT("Table!" &amp; $AA$211 &amp; $X116),0)))))</f>
        <v/>
      </c>
      <c r="D116" s="26" t="str">
        <f ca="1">IF(ISERROR(MATCH(D$1,INDIRECT("Table!A"&amp;$X116):INDIRECT("Table!" &amp; $AA$211 &amp; $X116),0)),"",INDIRECT(CONCATENATE("Table!",ADDRESS($T116,MATCH(D$1,INDIRECT("Table!A" &amp; $X116):INDIRECT("Table!" &amp; $AA$211 &amp; $X116),0)))))</f>
        <v/>
      </c>
      <c r="E116" s="26" t="str">
        <f ca="1">IF(ISERROR(MATCH(E$1,INDIRECT("Table!A"&amp;$X116):INDIRECT("Table!" &amp; $AA$211 &amp; $X116),0)),"",INDIRECT(CONCATENATE("Table!",ADDRESS($T116,MATCH(E$1,INDIRECT("Table!A" &amp; $X116):INDIRECT("Table!" &amp; $AA$211 &amp; $X116),0)))))</f>
        <v/>
      </c>
      <c r="F116" s="26" t="str">
        <f ca="1">IF(ISERROR(MATCH(F$1,INDIRECT("Table!A"&amp;$X116):INDIRECT("Table!" &amp; $AA$211 &amp; $X116),0)),"",INDIRECT(CONCATENATE("Table!",ADDRESS($T116,MATCH(F$1,INDIRECT("Table!A" &amp; $X116):INDIRECT("Table!" &amp; $AA$211 &amp; $X116),0)))))</f>
        <v/>
      </c>
      <c r="G116" s="26" t="str">
        <f ca="1">IF(ISERROR(MATCH(G$1,INDIRECT("Table!A"&amp;$X116):INDIRECT("Table!" &amp; $AA$211 &amp; $X116),0)),"",INDIRECT(CONCATENATE("Table!",ADDRESS($T116,MATCH(G$1,INDIRECT("Table!A" &amp; $X116):INDIRECT("Table!" &amp; $AA$211 &amp; $X116),0)))))</f>
        <v/>
      </c>
      <c r="H116" s="26" t="str">
        <f ca="1">IF(ISERROR(MATCH(H$1,INDIRECT("Table!A"&amp;$X116):INDIRECT("Table!" &amp; $AA$211 &amp; $X116),0)),"",INDIRECT(CONCATENATE("Table!",ADDRESS($T116,MATCH(H$1,INDIRECT("Table!A" &amp; $X116):INDIRECT("Table!" &amp; $AA$211 &amp; $X116),0)))))</f>
        <v/>
      </c>
      <c r="I116" s="277"/>
      <c r="J116" s="277"/>
      <c r="K116" s="26" t="str">
        <f ca="1">IF(ISERROR(MATCH(L$1,INDIRECT("Table!A"&amp;$X116):INDIRECT("Table!" &amp; $AA$211 &amp; $X116),0)),"",INDIRECT(CONCATENATE("Table!",ADDRESS($T116,MATCH(L$1,INDIRECT("Table!A" &amp; $X116):INDIRECT("Table!" &amp; $AA$211 &amp; $X116),0)))))</f>
        <v/>
      </c>
      <c r="L116" s="26" t="str">
        <f ca="1">IF(ISERROR(MATCH(M$1,INDIRECT("Table!A"&amp;$X116):INDIRECT("Table!" &amp; $AA$211 &amp; $X116),0)),"",INDIRECT(CONCATENATE("Table!",ADDRESS($T116,MATCH(M$1,INDIRECT("Table!A" &amp; $X116):INDIRECT("Table!" &amp; $AA$211 &amp; $X116),0)))))</f>
        <v/>
      </c>
      <c r="M116" s="26" t="str">
        <f ca="1">IF(ISERROR(MATCH(N$1,INDIRECT("Table!A"&amp;$X116):INDIRECT("Table!" &amp; $AA$211 &amp; $X116),0)),"",INDIRECT(CONCATENATE("Table!",ADDRESS($T116,MATCH(N$1,INDIRECT("Table!A" &amp; $X116):INDIRECT("Table!" &amp; $AA$211 &amp; $X116),0)))))</f>
        <v/>
      </c>
      <c r="N116" s="26" t="str">
        <f ca="1">IF(ISERROR(MATCH(O$1,INDIRECT("Table!A"&amp;$X116):INDIRECT("Table!" &amp; $AA$211 &amp; $X116),0)),"",INDIRECT(CONCATENATE("Table!",ADDRESS($T116,MATCH(O$1,INDIRECT("Table!A" &amp; $X116):INDIRECT("Table!" &amp; $AA$211 &amp; $X116),0)))))</f>
        <v/>
      </c>
      <c r="O116" s="26" t="str">
        <f ca="1">IF(ISERROR(MATCH(P$1,INDIRECT("Table!A"&amp;$X116):INDIRECT("Table!" &amp; $AA$211 &amp; $X116),0)),"",INDIRECT(CONCATENATE("Table!",ADDRESS($T116,MATCH(P$1,INDIRECT("Table!A" &amp; $X116):INDIRECT("Table!" &amp; $AA$211 &amp; $X116),0)))))</f>
        <v/>
      </c>
      <c r="P116" s="277" t="str">
        <f ca="1">IF(ISERROR(MATCH(Q$1,INDIRECT("Table!A"&amp;$X116):INDIRECT("Table!" &amp; $AA$211 &amp; $X116),0)),"",INDIRECT(CONCATENATE("Table!",ADDRESS($T116,MATCH(Q$1,INDIRECT("Table!A" &amp; $X116):INDIRECT("Table!" &amp; $AA$211 &amp; $X116),0)))))</f>
        <v/>
      </c>
      <c r="Q116" s="169"/>
      <c r="R116" s="169"/>
      <c r="S116" s="169"/>
      <c r="T116" s="24"/>
      <c r="U116" s="169"/>
      <c r="V116" s="169"/>
      <c r="W116" s="169"/>
      <c r="X116" s="24"/>
      <c r="Y116" s="169"/>
      <c r="Z116" s="169"/>
      <c r="AA116" s="24"/>
      <c r="AB116" s="27"/>
      <c r="AC116" s="27"/>
      <c r="AD116" s="27"/>
    </row>
    <row r="117" spans="2:41" ht="18" customHeight="1">
      <c r="B117" s="26"/>
      <c r="C117" s="26" t="str">
        <f ca="1">IF(ISERROR(MATCH(C$1,INDIRECT("Table!A"&amp;$X117):INDIRECT("Table!" &amp; $AA$211 &amp; $X117),0)),"",INDIRECT(CONCATENATE("Table!",ADDRESS($T117,MATCH(C$1,INDIRECT("Table!A" &amp; $X117):INDIRECT("Table!" &amp; $AA$211 &amp; $X117),0)))))</f>
        <v/>
      </c>
      <c r="D117" s="26" t="str">
        <f ca="1">IF(ISERROR(MATCH(D$1,INDIRECT("Table!A"&amp;$X117):INDIRECT("Table!" &amp; $AA$211 &amp; $X117),0)),"",INDIRECT(CONCATENATE("Table!",ADDRESS($T117,MATCH(D$1,INDIRECT("Table!A" &amp; $X117):INDIRECT("Table!" &amp; $AA$211 &amp; $X117),0)))))</f>
        <v/>
      </c>
      <c r="E117" s="26" t="str">
        <f ca="1">IF(ISERROR(MATCH(E$1,INDIRECT("Table!A"&amp;$X117):INDIRECT("Table!" &amp; $AA$211 &amp; $X117),0)),"",INDIRECT(CONCATENATE("Table!",ADDRESS($T117,MATCH(E$1,INDIRECT("Table!A" &amp; $X117):INDIRECT("Table!" &amp; $AA$211 &amp; $X117),0)))))</f>
        <v/>
      </c>
      <c r="F117" s="26" t="str">
        <f ca="1">IF(ISERROR(MATCH(F$1,INDIRECT("Table!A"&amp;$X117):INDIRECT("Table!" &amp; $AA$211 &amp; $X117),0)),"",INDIRECT(CONCATENATE("Table!",ADDRESS($T117,MATCH(F$1,INDIRECT("Table!A" &amp; $X117):INDIRECT("Table!" &amp; $AA$211 &amp; $X117),0)))))</f>
        <v/>
      </c>
      <c r="G117" s="26" t="str">
        <f ca="1">IF(ISERROR(MATCH(G$1,INDIRECT("Table!A"&amp;$X117):INDIRECT("Table!" &amp; $AA$211 &amp; $X117),0)),"",INDIRECT(CONCATENATE("Table!",ADDRESS($T117,MATCH(G$1,INDIRECT("Table!A" &amp; $X117):INDIRECT("Table!" &amp; $AA$211 &amp; $X117),0)))))</f>
        <v/>
      </c>
      <c r="H117" s="26" t="str">
        <f ca="1">IF(ISERROR(MATCH(H$1,INDIRECT("Table!A"&amp;$X117):INDIRECT("Table!" &amp; $AA$211 &amp; $X117),0)),"",INDIRECT(CONCATENATE("Table!",ADDRESS($T117,MATCH(H$1,INDIRECT("Table!A" &amp; $X117):INDIRECT("Table!" &amp; $AA$211 &amp; $X117),0)))))</f>
        <v/>
      </c>
      <c r="I117" s="277"/>
      <c r="J117" s="277"/>
      <c r="K117" s="26" t="str">
        <f ca="1">IF(ISERROR(MATCH(L$1,INDIRECT("Table!A"&amp;$X117):INDIRECT("Table!" &amp; $AA$211 &amp; $X117),0)),"",INDIRECT(CONCATENATE("Table!",ADDRESS($T117,MATCH(L$1,INDIRECT("Table!A" &amp; $X117):INDIRECT("Table!" &amp; $AA$211 &amp; $X117),0)))))</f>
        <v/>
      </c>
      <c r="L117" s="26" t="str">
        <f ca="1">IF(ISERROR(MATCH(M$1,INDIRECT("Table!A"&amp;$X117):INDIRECT("Table!" &amp; $AA$211 &amp; $X117),0)),"",INDIRECT(CONCATENATE("Table!",ADDRESS($T117,MATCH(M$1,INDIRECT("Table!A" &amp; $X117):INDIRECT("Table!" &amp; $AA$211 &amp; $X117),0)))))</f>
        <v/>
      </c>
      <c r="M117" s="26" t="str">
        <f ca="1">IF(ISERROR(MATCH(N$1,INDIRECT("Table!A"&amp;$X117):INDIRECT("Table!" &amp; $AA$211 &amp; $X117),0)),"",INDIRECT(CONCATENATE("Table!",ADDRESS($T117,MATCH(N$1,INDIRECT("Table!A" &amp; $X117):INDIRECT("Table!" &amp; $AA$211 &amp; $X117),0)))))</f>
        <v/>
      </c>
      <c r="N117" s="26" t="str">
        <f ca="1">IF(ISERROR(MATCH(O$1,INDIRECT("Table!A"&amp;$X117):INDIRECT("Table!" &amp; $AA$211 &amp; $X117),0)),"",INDIRECT(CONCATENATE("Table!",ADDRESS($T117,MATCH(O$1,INDIRECT("Table!A" &amp; $X117):INDIRECT("Table!" &amp; $AA$211 &amp; $X117),0)))))</f>
        <v/>
      </c>
      <c r="O117" s="26" t="str">
        <f ca="1">IF(ISERROR(MATCH(P$1,INDIRECT("Table!A"&amp;$X117):INDIRECT("Table!" &amp; $AA$211 &amp; $X117),0)),"",INDIRECT(CONCATENATE("Table!",ADDRESS($T117,MATCH(P$1,INDIRECT("Table!A" &amp; $X117):INDIRECT("Table!" &amp; $AA$211 &amp; $X117),0)))))</f>
        <v/>
      </c>
      <c r="P117" s="277" t="str">
        <f ca="1">IF(ISERROR(MATCH(Q$1,INDIRECT("Table!A"&amp;$X117):INDIRECT("Table!" &amp; $AA$211 &amp; $X117),0)),"",INDIRECT(CONCATENATE("Table!",ADDRESS($T117,MATCH(Q$1,INDIRECT("Table!A" &amp; $X117):INDIRECT("Table!" &amp; $AA$211 &amp; $X117),0)))))</f>
        <v/>
      </c>
      <c r="Q117" s="167"/>
      <c r="R117" s="167"/>
      <c r="S117" s="167"/>
      <c r="T117" s="24"/>
      <c r="U117" s="167"/>
      <c r="V117" s="167"/>
      <c r="W117" s="167"/>
      <c r="X117" s="24"/>
      <c r="Y117" s="167"/>
      <c r="Z117" s="167"/>
      <c r="AA117" s="24"/>
      <c r="AB117" s="27"/>
      <c r="AC117" s="27"/>
      <c r="AD117" s="27"/>
    </row>
    <row r="118" spans="2:41" ht="18" customHeight="1">
      <c r="B118" s="26"/>
      <c r="C118" s="26" t="str">
        <f ca="1">IF(ISERROR(MATCH(C$1,INDIRECT("Table!A"&amp;$X118):INDIRECT("Table!" &amp; $AA$211 &amp; $X118),0)),"",INDIRECT(CONCATENATE("Table!",ADDRESS($T118,MATCH(C$1,INDIRECT("Table!A" &amp; $X118):INDIRECT("Table!" &amp; $AA$211 &amp; $X118),0)))))</f>
        <v/>
      </c>
      <c r="D118" s="26" t="str">
        <f ca="1">IF(ISERROR(MATCH(D$1,INDIRECT("Table!A"&amp;$X118):INDIRECT("Table!" &amp; $AA$211 &amp; $X118),0)),"",INDIRECT(CONCATENATE("Table!",ADDRESS($T118,MATCH(D$1,INDIRECT("Table!A" &amp; $X118):INDIRECT("Table!" &amp; $AA$211 &amp; $X118),0)))))</f>
        <v/>
      </c>
      <c r="E118" s="26" t="str">
        <f ca="1">IF(ISERROR(MATCH(E$1,INDIRECT("Table!A"&amp;$X118):INDIRECT("Table!" &amp; $AA$211 &amp; $X118),0)),"",INDIRECT(CONCATENATE("Table!",ADDRESS($T118,MATCH(E$1,INDIRECT("Table!A" &amp; $X118):INDIRECT("Table!" &amp; $AA$211 &amp; $X118),0)))))</f>
        <v/>
      </c>
      <c r="F118" s="26" t="str">
        <f ca="1">IF(ISERROR(MATCH(F$1,INDIRECT("Table!A"&amp;$X118):INDIRECT("Table!" &amp; $AA$211 &amp; $X118),0)),"",INDIRECT(CONCATENATE("Table!",ADDRESS($T118,MATCH(F$1,INDIRECT("Table!A" &amp; $X118):INDIRECT("Table!" &amp; $AA$211 &amp; $X118),0)))))</f>
        <v/>
      </c>
      <c r="G118" s="26" t="str">
        <f ca="1">IF(ISERROR(MATCH(G$1,INDIRECT("Table!A"&amp;$X118):INDIRECT("Table!" &amp; $AA$211 &amp; $X118),0)),"",INDIRECT(CONCATENATE("Table!",ADDRESS($T118,MATCH(G$1,INDIRECT("Table!A" &amp; $X118):INDIRECT("Table!" &amp; $AA$211 &amp; $X118),0)))))</f>
        <v/>
      </c>
      <c r="H118" s="26" t="str">
        <f ca="1">IF(ISERROR(MATCH(H$1,INDIRECT("Table!A"&amp;$X118):INDIRECT("Table!" &amp; $AA$211 &amp; $X118),0)),"",INDIRECT(CONCATENATE("Table!",ADDRESS($T118,MATCH(H$1,INDIRECT("Table!A" &amp; $X118):INDIRECT("Table!" &amp; $AA$211 &amp; $X118),0)))))</f>
        <v/>
      </c>
      <c r="I118" s="277"/>
      <c r="J118" s="277"/>
      <c r="K118" s="26" t="str">
        <f ca="1">IF(ISERROR(MATCH(L$1,INDIRECT("Table!A"&amp;$X118):INDIRECT("Table!" &amp; $AA$211 &amp; $X118),0)),"",INDIRECT(CONCATENATE("Table!",ADDRESS($T118,MATCH(L$1,INDIRECT("Table!A" &amp; $X118):INDIRECT("Table!" &amp; $AA$211 &amp; $X118),0)))))</f>
        <v/>
      </c>
      <c r="L118" s="26" t="str">
        <f ca="1">IF(ISERROR(MATCH(M$1,INDIRECT("Table!A"&amp;$X118):INDIRECT("Table!" &amp; $AA$211 &amp; $X118),0)),"",INDIRECT(CONCATENATE("Table!",ADDRESS($T118,MATCH(M$1,INDIRECT("Table!A" &amp; $X118):INDIRECT("Table!" &amp; $AA$211 &amp; $X118),0)))))</f>
        <v/>
      </c>
      <c r="M118" s="26" t="str">
        <f ca="1">IF(ISERROR(MATCH(N$1,INDIRECT("Table!A"&amp;$X118):INDIRECT("Table!" &amp; $AA$211 &amp; $X118),0)),"",INDIRECT(CONCATENATE("Table!",ADDRESS($T118,MATCH(N$1,INDIRECT("Table!A" &amp; $X118):INDIRECT("Table!" &amp; $AA$211 &amp; $X118),0)))))</f>
        <v/>
      </c>
      <c r="N118" s="26" t="str">
        <f ca="1">IF(ISERROR(MATCH(O$1,INDIRECT("Table!A"&amp;$X118):INDIRECT("Table!" &amp; $AA$211 &amp; $X118),0)),"",INDIRECT(CONCATENATE("Table!",ADDRESS($T118,MATCH(O$1,INDIRECT("Table!A" &amp; $X118):INDIRECT("Table!" &amp; $AA$211 &amp; $X118),0)))))</f>
        <v/>
      </c>
      <c r="O118" s="26" t="str">
        <f ca="1">IF(ISERROR(MATCH(P$1,INDIRECT("Table!A"&amp;$X118):INDIRECT("Table!" &amp; $AA$211 &amp; $X118),0)),"",INDIRECT(CONCATENATE("Table!",ADDRESS($T118,MATCH(P$1,INDIRECT("Table!A" &amp; $X118):INDIRECT("Table!" &amp; $AA$211 &amp; $X118),0)))))</f>
        <v/>
      </c>
      <c r="P118" s="277" t="str">
        <f ca="1">IF(ISERROR(MATCH(Q$1,INDIRECT("Table!A"&amp;$X118):INDIRECT("Table!" &amp; $AA$211 &amp; $X118),0)),"",INDIRECT(CONCATENATE("Table!",ADDRESS($T118,MATCH(Q$1,INDIRECT("Table!A" &amp; $X118):INDIRECT("Table!" &amp; $AA$211 &amp; $X118),0)))))</f>
        <v/>
      </c>
      <c r="Q118" s="128"/>
      <c r="R118" s="128"/>
      <c r="S118" s="128"/>
      <c r="T118" s="24"/>
      <c r="U118" s="128"/>
      <c r="V118" s="128"/>
      <c r="W118" s="128"/>
      <c r="X118" s="24"/>
      <c r="Y118" s="128"/>
      <c r="Z118" s="128"/>
      <c r="AA118" s="128"/>
      <c r="AN118" s="27"/>
      <c r="AO118" s="27"/>
    </row>
    <row r="119" spans="2:41" ht="18" customHeight="1">
      <c r="B119" s="26"/>
      <c r="C119" s="26" t="str">
        <f ca="1">IF(ISERROR(MATCH(C$1,INDIRECT("Table!A"&amp;$X119):INDIRECT("Table!" &amp; $AA$211 &amp; $X119),0)),"",INDIRECT(CONCATENATE("Table!",ADDRESS($T119,MATCH(C$1,INDIRECT("Table!A" &amp; $X119):INDIRECT("Table!" &amp; $AA$211 &amp; $X119),0)))))</f>
        <v/>
      </c>
      <c r="D119" s="26" t="str">
        <f ca="1">IF(ISERROR(MATCH(D$1,INDIRECT("Table!A"&amp;$X119):INDIRECT("Table!" &amp; $AA$211 &amp; $X119),0)),"",INDIRECT(CONCATENATE("Table!",ADDRESS($T119,MATCH(D$1,INDIRECT("Table!A" &amp; $X119):INDIRECT("Table!" &amp; $AA$211 &amp; $X119),0)))))</f>
        <v/>
      </c>
      <c r="E119" s="26" t="str">
        <f ca="1">IF(ISERROR(MATCH(E$1,INDIRECT("Table!A"&amp;$X119):INDIRECT("Table!" &amp; $AA$211 &amp; $X119),0)),"",INDIRECT(CONCATENATE("Table!",ADDRESS($T119,MATCH(E$1,INDIRECT("Table!A" &amp; $X119):INDIRECT("Table!" &amp; $AA$211 &amp; $X119),0)))))</f>
        <v/>
      </c>
      <c r="F119" s="26" t="str">
        <f ca="1">IF(ISERROR(MATCH(F$1,INDIRECT("Table!A"&amp;$X119):INDIRECT("Table!" &amp; $AA$211 &amp; $X119),0)),"",INDIRECT(CONCATENATE("Table!",ADDRESS($T119,MATCH(F$1,INDIRECT("Table!A" &amp; $X119):INDIRECT("Table!" &amp; $AA$211 &amp; $X119),0)))))</f>
        <v/>
      </c>
      <c r="G119" s="26" t="str">
        <f ca="1">IF(ISERROR(MATCH(G$1,INDIRECT("Table!A"&amp;$X119):INDIRECT("Table!" &amp; $AA$211 &amp; $X119),0)),"",INDIRECT(CONCATENATE("Table!",ADDRESS($T119,MATCH(G$1,INDIRECT("Table!A" &amp; $X119):INDIRECT("Table!" &amp; $AA$211 &amp; $X119),0)))))</f>
        <v/>
      </c>
      <c r="H119" s="26" t="str">
        <f ca="1">IF(ISERROR(MATCH(H$1,INDIRECT("Table!A"&amp;$X119):INDIRECT("Table!" &amp; $AA$211 &amp; $X119),0)),"",INDIRECT(CONCATENATE("Table!",ADDRESS($T119,MATCH(H$1,INDIRECT("Table!A" &amp; $X119):INDIRECT("Table!" &amp; $AA$211 &amp; $X119),0)))))</f>
        <v/>
      </c>
      <c r="I119" s="277"/>
      <c r="J119" s="277"/>
      <c r="K119" s="26" t="str">
        <f ca="1">IF(ISERROR(MATCH(L$1,INDIRECT("Table!A"&amp;$X119):INDIRECT("Table!" &amp; $AA$211 &amp; $X119),0)),"",INDIRECT(CONCATENATE("Table!",ADDRESS($T119,MATCH(L$1,INDIRECT("Table!A" &amp; $X119):INDIRECT("Table!" &amp; $AA$211 &amp; $X119),0)))))</f>
        <v/>
      </c>
      <c r="L119" s="26" t="str">
        <f ca="1">IF(ISERROR(MATCH(M$1,INDIRECT("Table!A"&amp;$X119):INDIRECT("Table!" &amp; $AA$211 &amp; $X119),0)),"",INDIRECT(CONCATENATE("Table!",ADDRESS($T119,MATCH(M$1,INDIRECT("Table!A" &amp; $X119):INDIRECT("Table!" &amp; $AA$211 &amp; $X119),0)))))</f>
        <v/>
      </c>
      <c r="M119" s="26" t="str">
        <f ca="1">IF(ISERROR(MATCH(N$1,INDIRECT("Table!A"&amp;$X119):INDIRECT("Table!" &amp; $AA$211 &amp; $X119),0)),"",INDIRECT(CONCATENATE("Table!",ADDRESS($T119,MATCH(N$1,INDIRECT("Table!A" &amp; $X119):INDIRECT("Table!" &amp; $AA$211 &amp; $X119),0)))))</f>
        <v/>
      </c>
      <c r="N119" s="26" t="str">
        <f ca="1">IF(ISERROR(MATCH(O$1,INDIRECT("Table!A"&amp;$X119):INDIRECT("Table!" &amp; $AA$211 &amp; $X119),0)),"",INDIRECT(CONCATENATE("Table!",ADDRESS($T119,MATCH(O$1,INDIRECT("Table!A" &amp; $X119):INDIRECT("Table!" &amp; $AA$211 &amp; $X119),0)))))</f>
        <v/>
      </c>
      <c r="O119" s="26" t="str">
        <f ca="1">IF(ISERROR(MATCH(P$1,INDIRECT("Table!A"&amp;$X119):INDIRECT("Table!" &amp; $AA$211 &amp; $X119),0)),"",INDIRECT(CONCATENATE("Table!",ADDRESS($T119,MATCH(P$1,INDIRECT("Table!A" &amp; $X119):INDIRECT("Table!" &amp; $AA$211 &amp; $X119),0)))))</f>
        <v/>
      </c>
      <c r="P119" s="277" t="str">
        <f ca="1">IF(ISERROR(MATCH(Q$1,INDIRECT("Table!A"&amp;$X119):INDIRECT("Table!" &amp; $AA$211 &amp; $X119),0)),"",INDIRECT(CONCATENATE("Table!",ADDRESS($T119,MATCH(Q$1,INDIRECT("Table!A" &amp; $X119):INDIRECT("Table!" &amp; $AA$211 &amp; $X119),0)))))</f>
        <v/>
      </c>
      <c r="Q119" s="166"/>
      <c r="R119" s="166"/>
      <c r="S119" s="166"/>
      <c r="T119" s="24"/>
      <c r="U119" s="166"/>
      <c r="V119" s="166"/>
      <c r="W119" s="166"/>
      <c r="X119" s="24"/>
      <c r="Y119" s="166"/>
      <c r="Z119" s="166"/>
      <c r="AA119" s="166"/>
      <c r="AN119" s="27"/>
      <c r="AO119" s="27"/>
    </row>
    <row r="120" spans="2:41" ht="18" customHeight="1">
      <c r="B120" s="26"/>
      <c r="C120" s="26" t="str">
        <f ca="1">IF(ISERROR(MATCH(C$1,INDIRECT("Table!A"&amp;$X120):INDIRECT("Table!" &amp; $AA$211 &amp; $X120),0)),"",INDIRECT(CONCATENATE("Table!",ADDRESS($T120,MATCH(C$1,INDIRECT("Table!A" &amp; $X120):INDIRECT("Table!" &amp; $AA$211 &amp; $X120),0)))))</f>
        <v/>
      </c>
      <c r="D120" s="26" t="str">
        <f ca="1">IF(ISERROR(MATCH(D$1,INDIRECT("Table!A"&amp;$X120):INDIRECT("Table!" &amp; $AA$211 &amp; $X120),0)),"",INDIRECT(CONCATENATE("Table!",ADDRESS($T120,MATCH(D$1,INDIRECT("Table!A" &amp; $X120):INDIRECT("Table!" &amp; $AA$211 &amp; $X120),0)))))</f>
        <v/>
      </c>
      <c r="E120" s="26" t="str">
        <f ca="1">IF(ISERROR(MATCH(E$1,INDIRECT("Table!A"&amp;$X120):INDIRECT("Table!" &amp; $AA$211 &amp; $X120),0)),"",INDIRECT(CONCATENATE("Table!",ADDRESS($T120,MATCH(E$1,INDIRECT("Table!A" &amp; $X120):INDIRECT("Table!" &amp; $AA$211 &amp; $X120),0)))))</f>
        <v/>
      </c>
      <c r="F120" s="26" t="str">
        <f ca="1">IF(ISERROR(MATCH(F$1,INDIRECT("Table!A"&amp;$X120):INDIRECT("Table!" &amp; $AA$211 &amp; $X120),0)),"",INDIRECT(CONCATENATE("Table!",ADDRESS($T120,MATCH(F$1,INDIRECT("Table!A" &amp; $X120):INDIRECT("Table!" &amp; $AA$211 &amp; $X120),0)))))</f>
        <v/>
      </c>
      <c r="G120" s="26" t="str">
        <f ca="1">IF(ISERROR(MATCH(G$1,INDIRECT("Table!A"&amp;$X120):INDIRECT("Table!" &amp; $AA$211 &amp; $X120),0)),"",INDIRECT(CONCATENATE("Table!",ADDRESS($T120,MATCH(G$1,INDIRECT("Table!A" &amp; $X120):INDIRECT("Table!" &amp; $AA$211 &amp; $X120),0)))))</f>
        <v/>
      </c>
      <c r="H120" s="26" t="str">
        <f ca="1">IF(ISERROR(MATCH(H$1,INDIRECT("Table!A"&amp;$X120):INDIRECT("Table!" &amp; $AA$211 &amp; $X120),0)),"",INDIRECT(CONCATENATE("Table!",ADDRESS($T120,MATCH(H$1,INDIRECT("Table!A" &amp; $X120):INDIRECT("Table!" &amp; $AA$211 &amp; $X120),0)))))</f>
        <v/>
      </c>
      <c r="I120" s="277"/>
      <c r="J120" s="277"/>
      <c r="K120" s="26" t="str">
        <f ca="1">IF(ISERROR(MATCH(L$1,INDIRECT("Table!A"&amp;$X120):INDIRECT("Table!" &amp; $AA$211 &amp; $X120),0)),"",INDIRECT(CONCATENATE("Table!",ADDRESS($T120,MATCH(L$1,INDIRECT("Table!A" &amp; $X120):INDIRECT("Table!" &amp; $AA$211 &amp; $X120),0)))))</f>
        <v/>
      </c>
      <c r="L120" s="26" t="str">
        <f ca="1">IF(ISERROR(MATCH(M$1,INDIRECT("Table!A"&amp;$X120):INDIRECT("Table!" &amp; $AA$211 &amp; $X120),0)),"",INDIRECT(CONCATENATE("Table!",ADDRESS($T120,MATCH(M$1,INDIRECT("Table!A" &amp; $X120):INDIRECT("Table!" &amp; $AA$211 &amp; $X120),0)))))</f>
        <v/>
      </c>
      <c r="M120" s="26" t="str">
        <f ca="1">IF(ISERROR(MATCH(N$1,INDIRECT("Table!A"&amp;$X120):INDIRECT("Table!" &amp; $AA$211 &amp; $X120),0)),"",INDIRECT(CONCATENATE("Table!",ADDRESS($T120,MATCH(N$1,INDIRECT("Table!A" &amp; $X120):INDIRECT("Table!" &amp; $AA$211 &amp; $X120),0)))))</f>
        <v/>
      </c>
      <c r="N120" s="26" t="str">
        <f ca="1">IF(ISERROR(MATCH(O$1,INDIRECT("Table!A"&amp;$X120):INDIRECT("Table!" &amp; $AA$211 &amp; $X120),0)),"",INDIRECT(CONCATENATE("Table!",ADDRESS($T120,MATCH(O$1,INDIRECT("Table!A" &amp; $X120):INDIRECT("Table!" &amp; $AA$211 &amp; $X120),0)))))</f>
        <v/>
      </c>
      <c r="O120" s="26" t="str">
        <f ca="1">IF(ISERROR(MATCH(P$1,INDIRECT("Table!A"&amp;$X120):INDIRECT("Table!" &amp; $AA$211 &amp; $X120),0)),"",INDIRECT(CONCATENATE("Table!",ADDRESS($T120,MATCH(P$1,INDIRECT("Table!A" &amp; $X120):INDIRECT("Table!" &amp; $AA$211 &amp; $X120),0)))))</f>
        <v/>
      </c>
      <c r="P120" s="277" t="str">
        <f ca="1">IF(ISERROR(MATCH(Q$1,INDIRECT("Table!A"&amp;$X120):INDIRECT("Table!" &amp; $AA$211 &amp; $X120),0)),"",INDIRECT(CONCATENATE("Table!",ADDRESS($T120,MATCH(Q$1,INDIRECT("Table!A" &amp; $X120):INDIRECT("Table!" &amp; $AA$211 &amp; $X120),0)))))</f>
        <v/>
      </c>
      <c r="Q120" s="165"/>
      <c r="R120" s="165"/>
      <c r="S120" s="165"/>
      <c r="T120" s="24"/>
      <c r="U120" s="165"/>
      <c r="V120" s="165"/>
      <c r="W120" s="165"/>
      <c r="X120" s="24"/>
      <c r="Y120" s="165"/>
      <c r="Z120" s="165"/>
      <c r="AA120" s="165"/>
      <c r="AN120" s="27"/>
      <c r="AO120" s="27"/>
    </row>
    <row r="121" spans="2:41" ht="18" customHeight="1">
      <c r="B121" s="26"/>
      <c r="C121" s="26" t="str">
        <f ca="1">IF(ISERROR(MATCH(C$1,INDIRECT("Table!A"&amp;$X121):INDIRECT("Table!" &amp; $AA$211 &amp; $X121),0)),"",INDIRECT(CONCATENATE("Table!",ADDRESS($T121,MATCH(C$1,INDIRECT("Table!A" &amp; $X121):INDIRECT("Table!" &amp; $AA$211 &amp; $X121),0)))))</f>
        <v/>
      </c>
      <c r="D121" s="26" t="str">
        <f ca="1">IF(ISERROR(MATCH(D$1,INDIRECT("Table!A"&amp;$X121):INDIRECT("Table!" &amp; $AA$211 &amp; $X121),0)),"",INDIRECT(CONCATENATE("Table!",ADDRESS($T121,MATCH(D$1,INDIRECT("Table!A" &amp; $X121):INDIRECT("Table!" &amp; $AA$211 &amp; $X121),0)))))</f>
        <v/>
      </c>
      <c r="E121" s="26" t="str">
        <f ca="1">IF(ISERROR(MATCH(E$1,INDIRECT("Table!A"&amp;$X121):INDIRECT("Table!" &amp; $AA$211 &amp; $X121),0)),"",INDIRECT(CONCATENATE("Table!",ADDRESS($T121,MATCH(E$1,INDIRECT("Table!A" &amp; $X121):INDIRECT("Table!" &amp; $AA$211 &amp; $X121),0)))))</f>
        <v/>
      </c>
      <c r="F121" s="26" t="str">
        <f ca="1">IF(ISERROR(MATCH(F$1,INDIRECT("Table!A"&amp;$X121):INDIRECT("Table!" &amp; $AA$211 &amp; $X121),0)),"",INDIRECT(CONCATENATE("Table!",ADDRESS($T121,MATCH(F$1,INDIRECT("Table!A" &amp; $X121):INDIRECT("Table!" &amp; $AA$211 &amp; $X121),0)))))</f>
        <v/>
      </c>
      <c r="G121" s="26" t="str">
        <f ca="1">IF(ISERROR(MATCH(G$1,INDIRECT("Table!A"&amp;$X121):INDIRECT("Table!" &amp; $AA$211 &amp; $X121),0)),"",INDIRECT(CONCATENATE("Table!",ADDRESS($T121,MATCH(G$1,INDIRECT("Table!A" &amp; $X121):INDIRECT("Table!" &amp; $AA$211 &amp; $X121),0)))))</f>
        <v/>
      </c>
      <c r="H121" s="26" t="str">
        <f ca="1">IF(ISERROR(MATCH(H$1,INDIRECT("Table!A"&amp;$X121):INDIRECT("Table!" &amp; $AA$211 &amp; $X121),0)),"",INDIRECT(CONCATENATE("Table!",ADDRESS($T121,MATCH(H$1,INDIRECT("Table!A" &amp; $X121):INDIRECT("Table!" &amp; $AA$211 &amp; $X121),0)))))</f>
        <v/>
      </c>
      <c r="I121" s="277"/>
      <c r="J121" s="277"/>
      <c r="K121" s="26" t="str">
        <f ca="1">IF(ISERROR(MATCH(L$1,INDIRECT("Table!A"&amp;$X121):INDIRECT("Table!" &amp; $AA$211 &amp; $X121),0)),"",INDIRECT(CONCATENATE("Table!",ADDRESS($T121,MATCH(L$1,INDIRECT("Table!A" &amp; $X121):INDIRECT("Table!" &amp; $AA$211 &amp; $X121),0)))))</f>
        <v/>
      </c>
      <c r="L121" s="26" t="str">
        <f ca="1">IF(ISERROR(MATCH(M$1,INDIRECT("Table!A"&amp;$X121):INDIRECT("Table!" &amp; $AA$211 &amp; $X121),0)),"",INDIRECT(CONCATENATE("Table!",ADDRESS($T121,MATCH(M$1,INDIRECT("Table!A" &amp; $X121):INDIRECT("Table!" &amp; $AA$211 &amp; $X121),0)))))</f>
        <v/>
      </c>
      <c r="M121" s="26" t="str">
        <f ca="1">IF(ISERROR(MATCH(N$1,INDIRECT("Table!A"&amp;$X121):INDIRECT("Table!" &amp; $AA$211 &amp; $X121),0)),"",INDIRECT(CONCATENATE("Table!",ADDRESS($T121,MATCH(N$1,INDIRECT("Table!A" &amp; $X121):INDIRECT("Table!" &amp; $AA$211 &amp; $X121),0)))))</f>
        <v/>
      </c>
      <c r="N121" s="26" t="str">
        <f ca="1">IF(ISERROR(MATCH(O$1,INDIRECT("Table!A"&amp;$X121):INDIRECT("Table!" &amp; $AA$211 &amp; $X121),0)),"",INDIRECT(CONCATENATE("Table!",ADDRESS($T121,MATCH(O$1,INDIRECT("Table!A" &amp; $X121):INDIRECT("Table!" &amp; $AA$211 &amp; $X121),0)))))</f>
        <v/>
      </c>
      <c r="O121" s="26" t="str">
        <f ca="1">IF(ISERROR(MATCH(P$1,INDIRECT("Table!A"&amp;$X121):INDIRECT("Table!" &amp; $AA$211 &amp; $X121),0)),"",INDIRECT(CONCATENATE("Table!",ADDRESS($T121,MATCH(P$1,INDIRECT("Table!A" &amp; $X121):INDIRECT("Table!" &amp; $AA$211 &amp; $X121),0)))))</f>
        <v/>
      </c>
      <c r="P121" s="277" t="str">
        <f ca="1">IF(ISERROR(MATCH(Q$1,INDIRECT("Table!A"&amp;$X121):INDIRECT("Table!" &amp; $AA$211 &amp; $X121),0)),"",INDIRECT(CONCATENATE("Table!",ADDRESS($T121,MATCH(Q$1,INDIRECT("Table!A" &amp; $X121):INDIRECT("Table!" &amp; $AA$211 &amp; $X121),0)))))</f>
        <v/>
      </c>
      <c r="Q121" s="164"/>
      <c r="R121" s="164"/>
      <c r="S121" s="164"/>
      <c r="T121" s="24"/>
      <c r="U121" s="164"/>
      <c r="V121" s="164"/>
      <c r="W121" s="164"/>
      <c r="X121" s="24"/>
      <c r="Y121" s="164"/>
      <c r="Z121" s="164"/>
      <c r="AA121" s="164"/>
      <c r="AN121" s="27"/>
      <c r="AO121" s="27"/>
    </row>
    <row r="122" spans="2:41" ht="18" customHeight="1">
      <c r="B122" s="26"/>
      <c r="C122" s="26" t="str">
        <f ca="1">IF(ISERROR(MATCH(C$1,INDIRECT("Table!A"&amp;$X122):INDIRECT("Table!" &amp; $AA$211 &amp; $X122),0)),"",INDIRECT(CONCATENATE("Table!",ADDRESS($T122,MATCH(C$1,INDIRECT("Table!A" &amp; $X122):INDIRECT("Table!" &amp; $AA$211 &amp; $X122),0)))))</f>
        <v/>
      </c>
      <c r="D122" s="26" t="str">
        <f ca="1">IF(ISERROR(MATCH(D$1,INDIRECT("Table!A"&amp;$X122):INDIRECT("Table!" &amp; $AA$211 &amp; $X122),0)),"",INDIRECT(CONCATENATE("Table!",ADDRESS($T122,MATCH(D$1,INDIRECT("Table!A" &amp; $X122):INDIRECT("Table!" &amp; $AA$211 &amp; $X122),0)))))</f>
        <v/>
      </c>
      <c r="E122" s="26" t="str">
        <f ca="1">IF(ISERROR(MATCH(E$1,INDIRECT("Table!A"&amp;$X122):INDIRECT("Table!" &amp; $AA$211 &amp; $X122),0)),"",INDIRECT(CONCATENATE("Table!",ADDRESS($T122,MATCH(E$1,INDIRECT("Table!A" &amp; $X122):INDIRECT("Table!" &amp; $AA$211 &amp; $X122),0)))))</f>
        <v/>
      </c>
      <c r="F122" s="26" t="str">
        <f ca="1">IF(ISERROR(MATCH(F$1,INDIRECT("Table!A"&amp;$X122):INDIRECT("Table!" &amp; $AA$211 &amp; $X122),0)),"",INDIRECT(CONCATENATE("Table!",ADDRESS($T122,MATCH(F$1,INDIRECT("Table!A" &amp; $X122):INDIRECT("Table!" &amp; $AA$211 &amp; $X122),0)))))</f>
        <v/>
      </c>
      <c r="G122" s="26" t="str">
        <f ca="1">IF(ISERROR(MATCH(G$1,INDIRECT("Table!A"&amp;$X122):INDIRECT("Table!" &amp; $AA$211 &amp; $X122),0)),"",INDIRECT(CONCATENATE("Table!",ADDRESS($T122,MATCH(G$1,INDIRECT("Table!A" &amp; $X122):INDIRECT("Table!" &amp; $AA$211 &amp; $X122),0)))))</f>
        <v/>
      </c>
      <c r="H122" s="26" t="str">
        <f ca="1">IF(ISERROR(MATCH(H$1,INDIRECT("Table!A"&amp;$X122):INDIRECT("Table!" &amp; $AA$211 &amp; $X122),0)),"",INDIRECT(CONCATENATE("Table!",ADDRESS($T122,MATCH(H$1,INDIRECT("Table!A" &amp; $X122):INDIRECT("Table!" &amp; $AA$211 &amp; $X122),0)))))</f>
        <v/>
      </c>
      <c r="I122" s="277"/>
      <c r="J122" s="277"/>
      <c r="K122" s="26" t="str">
        <f ca="1">IF(ISERROR(MATCH(L$1,INDIRECT("Table!A"&amp;$X122):INDIRECT("Table!" &amp; $AA$211 &amp; $X122),0)),"",INDIRECT(CONCATENATE("Table!",ADDRESS($T122,MATCH(L$1,INDIRECT("Table!A" &amp; $X122):INDIRECT("Table!" &amp; $AA$211 &amp; $X122),0)))))</f>
        <v/>
      </c>
      <c r="L122" s="26" t="str">
        <f ca="1">IF(ISERROR(MATCH(M$1,INDIRECT("Table!A"&amp;$X122):INDIRECT("Table!" &amp; $AA$211 &amp; $X122),0)),"",INDIRECT(CONCATENATE("Table!",ADDRESS($T122,MATCH(M$1,INDIRECT("Table!A" &amp; $X122):INDIRECT("Table!" &amp; $AA$211 &amp; $X122),0)))))</f>
        <v/>
      </c>
      <c r="M122" s="26" t="str">
        <f ca="1">IF(ISERROR(MATCH(N$1,INDIRECT("Table!A"&amp;$X122):INDIRECT("Table!" &amp; $AA$211 &amp; $X122),0)),"",INDIRECT(CONCATENATE("Table!",ADDRESS($T122,MATCH(N$1,INDIRECT("Table!A" &amp; $X122):INDIRECT("Table!" &amp; $AA$211 &amp; $X122),0)))))</f>
        <v/>
      </c>
      <c r="N122" s="26" t="str">
        <f ca="1">IF(ISERROR(MATCH(O$1,INDIRECT("Table!A"&amp;$X122):INDIRECT("Table!" &amp; $AA$211 &amp; $X122),0)),"",INDIRECT(CONCATENATE("Table!",ADDRESS($T122,MATCH(O$1,INDIRECT("Table!A" &amp; $X122):INDIRECT("Table!" &amp; $AA$211 &amp; $X122),0)))))</f>
        <v/>
      </c>
      <c r="O122" s="26" t="str">
        <f ca="1">IF(ISERROR(MATCH(P$1,INDIRECT("Table!A"&amp;$X122):INDIRECT("Table!" &amp; $AA$211 &amp; $X122),0)),"",INDIRECT(CONCATENATE("Table!",ADDRESS($T122,MATCH(P$1,INDIRECT("Table!A" &amp; $X122):INDIRECT("Table!" &amp; $AA$211 &amp; $X122),0)))))</f>
        <v/>
      </c>
      <c r="P122" s="277" t="str">
        <f ca="1">IF(ISERROR(MATCH(Q$1,INDIRECT("Table!A"&amp;$X122):INDIRECT("Table!" &amp; $AA$211 &amp; $X122),0)),"",INDIRECT(CONCATENATE("Table!",ADDRESS($T122,MATCH(Q$1,INDIRECT("Table!A" &amp; $X122):INDIRECT("Table!" &amp; $AA$211 &amp; $X122),0)))))</f>
        <v/>
      </c>
      <c r="Q122" s="163"/>
      <c r="R122" s="163"/>
      <c r="S122" s="163"/>
      <c r="T122" s="24"/>
      <c r="U122" s="163"/>
      <c r="V122" s="163"/>
      <c r="W122" s="163"/>
      <c r="X122" s="24"/>
      <c r="Y122" s="163"/>
      <c r="Z122" s="163"/>
      <c r="AA122" s="163"/>
      <c r="AN122" s="27"/>
      <c r="AO122" s="27"/>
    </row>
    <row r="123" spans="2:41" ht="18" customHeight="1">
      <c r="B123" s="26"/>
      <c r="C123" s="26" t="str">
        <f ca="1">IF(ISERROR(MATCH(C$1,INDIRECT("Table!A"&amp;$X123):INDIRECT("Table!" &amp; $AA$211 &amp; $X123),0)),"",INDIRECT(CONCATENATE("Table!",ADDRESS($T123,MATCH(C$1,INDIRECT("Table!A" &amp; $X123):INDIRECT("Table!" &amp; $AA$211 &amp; $X123),0)))))</f>
        <v/>
      </c>
      <c r="D123" s="26" t="str">
        <f ca="1">IF(ISERROR(MATCH(D$1,INDIRECT("Table!A"&amp;$X123):INDIRECT("Table!" &amp; $AA$211 &amp; $X123),0)),"",INDIRECT(CONCATENATE("Table!",ADDRESS($T123,MATCH(D$1,INDIRECT("Table!A" &amp; $X123):INDIRECT("Table!" &amp; $AA$211 &amp; $X123),0)))))</f>
        <v/>
      </c>
      <c r="E123" s="26" t="str">
        <f ca="1">IF(ISERROR(MATCH(E$1,INDIRECT("Table!A"&amp;$X123):INDIRECT("Table!" &amp; $AA$211 &amp; $X123),0)),"",INDIRECT(CONCATENATE("Table!",ADDRESS($T123,MATCH(E$1,INDIRECT("Table!A" &amp; $X123):INDIRECT("Table!" &amp; $AA$211 &amp; $X123),0)))))</f>
        <v/>
      </c>
      <c r="F123" s="26" t="str">
        <f ca="1">IF(ISERROR(MATCH(F$1,INDIRECT("Table!A"&amp;$X123):INDIRECT("Table!" &amp; $AA$211 &amp; $X123),0)),"",INDIRECT(CONCATENATE("Table!",ADDRESS($T123,MATCH(F$1,INDIRECT("Table!A" &amp; $X123):INDIRECT("Table!" &amp; $AA$211 &amp; $X123),0)))))</f>
        <v/>
      </c>
      <c r="G123" s="26" t="str">
        <f ca="1">IF(ISERROR(MATCH(G$1,INDIRECT("Table!A"&amp;$X123):INDIRECT("Table!" &amp; $AA$211 &amp; $X123),0)),"",INDIRECT(CONCATENATE("Table!",ADDRESS($T123,MATCH(G$1,INDIRECT("Table!A" &amp; $X123):INDIRECT("Table!" &amp; $AA$211 &amp; $X123),0)))))</f>
        <v/>
      </c>
      <c r="H123" s="26" t="str">
        <f ca="1">IF(ISERROR(MATCH(H$1,INDIRECT("Table!A"&amp;$X123):INDIRECT("Table!" &amp; $AA$211 &amp; $X123),0)),"",INDIRECT(CONCATENATE("Table!",ADDRESS($T123,MATCH(H$1,INDIRECT("Table!A" &amp; $X123):INDIRECT("Table!" &amp; $AA$211 &amp; $X123),0)))))</f>
        <v/>
      </c>
      <c r="I123" s="277"/>
      <c r="J123" s="277"/>
      <c r="K123" s="26" t="str">
        <f ca="1">IF(ISERROR(MATCH(L$1,INDIRECT("Table!A"&amp;$X123):INDIRECT("Table!" &amp; $AA$211 &amp; $X123),0)),"",INDIRECT(CONCATENATE("Table!",ADDRESS($T123,MATCH(L$1,INDIRECT("Table!A" &amp; $X123):INDIRECT("Table!" &amp; $AA$211 &amp; $X123),0)))))</f>
        <v/>
      </c>
      <c r="L123" s="26" t="str">
        <f ca="1">IF(ISERROR(MATCH(M$1,INDIRECT("Table!A"&amp;$X123):INDIRECT("Table!" &amp; $AA$211 &amp; $X123),0)),"",INDIRECT(CONCATENATE("Table!",ADDRESS($T123,MATCH(M$1,INDIRECT("Table!A" &amp; $X123):INDIRECT("Table!" &amp; $AA$211 &amp; $X123),0)))))</f>
        <v/>
      </c>
      <c r="M123" s="26" t="str">
        <f ca="1">IF(ISERROR(MATCH(N$1,INDIRECT("Table!A"&amp;$X123):INDIRECT("Table!" &amp; $AA$211 &amp; $X123),0)),"",INDIRECT(CONCATENATE("Table!",ADDRESS($T123,MATCH(N$1,INDIRECT("Table!A" &amp; $X123):INDIRECT("Table!" &amp; $AA$211 &amp; $X123),0)))))</f>
        <v/>
      </c>
      <c r="N123" s="26" t="str">
        <f ca="1">IF(ISERROR(MATCH(O$1,INDIRECT("Table!A"&amp;$X123):INDIRECT("Table!" &amp; $AA$211 &amp; $X123),0)),"",INDIRECT(CONCATENATE("Table!",ADDRESS($T123,MATCH(O$1,INDIRECT("Table!A" &amp; $X123):INDIRECT("Table!" &amp; $AA$211 &amp; $X123),0)))))</f>
        <v/>
      </c>
      <c r="O123" s="26" t="str">
        <f ca="1">IF(ISERROR(MATCH(P$1,INDIRECT("Table!A"&amp;$X123):INDIRECT("Table!" &amp; $AA$211 &amp; $X123),0)),"",INDIRECT(CONCATENATE("Table!",ADDRESS($T123,MATCH(P$1,INDIRECT("Table!A" &amp; $X123):INDIRECT("Table!" &amp; $AA$211 &amp; $X123),0)))))</f>
        <v/>
      </c>
      <c r="P123" s="277" t="str">
        <f ca="1">IF(ISERROR(MATCH(Q$1,INDIRECT("Table!A"&amp;$X123):INDIRECT("Table!" &amp; $AA$211 &amp; $X123),0)),"",INDIRECT(CONCATENATE("Table!",ADDRESS($T123,MATCH(Q$1,INDIRECT("Table!A" &amp; $X123):INDIRECT("Table!" &amp; $AA$211 &amp; $X123),0)))))</f>
        <v/>
      </c>
      <c r="Q123" s="162"/>
      <c r="R123" s="162"/>
      <c r="S123" s="162"/>
      <c r="T123" s="24"/>
      <c r="U123" s="162"/>
      <c r="V123" s="162"/>
      <c r="W123" s="162"/>
      <c r="X123" s="24"/>
      <c r="Y123" s="162"/>
      <c r="Z123" s="162"/>
      <c r="AA123" s="162"/>
      <c r="AN123" s="27"/>
      <c r="AO123" s="27"/>
    </row>
    <row r="124" spans="2:41" ht="18" customHeight="1">
      <c r="B124" s="26"/>
      <c r="C124" s="26" t="str">
        <f ca="1">IF(ISERROR(MATCH(C$1,INDIRECT("Table!A"&amp;$X124):INDIRECT("Table!" &amp; $AA$211 &amp; $X124),0)),"",INDIRECT(CONCATENATE("Table!",ADDRESS($T124,MATCH(C$1,INDIRECT("Table!A" &amp; $X124):INDIRECT("Table!" &amp; $AA$211 &amp; $X124),0)))))</f>
        <v/>
      </c>
      <c r="D124" s="26" t="str">
        <f ca="1">IF(ISERROR(MATCH(D$1,INDIRECT("Table!A"&amp;$X124):INDIRECT("Table!" &amp; $AA$211 &amp; $X124),0)),"",INDIRECT(CONCATENATE("Table!",ADDRESS($T124,MATCH(D$1,INDIRECT("Table!A" &amp; $X124):INDIRECT("Table!" &amp; $AA$211 &amp; $X124),0)))))</f>
        <v/>
      </c>
      <c r="E124" s="26" t="str">
        <f ca="1">IF(ISERROR(MATCH(E$1,INDIRECT("Table!A"&amp;$X124):INDIRECT("Table!" &amp; $AA$211 &amp; $X124),0)),"",INDIRECT(CONCATENATE("Table!",ADDRESS($T124,MATCH(E$1,INDIRECT("Table!A" &amp; $X124):INDIRECT("Table!" &amp; $AA$211 &amp; $X124),0)))))</f>
        <v/>
      </c>
      <c r="F124" s="26" t="str">
        <f ca="1">IF(ISERROR(MATCH(F$1,INDIRECT("Table!A"&amp;$X124):INDIRECT("Table!" &amp; $AA$211 &amp; $X124),0)),"",INDIRECT(CONCATENATE("Table!",ADDRESS($T124,MATCH(F$1,INDIRECT("Table!A" &amp; $X124):INDIRECT("Table!" &amp; $AA$211 &amp; $X124),0)))))</f>
        <v/>
      </c>
      <c r="G124" s="26" t="str">
        <f ca="1">IF(ISERROR(MATCH(G$1,INDIRECT("Table!A"&amp;$X124):INDIRECT("Table!" &amp; $AA$211 &amp; $X124),0)),"",INDIRECT(CONCATENATE("Table!",ADDRESS($T124,MATCH(G$1,INDIRECT("Table!A" &amp; $X124):INDIRECT("Table!" &amp; $AA$211 &amp; $X124),0)))))</f>
        <v/>
      </c>
      <c r="H124" s="26" t="str">
        <f ca="1">IF(ISERROR(MATCH(H$1,INDIRECT("Table!A"&amp;$X124):INDIRECT("Table!" &amp; $AA$211 &amp; $X124),0)),"",INDIRECT(CONCATENATE("Table!",ADDRESS($T124,MATCH(H$1,INDIRECT("Table!A" &amp; $X124):INDIRECT("Table!" &amp; $AA$211 &amp; $X124),0)))))</f>
        <v/>
      </c>
      <c r="I124" s="277"/>
      <c r="J124" s="277"/>
      <c r="K124" s="26" t="str">
        <f ca="1">IF(ISERROR(MATCH(L$1,INDIRECT("Table!A"&amp;$X124):INDIRECT("Table!" &amp; $AA$211 &amp; $X124),0)),"",INDIRECT(CONCATENATE("Table!",ADDRESS($T124,MATCH(L$1,INDIRECT("Table!A" &amp; $X124):INDIRECT("Table!" &amp; $AA$211 &amp; $X124),0)))))</f>
        <v/>
      </c>
      <c r="L124" s="26" t="str">
        <f ca="1">IF(ISERROR(MATCH(M$1,INDIRECT("Table!A"&amp;$X124):INDIRECT("Table!" &amp; $AA$211 &amp; $X124),0)),"",INDIRECT(CONCATENATE("Table!",ADDRESS($T124,MATCH(M$1,INDIRECT("Table!A" &amp; $X124):INDIRECT("Table!" &amp; $AA$211 &amp; $X124),0)))))</f>
        <v/>
      </c>
      <c r="M124" s="26" t="str">
        <f ca="1">IF(ISERROR(MATCH(N$1,INDIRECT("Table!A"&amp;$X124):INDIRECT("Table!" &amp; $AA$211 &amp; $X124),0)),"",INDIRECT(CONCATENATE("Table!",ADDRESS($T124,MATCH(N$1,INDIRECT("Table!A" &amp; $X124):INDIRECT("Table!" &amp; $AA$211 &amp; $X124),0)))))</f>
        <v/>
      </c>
      <c r="N124" s="26" t="str">
        <f ca="1">IF(ISERROR(MATCH(O$1,INDIRECT("Table!A"&amp;$X124):INDIRECT("Table!" &amp; $AA$211 &amp; $X124),0)),"",INDIRECT(CONCATENATE("Table!",ADDRESS($T124,MATCH(O$1,INDIRECT("Table!A" &amp; $X124):INDIRECT("Table!" &amp; $AA$211 &amp; $X124),0)))))</f>
        <v/>
      </c>
      <c r="O124" s="26" t="str">
        <f ca="1">IF(ISERROR(MATCH(P$1,INDIRECT("Table!A"&amp;$X124):INDIRECT("Table!" &amp; $AA$211 &amp; $X124),0)),"",INDIRECT(CONCATENATE("Table!",ADDRESS($T124,MATCH(P$1,INDIRECT("Table!A" &amp; $X124):INDIRECT("Table!" &amp; $AA$211 &amp; $X124),0)))))</f>
        <v/>
      </c>
      <c r="P124" s="277" t="str">
        <f ca="1">IF(ISERROR(MATCH(Q$1,INDIRECT("Table!A"&amp;$X124):INDIRECT("Table!" &amp; $AA$211 &amp; $X124),0)),"",INDIRECT(CONCATENATE("Table!",ADDRESS($T124,MATCH(Q$1,INDIRECT("Table!A" &amp; $X124):INDIRECT("Table!" &amp; $AA$211 &amp; $X124),0)))))</f>
        <v/>
      </c>
      <c r="Q124" s="161"/>
      <c r="R124" s="161"/>
      <c r="S124" s="161"/>
      <c r="T124" s="24"/>
      <c r="U124" s="161"/>
      <c r="V124" s="161"/>
      <c r="W124" s="161"/>
      <c r="X124" s="24"/>
      <c r="Y124" s="161"/>
      <c r="Z124" s="161"/>
      <c r="AA124" s="161"/>
      <c r="AN124" s="27"/>
      <c r="AO124" s="27"/>
    </row>
    <row r="125" spans="2:41" ht="18" customHeight="1">
      <c r="B125" s="26"/>
      <c r="C125" s="26" t="str">
        <f ca="1">IF(ISERROR(MATCH(C$1,INDIRECT("Table!A"&amp;$X125):INDIRECT("Table!" &amp; $AA$211 &amp; $X125),0)),"",INDIRECT(CONCATENATE("Table!",ADDRESS($T125,MATCH(C$1,INDIRECT("Table!A" &amp; $X125):INDIRECT("Table!" &amp; $AA$211 &amp; $X125),0)))))</f>
        <v/>
      </c>
      <c r="D125" s="26" t="str">
        <f ca="1">IF(ISERROR(MATCH(D$1,INDIRECT("Table!A"&amp;$X125):INDIRECT("Table!" &amp; $AA$211 &amp; $X125),0)),"",INDIRECT(CONCATENATE("Table!",ADDRESS($T125,MATCH(D$1,INDIRECT("Table!A" &amp; $X125):INDIRECT("Table!" &amp; $AA$211 &amp; $X125),0)))))</f>
        <v/>
      </c>
      <c r="E125" s="26" t="str">
        <f ca="1">IF(ISERROR(MATCH(E$1,INDIRECT("Table!A"&amp;$X125):INDIRECT("Table!" &amp; $AA$211 &amp; $X125),0)),"",INDIRECT(CONCATENATE("Table!",ADDRESS($T125,MATCH(E$1,INDIRECT("Table!A" &amp; $X125):INDIRECT("Table!" &amp; $AA$211 &amp; $X125),0)))))</f>
        <v/>
      </c>
      <c r="F125" s="26" t="str">
        <f ca="1">IF(ISERROR(MATCH(F$1,INDIRECT("Table!A"&amp;$X125):INDIRECT("Table!" &amp; $AA$211 &amp; $X125),0)),"",INDIRECT(CONCATENATE("Table!",ADDRESS($T125,MATCH(F$1,INDIRECT("Table!A" &amp; $X125):INDIRECT("Table!" &amp; $AA$211 &amp; $X125),0)))))</f>
        <v/>
      </c>
      <c r="G125" s="26" t="str">
        <f ca="1">IF(ISERROR(MATCH(G$1,INDIRECT("Table!A"&amp;$X125):INDIRECT("Table!" &amp; $AA$211 &amp; $X125),0)),"",INDIRECT(CONCATENATE("Table!",ADDRESS($T125,MATCH(G$1,INDIRECT("Table!A" &amp; $X125):INDIRECT("Table!" &amp; $AA$211 &amp; $X125),0)))))</f>
        <v/>
      </c>
      <c r="H125" s="26" t="str">
        <f ca="1">IF(ISERROR(MATCH(H$1,INDIRECT("Table!A"&amp;$X125):INDIRECT("Table!" &amp; $AA$211 &amp; $X125),0)),"",INDIRECT(CONCATENATE("Table!",ADDRESS($T125,MATCH(H$1,INDIRECT("Table!A" &amp; $X125):INDIRECT("Table!" &amp; $AA$211 &amp; $X125),0)))))</f>
        <v/>
      </c>
      <c r="I125" s="277"/>
      <c r="J125" s="277"/>
      <c r="K125" s="26" t="str">
        <f ca="1">IF(ISERROR(MATCH(L$1,INDIRECT("Table!A"&amp;$X125):INDIRECT("Table!" &amp; $AA$211 &amp; $X125),0)),"",INDIRECT(CONCATENATE("Table!",ADDRESS($T125,MATCH(L$1,INDIRECT("Table!A" &amp; $X125):INDIRECT("Table!" &amp; $AA$211 &amp; $X125),0)))))</f>
        <v/>
      </c>
      <c r="L125" s="26" t="str">
        <f ca="1">IF(ISERROR(MATCH(M$1,INDIRECT("Table!A"&amp;$X125):INDIRECT("Table!" &amp; $AA$211 &amp; $X125),0)),"",INDIRECT(CONCATENATE("Table!",ADDRESS($T125,MATCH(M$1,INDIRECT("Table!A" &amp; $X125):INDIRECT("Table!" &amp; $AA$211 &amp; $X125),0)))))</f>
        <v/>
      </c>
      <c r="M125" s="26" t="str">
        <f ca="1">IF(ISERROR(MATCH(N$1,INDIRECT("Table!A"&amp;$X125):INDIRECT("Table!" &amp; $AA$211 &amp; $X125),0)),"",INDIRECT(CONCATENATE("Table!",ADDRESS($T125,MATCH(N$1,INDIRECT("Table!A" &amp; $X125):INDIRECT("Table!" &amp; $AA$211 &amp; $X125),0)))))</f>
        <v/>
      </c>
      <c r="N125" s="26" t="str">
        <f ca="1">IF(ISERROR(MATCH(O$1,INDIRECT("Table!A"&amp;$X125):INDIRECT("Table!" &amp; $AA$211 &amp; $X125),0)),"",INDIRECT(CONCATENATE("Table!",ADDRESS($T125,MATCH(O$1,INDIRECT("Table!A" &amp; $X125):INDIRECT("Table!" &amp; $AA$211 &amp; $X125),0)))))</f>
        <v/>
      </c>
      <c r="O125" s="26" t="str">
        <f ca="1">IF(ISERROR(MATCH(P$1,INDIRECT("Table!A"&amp;$X125):INDIRECT("Table!" &amp; $AA$211 &amp; $X125),0)),"",INDIRECT(CONCATENATE("Table!",ADDRESS($T125,MATCH(P$1,INDIRECT("Table!A" &amp; $X125):INDIRECT("Table!" &amp; $AA$211 &amp; $X125),0)))))</f>
        <v/>
      </c>
      <c r="P125" s="277" t="str">
        <f ca="1">IF(ISERROR(MATCH(Q$1,INDIRECT("Table!A"&amp;$X125):INDIRECT("Table!" &amp; $AA$211 &amp; $X125),0)),"",INDIRECT(CONCATENATE("Table!",ADDRESS($T125,MATCH(Q$1,INDIRECT("Table!A" &amp; $X125):INDIRECT("Table!" &amp; $AA$211 &amp; $X125),0)))))</f>
        <v/>
      </c>
      <c r="Q125" s="160"/>
      <c r="R125" s="160"/>
      <c r="S125" s="160"/>
      <c r="T125" s="24"/>
      <c r="U125" s="160"/>
      <c r="V125" s="160"/>
      <c r="W125" s="160"/>
      <c r="X125" s="24"/>
      <c r="Y125" s="160"/>
      <c r="Z125" s="160"/>
      <c r="AA125" s="160"/>
      <c r="AN125" s="27"/>
      <c r="AO125" s="27"/>
    </row>
    <row r="126" spans="2:41" ht="18" customHeight="1">
      <c r="B126" s="26"/>
      <c r="C126" s="26" t="str">
        <f ca="1">IF(ISERROR(MATCH(C$1,INDIRECT("Table!A"&amp;$X126):INDIRECT("Table!" &amp; $AA$211 &amp; $X126),0)),"",INDIRECT(CONCATENATE("Table!",ADDRESS($T126,MATCH(C$1,INDIRECT("Table!A" &amp; $X126):INDIRECT("Table!" &amp; $AA$211 &amp; $X126),0)))))</f>
        <v/>
      </c>
      <c r="D126" s="26" t="str">
        <f ca="1">IF(ISERROR(MATCH(D$1,INDIRECT("Table!A"&amp;$X126):INDIRECT("Table!" &amp; $AA$211 &amp; $X126),0)),"",INDIRECT(CONCATENATE("Table!",ADDRESS($T126,MATCH(D$1,INDIRECT("Table!A" &amp; $X126):INDIRECT("Table!" &amp; $AA$211 &amp; $X126),0)))))</f>
        <v/>
      </c>
      <c r="E126" s="26" t="str">
        <f ca="1">IF(ISERROR(MATCH(E$1,INDIRECT("Table!A"&amp;$X126):INDIRECT("Table!" &amp; $AA$211 &amp; $X126),0)),"",INDIRECT(CONCATENATE("Table!",ADDRESS($T126,MATCH(E$1,INDIRECT("Table!A" &amp; $X126):INDIRECT("Table!" &amp; $AA$211 &amp; $X126),0)))))</f>
        <v/>
      </c>
      <c r="F126" s="26" t="str">
        <f ca="1">IF(ISERROR(MATCH(F$1,INDIRECT("Table!A"&amp;$X126):INDIRECT("Table!" &amp; $AA$211 &amp; $X126),0)),"",INDIRECT(CONCATENATE("Table!",ADDRESS($T126,MATCH(F$1,INDIRECT("Table!A" &amp; $X126):INDIRECT("Table!" &amp; $AA$211 &amp; $X126),0)))))</f>
        <v/>
      </c>
      <c r="G126" s="26" t="str">
        <f ca="1">IF(ISERROR(MATCH(G$1,INDIRECT("Table!A"&amp;$X126):INDIRECT("Table!" &amp; $AA$211 &amp; $X126),0)),"",INDIRECT(CONCATENATE("Table!",ADDRESS($T126,MATCH(G$1,INDIRECT("Table!A" &amp; $X126):INDIRECT("Table!" &amp; $AA$211 &amp; $X126),0)))))</f>
        <v/>
      </c>
      <c r="H126" s="26" t="str">
        <f ca="1">IF(ISERROR(MATCH(H$1,INDIRECT("Table!A"&amp;$X126):INDIRECT("Table!" &amp; $AA$211 &amp; $X126),0)),"",INDIRECT(CONCATENATE("Table!",ADDRESS($T126,MATCH(H$1,INDIRECT("Table!A" &amp; $X126):INDIRECT("Table!" &amp; $AA$211 &amp; $X126),0)))))</f>
        <v/>
      </c>
      <c r="I126" s="277"/>
      <c r="J126" s="277"/>
      <c r="K126" s="26" t="str">
        <f ca="1">IF(ISERROR(MATCH(L$1,INDIRECT("Table!A"&amp;$X126):INDIRECT("Table!" &amp; $AA$211 &amp; $X126),0)),"",INDIRECT(CONCATENATE("Table!",ADDRESS($T126,MATCH(L$1,INDIRECT("Table!A" &amp; $X126):INDIRECT("Table!" &amp; $AA$211 &amp; $X126),0)))))</f>
        <v/>
      </c>
      <c r="L126" s="26" t="str">
        <f ca="1">IF(ISERROR(MATCH(M$1,INDIRECT("Table!A"&amp;$X126):INDIRECT("Table!" &amp; $AA$211 &amp; $X126),0)),"",INDIRECT(CONCATENATE("Table!",ADDRESS($T126,MATCH(M$1,INDIRECT("Table!A" &amp; $X126):INDIRECT("Table!" &amp; $AA$211 &amp; $X126),0)))))</f>
        <v/>
      </c>
      <c r="M126" s="26" t="str">
        <f ca="1">IF(ISERROR(MATCH(N$1,INDIRECT("Table!A"&amp;$X126):INDIRECT("Table!" &amp; $AA$211 &amp; $X126),0)),"",INDIRECT(CONCATENATE("Table!",ADDRESS($T126,MATCH(N$1,INDIRECT("Table!A" &amp; $X126):INDIRECT("Table!" &amp; $AA$211 &amp; $X126),0)))))</f>
        <v/>
      </c>
      <c r="N126" s="26" t="str">
        <f ca="1">IF(ISERROR(MATCH(O$1,INDIRECT("Table!A"&amp;$X126):INDIRECT("Table!" &amp; $AA$211 &amp; $X126),0)),"",INDIRECT(CONCATENATE("Table!",ADDRESS($T126,MATCH(O$1,INDIRECT("Table!A" &amp; $X126):INDIRECT("Table!" &amp; $AA$211 &amp; $X126),0)))))</f>
        <v/>
      </c>
      <c r="O126" s="26" t="str">
        <f ca="1">IF(ISERROR(MATCH(P$1,INDIRECT("Table!A"&amp;$X126):INDIRECT("Table!" &amp; $AA$211 &amp; $X126),0)),"",INDIRECT(CONCATENATE("Table!",ADDRESS($T126,MATCH(P$1,INDIRECT("Table!A" &amp; $X126):INDIRECT("Table!" &amp; $AA$211 &amp; $X126),0)))))</f>
        <v/>
      </c>
      <c r="P126" s="277" t="str">
        <f ca="1">IF(ISERROR(MATCH(Q$1,INDIRECT("Table!A"&amp;$X126):INDIRECT("Table!" &amp; $AA$211 &amp; $X126),0)),"",INDIRECT(CONCATENATE("Table!",ADDRESS($T126,MATCH(Q$1,INDIRECT("Table!A" &amp; $X126):INDIRECT("Table!" &amp; $AA$211 &amp; $X126),0)))))</f>
        <v/>
      </c>
      <c r="Q126" s="159"/>
      <c r="R126" s="159"/>
      <c r="S126" s="159"/>
      <c r="T126" s="24"/>
      <c r="U126" s="159"/>
      <c r="V126" s="159"/>
      <c r="W126" s="159"/>
      <c r="X126" s="24"/>
      <c r="Y126" s="159"/>
      <c r="Z126" s="159"/>
      <c r="AA126" s="159"/>
      <c r="AN126" s="27"/>
      <c r="AO126" s="27"/>
    </row>
    <row r="127" spans="2:41" ht="18" customHeight="1">
      <c r="B127" s="26"/>
      <c r="C127" s="26" t="str">
        <f ca="1">IF(ISERROR(MATCH(C$1,INDIRECT("Table!A"&amp;$X127):INDIRECT("Table!" &amp; $AA$211 &amp; $X127),0)),"",INDIRECT(CONCATENATE("Table!",ADDRESS($T127,MATCH(C$1,INDIRECT("Table!A" &amp; $X127):INDIRECT("Table!" &amp; $AA$211 &amp; $X127),0)))))</f>
        <v/>
      </c>
      <c r="D127" s="26" t="str">
        <f ca="1">IF(ISERROR(MATCH(D$1,INDIRECT("Table!A"&amp;$X127):INDIRECT("Table!" &amp; $AA$211 &amp; $X127),0)),"",INDIRECT(CONCATENATE("Table!",ADDRESS($T127,MATCH(D$1,INDIRECT("Table!A" &amp; $X127):INDIRECT("Table!" &amp; $AA$211 &amp; $X127),0)))))</f>
        <v/>
      </c>
      <c r="E127" s="26" t="str">
        <f ca="1">IF(ISERROR(MATCH(E$1,INDIRECT("Table!A"&amp;$X127):INDIRECT("Table!" &amp; $AA$211 &amp; $X127),0)),"",INDIRECT(CONCATENATE("Table!",ADDRESS($T127,MATCH(E$1,INDIRECT("Table!A" &amp; $X127):INDIRECT("Table!" &amp; $AA$211 &amp; $X127),0)))))</f>
        <v/>
      </c>
      <c r="F127" s="26" t="str">
        <f ca="1">IF(ISERROR(MATCH(F$1,INDIRECT("Table!A"&amp;$X127):INDIRECT("Table!" &amp; $AA$211 &amp; $X127),0)),"",INDIRECT(CONCATENATE("Table!",ADDRESS($T127,MATCH(F$1,INDIRECT("Table!A" &amp; $X127):INDIRECT("Table!" &amp; $AA$211 &amp; $X127),0)))))</f>
        <v/>
      </c>
      <c r="G127" s="26" t="str">
        <f ca="1">IF(ISERROR(MATCH(G$1,INDIRECT("Table!A"&amp;$X127):INDIRECT("Table!" &amp; $AA$211 &amp; $X127),0)),"",INDIRECT(CONCATENATE("Table!",ADDRESS($T127,MATCH(G$1,INDIRECT("Table!A" &amp; $X127):INDIRECT("Table!" &amp; $AA$211 &amp; $X127),0)))))</f>
        <v/>
      </c>
      <c r="H127" s="26" t="str">
        <f ca="1">IF(ISERROR(MATCH(H$1,INDIRECT("Table!A"&amp;$X127):INDIRECT("Table!" &amp; $AA$211 &amp; $X127),0)),"",INDIRECT(CONCATENATE("Table!",ADDRESS($T127,MATCH(H$1,INDIRECT("Table!A" &amp; $X127):INDIRECT("Table!" &amp; $AA$211 &amp; $X127),0)))))</f>
        <v/>
      </c>
      <c r="I127" s="277"/>
      <c r="J127" s="277"/>
      <c r="K127" s="26" t="str">
        <f ca="1">IF(ISERROR(MATCH(L$1,INDIRECT("Table!A"&amp;$X127):INDIRECT("Table!" &amp; $AA$211 &amp; $X127),0)),"",INDIRECT(CONCATENATE("Table!",ADDRESS($T127,MATCH(L$1,INDIRECT("Table!A" &amp; $X127):INDIRECT("Table!" &amp; $AA$211 &amp; $X127),0)))))</f>
        <v/>
      </c>
      <c r="L127" s="26" t="str">
        <f ca="1">IF(ISERROR(MATCH(M$1,INDIRECT("Table!A"&amp;$X127):INDIRECT("Table!" &amp; $AA$211 &amp; $X127),0)),"",INDIRECT(CONCATENATE("Table!",ADDRESS($T127,MATCH(M$1,INDIRECT("Table!A" &amp; $X127):INDIRECT("Table!" &amp; $AA$211 &amp; $X127),0)))))</f>
        <v/>
      </c>
      <c r="M127" s="26" t="str">
        <f ca="1">IF(ISERROR(MATCH(N$1,INDIRECT("Table!A"&amp;$X127):INDIRECT("Table!" &amp; $AA$211 &amp; $X127),0)),"",INDIRECT(CONCATENATE("Table!",ADDRESS($T127,MATCH(N$1,INDIRECT("Table!A" &amp; $X127):INDIRECT("Table!" &amp; $AA$211 &amp; $X127),0)))))</f>
        <v/>
      </c>
      <c r="N127" s="26" t="str">
        <f ca="1">IF(ISERROR(MATCH(O$1,INDIRECT("Table!A"&amp;$X127):INDIRECT("Table!" &amp; $AA$211 &amp; $X127),0)),"",INDIRECT(CONCATENATE("Table!",ADDRESS($T127,MATCH(O$1,INDIRECT("Table!A" &amp; $X127):INDIRECT("Table!" &amp; $AA$211 &amp; $X127),0)))))</f>
        <v/>
      </c>
      <c r="O127" s="26" t="str">
        <f ca="1">IF(ISERROR(MATCH(P$1,INDIRECT("Table!A"&amp;$X127):INDIRECT("Table!" &amp; $AA$211 &amp; $X127),0)),"",INDIRECT(CONCATENATE("Table!",ADDRESS($T127,MATCH(P$1,INDIRECT("Table!A" &amp; $X127):INDIRECT("Table!" &amp; $AA$211 &amp; $X127),0)))))</f>
        <v/>
      </c>
      <c r="P127" s="277" t="str">
        <f ca="1">IF(ISERROR(MATCH(Q$1,INDIRECT("Table!A"&amp;$X127):INDIRECT("Table!" &amp; $AA$211 &amp; $X127),0)),"",INDIRECT(CONCATENATE("Table!",ADDRESS($T127,MATCH(Q$1,INDIRECT("Table!A" &amp; $X127):INDIRECT("Table!" &amp; $AA$211 &amp; $X127),0)))))</f>
        <v/>
      </c>
      <c r="Q127" s="158"/>
      <c r="R127" s="158"/>
      <c r="S127" s="158"/>
      <c r="T127" s="24"/>
      <c r="U127" s="158"/>
      <c r="V127" s="158"/>
      <c r="W127" s="158"/>
      <c r="X127" s="24"/>
      <c r="Y127" s="158"/>
      <c r="Z127" s="158"/>
      <c r="AA127" s="158"/>
      <c r="AN127" s="27"/>
      <c r="AO127" s="27"/>
    </row>
    <row r="128" spans="2:41" ht="18" customHeight="1">
      <c r="B128" s="26"/>
      <c r="C128" s="26" t="str">
        <f ca="1">IF(ISERROR(MATCH(C$1,INDIRECT("Table!A"&amp;$X128):INDIRECT("Table!" &amp; $AA$211 &amp; $X128),0)),"",INDIRECT(CONCATENATE("Table!",ADDRESS($T128,MATCH(C$1,INDIRECT("Table!A" &amp; $X128):INDIRECT("Table!" &amp; $AA$211 &amp; $X128),0)))))</f>
        <v/>
      </c>
      <c r="D128" s="26" t="str">
        <f ca="1">IF(ISERROR(MATCH(D$1,INDIRECT("Table!A"&amp;$X128):INDIRECT("Table!" &amp; $AA$211 &amp; $X128),0)),"",INDIRECT(CONCATENATE("Table!",ADDRESS($T128,MATCH(D$1,INDIRECT("Table!A" &amp; $X128):INDIRECT("Table!" &amp; $AA$211 &amp; $X128),0)))))</f>
        <v/>
      </c>
      <c r="E128" s="26" t="str">
        <f ca="1">IF(ISERROR(MATCH(E$1,INDIRECT("Table!A"&amp;$X128):INDIRECT("Table!" &amp; $AA$211 &amp; $X128),0)),"",INDIRECT(CONCATENATE("Table!",ADDRESS($T128,MATCH(E$1,INDIRECT("Table!A" &amp; $X128):INDIRECT("Table!" &amp; $AA$211 &amp; $X128),0)))))</f>
        <v/>
      </c>
      <c r="F128" s="26" t="str">
        <f ca="1">IF(ISERROR(MATCH(F$1,INDIRECT("Table!A"&amp;$X128):INDIRECT("Table!" &amp; $AA$211 &amp; $X128),0)),"",INDIRECT(CONCATENATE("Table!",ADDRESS($T128,MATCH(F$1,INDIRECT("Table!A" &amp; $X128):INDIRECT("Table!" &amp; $AA$211 &amp; $X128),0)))))</f>
        <v/>
      </c>
      <c r="G128" s="26" t="str">
        <f ca="1">IF(ISERROR(MATCH(G$1,INDIRECT("Table!A"&amp;$X128):INDIRECT("Table!" &amp; $AA$211 &amp; $X128),0)),"",INDIRECT(CONCATENATE("Table!",ADDRESS($T128,MATCH(G$1,INDIRECT("Table!A" &amp; $X128):INDIRECT("Table!" &amp; $AA$211 &amp; $X128),0)))))</f>
        <v/>
      </c>
      <c r="H128" s="26" t="str">
        <f ca="1">IF(ISERROR(MATCH(H$1,INDIRECT("Table!A"&amp;$X128):INDIRECT("Table!" &amp; $AA$211 &amp; $X128),0)),"",INDIRECT(CONCATENATE("Table!",ADDRESS($T128,MATCH(H$1,INDIRECT("Table!A" &amp; $X128):INDIRECT("Table!" &amp; $AA$211 &amp; $X128),0)))))</f>
        <v/>
      </c>
      <c r="I128" s="277"/>
      <c r="J128" s="277"/>
      <c r="K128" s="26" t="str">
        <f ca="1">IF(ISERROR(MATCH(L$1,INDIRECT("Table!A"&amp;$X128):INDIRECT("Table!" &amp; $AA$211 &amp; $X128),0)),"",INDIRECT(CONCATENATE("Table!",ADDRESS($T128,MATCH(L$1,INDIRECT("Table!A" &amp; $X128):INDIRECT("Table!" &amp; $AA$211 &amp; $X128),0)))))</f>
        <v/>
      </c>
      <c r="L128" s="26" t="str">
        <f ca="1">IF(ISERROR(MATCH(M$1,INDIRECT("Table!A"&amp;$X128):INDIRECT("Table!" &amp; $AA$211 &amp; $X128),0)),"",INDIRECT(CONCATENATE("Table!",ADDRESS($T128,MATCH(M$1,INDIRECT("Table!A" &amp; $X128):INDIRECT("Table!" &amp; $AA$211 &amp; $X128),0)))))</f>
        <v/>
      </c>
      <c r="M128" s="26" t="str">
        <f ca="1">IF(ISERROR(MATCH(N$1,INDIRECT("Table!A"&amp;$X128):INDIRECT("Table!" &amp; $AA$211 &amp; $X128),0)),"",INDIRECT(CONCATENATE("Table!",ADDRESS($T128,MATCH(N$1,INDIRECT("Table!A" &amp; $X128):INDIRECT("Table!" &amp; $AA$211 &amp; $X128),0)))))</f>
        <v/>
      </c>
      <c r="N128" s="26" t="str">
        <f ca="1">IF(ISERROR(MATCH(O$1,INDIRECT("Table!A"&amp;$X128):INDIRECT("Table!" &amp; $AA$211 &amp; $X128),0)),"",INDIRECT(CONCATENATE("Table!",ADDRESS($T128,MATCH(O$1,INDIRECT("Table!A" &amp; $X128):INDIRECT("Table!" &amp; $AA$211 &amp; $X128),0)))))</f>
        <v/>
      </c>
      <c r="O128" s="26" t="str">
        <f ca="1">IF(ISERROR(MATCH(P$1,INDIRECT("Table!A"&amp;$X128):INDIRECT("Table!" &amp; $AA$211 &amp; $X128),0)),"",INDIRECT(CONCATENATE("Table!",ADDRESS($T128,MATCH(P$1,INDIRECT("Table!A" &amp; $X128):INDIRECT("Table!" &amp; $AA$211 &amp; $X128),0)))))</f>
        <v/>
      </c>
      <c r="P128" s="277" t="str">
        <f ca="1">IF(ISERROR(MATCH(Q$1,INDIRECT("Table!A"&amp;$X128):INDIRECT("Table!" &amp; $AA$211 &amp; $X128),0)),"",INDIRECT(CONCATENATE("Table!",ADDRESS($T128,MATCH(Q$1,INDIRECT("Table!A" &amp; $X128):INDIRECT("Table!" &amp; $AA$211 &amp; $X128),0)))))</f>
        <v/>
      </c>
      <c r="Q128" s="157"/>
      <c r="R128" s="157"/>
      <c r="S128" s="157"/>
      <c r="T128" s="24"/>
      <c r="U128" s="157"/>
      <c r="V128" s="157"/>
      <c r="W128" s="157"/>
      <c r="X128" s="24"/>
      <c r="Y128" s="157"/>
      <c r="Z128" s="157"/>
      <c r="AA128" s="157"/>
    </row>
    <row r="129" spans="2:27" ht="18" customHeight="1">
      <c r="B129" s="26"/>
      <c r="C129" s="26" t="str">
        <f ca="1">IF(ISERROR(MATCH(C$1,INDIRECT("Table!A"&amp;$X129):INDIRECT("Table!" &amp; $AA$211 &amp; $X129),0)),"",INDIRECT(CONCATENATE("Table!",ADDRESS($T129,MATCH(C$1,INDIRECT("Table!A" &amp; $X129):INDIRECT("Table!" &amp; $AA$211 &amp; $X129),0)))))</f>
        <v/>
      </c>
      <c r="D129" s="26" t="str">
        <f ca="1">IF(ISERROR(MATCH(D$1,INDIRECT("Table!A"&amp;$X129):INDIRECT("Table!" &amp; $AA$211 &amp; $X129),0)),"",INDIRECT(CONCATENATE("Table!",ADDRESS($T129,MATCH(D$1,INDIRECT("Table!A" &amp; $X129):INDIRECT("Table!" &amp; $AA$211 &amp; $X129),0)))))</f>
        <v/>
      </c>
      <c r="E129" s="26" t="str">
        <f ca="1">IF(ISERROR(MATCH(E$1,INDIRECT("Table!A"&amp;$X129):INDIRECT("Table!" &amp; $AA$211 &amp; $X129),0)),"",INDIRECT(CONCATENATE("Table!",ADDRESS($T129,MATCH(E$1,INDIRECT("Table!A" &amp; $X129):INDIRECT("Table!" &amp; $AA$211 &amp; $X129),0)))))</f>
        <v/>
      </c>
      <c r="F129" s="26" t="str">
        <f ca="1">IF(ISERROR(MATCH(F$1,INDIRECT("Table!A"&amp;$X129):INDIRECT("Table!" &amp; $AA$211 &amp; $X129),0)),"",INDIRECT(CONCATENATE("Table!",ADDRESS($T129,MATCH(F$1,INDIRECT("Table!A" &amp; $X129):INDIRECT("Table!" &amp; $AA$211 &amp; $X129),0)))))</f>
        <v/>
      </c>
      <c r="G129" s="26" t="str">
        <f ca="1">IF(ISERROR(MATCH(G$1,INDIRECT("Table!A"&amp;$X129):INDIRECT("Table!" &amp; $AA$211 &amp; $X129),0)),"",INDIRECT(CONCATENATE("Table!",ADDRESS($T129,MATCH(G$1,INDIRECT("Table!A" &amp; $X129):INDIRECT("Table!" &amp; $AA$211 &amp; $X129),0)))))</f>
        <v/>
      </c>
      <c r="H129" s="26" t="str">
        <f ca="1">IF(ISERROR(MATCH(H$1,INDIRECT("Table!A"&amp;$X129):INDIRECT("Table!" &amp; $AA$211 &amp; $X129),0)),"",INDIRECT(CONCATENATE("Table!",ADDRESS($T129,MATCH(H$1,INDIRECT("Table!A" &amp; $X129):INDIRECT("Table!" &amp; $AA$211 &amp; $X129),0)))))</f>
        <v/>
      </c>
      <c r="I129" s="277"/>
      <c r="J129" s="277"/>
      <c r="K129" s="26" t="str">
        <f ca="1">IF(ISERROR(MATCH(L$1,INDIRECT("Table!A"&amp;$X129):INDIRECT("Table!" &amp; $AA$211 &amp; $X129),0)),"",INDIRECT(CONCATENATE("Table!",ADDRESS($T129,MATCH(L$1,INDIRECT("Table!A" &amp; $X129):INDIRECT("Table!" &amp; $AA$211 &amp; $X129),0)))))</f>
        <v/>
      </c>
      <c r="L129" s="26" t="str">
        <f ca="1">IF(ISERROR(MATCH(M$1,INDIRECT("Table!A"&amp;$X129):INDIRECT("Table!" &amp; $AA$211 &amp; $X129),0)),"",INDIRECT(CONCATENATE("Table!",ADDRESS($T129,MATCH(M$1,INDIRECT("Table!A" &amp; $X129):INDIRECT("Table!" &amp; $AA$211 &amp; $X129),0)))))</f>
        <v/>
      </c>
      <c r="M129" s="26" t="str">
        <f ca="1">IF(ISERROR(MATCH(N$1,INDIRECT("Table!A"&amp;$X129):INDIRECT("Table!" &amp; $AA$211 &amp; $X129),0)),"",INDIRECT(CONCATENATE("Table!",ADDRESS($T129,MATCH(N$1,INDIRECT("Table!A" &amp; $X129):INDIRECT("Table!" &amp; $AA$211 &amp; $X129),0)))))</f>
        <v/>
      </c>
      <c r="N129" s="26" t="str">
        <f ca="1">IF(ISERROR(MATCH(O$1,INDIRECT("Table!A"&amp;$X129):INDIRECT("Table!" &amp; $AA$211 &amp; $X129),0)),"",INDIRECT(CONCATENATE("Table!",ADDRESS($T129,MATCH(O$1,INDIRECT("Table!A" &amp; $X129):INDIRECT("Table!" &amp; $AA$211 &amp; $X129),0)))))</f>
        <v/>
      </c>
      <c r="O129" s="26" t="str">
        <f ca="1">IF(ISERROR(MATCH(P$1,INDIRECT("Table!A"&amp;$X129):INDIRECT("Table!" &amp; $AA$211 &amp; $X129),0)),"",INDIRECT(CONCATENATE("Table!",ADDRESS($T129,MATCH(P$1,INDIRECT("Table!A" &amp; $X129):INDIRECT("Table!" &amp; $AA$211 &amp; $X129),0)))))</f>
        <v/>
      </c>
      <c r="P129" s="277" t="str">
        <f ca="1">IF(ISERROR(MATCH(Q$1,INDIRECT("Table!A"&amp;$X129):INDIRECT("Table!" &amp; $AA$211 &amp; $X129),0)),"",INDIRECT(CONCATENATE("Table!",ADDRESS($T129,MATCH(Q$1,INDIRECT("Table!A" &amp; $X129):INDIRECT("Table!" &amp; $AA$211 &amp; $X129),0)))))</f>
        <v/>
      </c>
      <c r="Q129" s="156"/>
      <c r="R129" s="156"/>
      <c r="S129" s="156"/>
      <c r="T129" s="24"/>
      <c r="U129" s="156"/>
      <c r="V129" s="156"/>
      <c r="W129" s="156"/>
      <c r="X129" s="24"/>
      <c r="Y129" s="156"/>
      <c r="Z129" s="156"/>
      <c r="AA129" s="156"/>
    </row>
    <row r="130" spans="2:27" ht="18" customHeight="1">
      <c r="B130" s="26"/>
      <c r="C130" s="26" t="str">
        <f ca="1">IF(ISERROR(MATCH(C$1,INDIRECT("Table!A"&amp;$X130):INDIRECT("Table!" &amp; $AA$211 &amp; $X130),0)),"",INDIRECT(CONCATENATE("Table!",ADDRESS($T130,MATCH(C$1,INDIRECT("Table!A" &amp; $X130):INDIRECT("Table!" &amp; $AA$211 &amp; $X130),0)))))</f>
        <v/>
      </c>
      <c r="D130" s="26" t="str">
        <f ca="1">IF(ISERROR(MATCH(D$1,INDIRECT("Table!A"&amp;$X130):INDIRECT("Table!" &amp; $AA$211 &amp; $X130),0)),"",INDIRECT(CONCATENATE("Table!",ADDRESS($T130,MATCH(D$1,INDIRECT("Table!A" &amp; $X130):INDIRECT("Table!" &amp; $AA$211 &amp; $X130),0)))))</f>
        <v/>
      </c>
      <c r="E130" s="26" t="str">
        <f ca="1">IF(ISERROR(MATCH(E$1,INDIRECT("Table!A"&amp;$X130):INDIRECT("Table!" &amp; $AA$211 &amp; $X130),0)),"",INDIRECT(CONCATENATE("Table!",ADDRESS($T130,MATCH(E$1,INDIRECT("Table!A" &amp; $X130):INDIRECT("Table!" &amp; $AA$211 &amp; $X130),0)))))</f>
        <v/>
      </c>
      <c r="F130" s="26" t="str">
        <f ca="1">IF(ISERROR(MATCH(F$1,INDIRECT("Table!A"&amp;$X130):INDIRECT("Table!" &amp; $AA$211 &amp; $X130),0)),"",INDIRECT(CONCATENATE("Table!",ADDRESS($T130,MATCH(F$1,INDIRECT("Table!A" &amp; $X130):INDIRECT("Table!" &amp; $AA$211 &amp; $X130),0)))))</f>
        <v/>
      </c>
      <c r="G130" s="26" t="str">
        <f ca="1">IF(ISERROR(MATCH(G$1,INDIRECT("Table!A"&amp;$X130):INDIRECT("Table!" &amp; $AA$211 &amp; $X130),0)),"",INDIRECT(CONCATENATE("Table!",ADDRESS($T130,MATCH(G$1,INDIRECT("Table!A" &amp; $X130):INDIRECT("Table!" &amp; $AA$211 &amp; $X130),0)))))</f>
        <v/>
      </c>
      <c r="H130" s="26" t="str">
        <f ca="1">IF(ISERROR(MATCH(H$1,INDIRECT("Table!A"&amp;$X130):INDIRECT("Table!" &amp; $AA$211 &amp; $X130),0)),"",INDIRECT(CONCATENATE("Table!",ADDRESS($T130,MATCH(H$1,INDIRECT("Table!A" &amp; $X130):INDIRECT("Table!" &amp; $AA$211 &amp; $X130),0)))))</f>
        <v/>
      </c>
      <c r="I130" s="277"/>
      <c r="J130" s="277"/>
      <c r="K130" s="26" t="str">
        <f ca="1">IF(ISERROR(MATCH(L$1,INDIRECT("Table!A"&amp;$X130):INDIRECT("Table!" &amp; $AA$211 &amp; $X130),0)),"",INDIRECT(CONCATENATE("Table!",ADDRESS($T130,MATCH(L$1,INDIRECT("Table!A" &amp; $X130):INDIRECT("Table!" &amp; $AA$211 &amp; $X130),0)))))</f>
        <v/>
      </c>
      <c r="L130" s="26" t="str">
        <f ca="1">IF(ISERROR(MATCH(M$1,INDIRECT("Table!A"&amp;$X130):INDIRECT("Table!" &amp; $AA$211 &amp; $X130),0)),"",INDIRECT(CONCATENATE("Table!",ADDRESS($T130,MATCH(M$1,INDIRECT("Table!A" &amp; $X130):INDIRECT("Table!" &amp; $AA$211 &amp; $X130),0)))))</f>
        <v/>
      </c>
      <c r="M130" s="26" t="str">
        <f ca="1">IF(ISERROR(MATCH(N$1,INDIRECT("Table!A"&amp;$X130):INDIRECT("Table!" &amp; $AA$211 &amp; $X130),0)),"",INDIRECT(CONCATENATE("Table!",ADDRESS($T130,MATCH(N$1,INDIRECT("Table!A" &amp; $X130):INDIRECT("Table!" &amp; $AA$211 &amp; $X130),0)))))</f>
        <v/>
      </c>
      <c r="N130" s="26" t="str">
        <f ca="1">IF(ISERROR(MATCH(O$1,INDIRECT("Table!A"&amp;$X130):INDIRECT("Table!" &amp; $AA$211 &amp; $X130),0)),"",INDIRECT(CONCATENATE("Table!",ADDRESS($T130,MATCH(O$1,INDIRECT("Table!A" &amp; $X130):INDIRECT("Table!" &amp; $AA$211 &amp; $X130),0)))))</f>
        <v/>
      </c>
      <c r="O130" s="26" t="str">
        <f ca="1">IF(ISERROR(MATCH(P$1,INDIRECT("Table!A"&amp;$X130):INDIRECT("Table!" &amp; $AA$211 &amp; $X130),0)),"",INDIRECT(CONCATENATE("Table!",ADDRESS($T130,MATCH(P$1,INDIRECT("Table!A" &amp; $X130):INDIRECT("Table!" &amp; $AA$211 &amp; $X130),0)))))</f>
        <v/>
      </c>
      <c r="P130" s="277" t="str">
        <f ca="1">IF(ISERROR(MATCH(Q$1,INDIRECT("Table!A"&amp;$X130):INDIRECT("Table!" &amp; $AA$211 &amp; $X130),0)),"",INDIRECT(CONCATENATE("Table!",ADDRESS($T130,MATCH(Q$1,INDIRECT("Table!A" &amp; $X130):INDIRECT("Table!" &amp; $AA$211 &amp; $X130),0)))))</f>
        <v/>
      </c>
      <c r="Q130" s="155"/>
      <c r="R130" s="155"/>
      <c r="S130" s="155"/>
      <c r="T130" s="24"/>
      <c r="U130" s="155"/>
      <c r="V130" s="155"/>
      <c r="W130" s="155"/>
      <c r="X130" s="24"/>
      <c r="Y130" s="155"/>
      <c r="Z130" s="155"/>
      <c r="AA130" s="155"/>
    </row>
    <row r="131" spans="2:27" ht="18" customHeight="1">
      <c r="B131" s="26"/>
      <c r="C131" s="26" t="str">
        <f ca="1">IF(ISERROR(MATCH(C$1,INDIRECT("Table!A"&amp;$X131):INDIRECT("Table!" &amp; $AA$211 &amp; $X131),0)),"",INDIRECT(CONCATENATE("Table!",ADDRESS($T131,MATCH(C$1,INDIRECT("Table!A" &amp; $X131):INDIRECT("Table!" &amp; $AA$211 &amp; $X131),0)))))</f>
        <v/>
      </c>
      <c r="D131" s="26" t="str">
        <f ca="1">IF(ISERROR(MATCH(D$1,INDIRECT("Table!A"&amp;$X131):INDIRECT("Table!" &amp; $AA$211 &amp; $X131),0)),"",INDIRECT(CONCATENATE("Table!",ADDRESS($T131,MATCH(D$1,INDIRECT("Table!A" &amp; $X131):INDIRECT("Table!" &amp; $AA$211 &amp; $X131),0)))))</f>
        <v/>
      </c>
      <c r="E131" s="26" t="str">
        <f ca="1">IF(ISERROR(MATCH(E$1,INDIRECT("Table!A"&amp;$X131):INDIRECT("Table!" &amp; $AA$211 &amp; $X131),0)),"",INDIRECT(CONCATENATE("Table!",ADDRESS($T131,MATCH(E$1,INDIRECT("Table!A" &amp; $X131):INDIRECT("Table!" &amp; $AA$211 &amp; $X131),0)))))</f>
        <v/>
      </c>
      <c r="F131" s="26" t="str">
        <f ca="1">IF(ISERROR(MATCH(F$1,INDIRECT("Table!A"&amp;$X131):INDIRECT("Table!" &amp; $AA$211 &amp; $X131),0)),"",INDIRECT(CONCATENATE("Table!",ADDRESS($T131,MATCH(F$1,INDIRECT("Table!A" &amp; $X131):INDIRECT("Table!" &amp; $AA$211 &amp; $X131),0)))))</f>
        <v/>
      </c>
      <c r="G131" s="26" t="str">
        <f ca="1">IF(ISERROR(MATCH(G$1,INDIRECT("Table!A"&amp;$X131):INDIRECT("Table!" &amp; $AA$211 &amp; $X131),0)),"",INDIRECT(CONCATENATE("Table!",ADDRESS($T131,MATCH(G$1,INDIRECT("Table!A" &amp; $X131):INDIRECT("Table!" &amp; $AA$211 &amp; $X131),0)))))</f>
        <v/>
      </c>
      <c r="H131" s="26" t="str">
        <f ca="1">IF(ISERROR(MATCH(H$1,INDIRECT("Table!A"&amp;$X131):INDIRECT("Table!" &amp; $AA$211 &amp; $X131),0)),"",INDIRECT(CONCATENATE("Table!",ADDRESS($T131,MATCH(H$1,INDIRECT("Table!A" &amp; $X131):INDIRECT("Table!" &amp; $AA$211 &amp; $X131),0)))))</f>
        <v/>
      </c>
      <c r="I131" s="277"/>
      <c r="J131" s="277"/>
      <c r="K131" s="26" t="str">
        <f ca="1">IF(ISERROR(MATCH(L$1,INDIRECT("Table!A"&amp;$X131):INDIRECT("Table!" &amp; $AA$211 &amp; $X131),0)),"",INDIRECT(CONCATENATE("Table!",ADDRESS($T131,MATCH(L$1,INDIRECT("Table!A" &amp; $X131):INDIRECT("Table!" &amp; $AA$211 &amp; $X131),0)))))</f>
        <v/>
      </c>
      <c r="L131" s="26" t="str">
        <f ca="1">IF(ISERROR(MATCH(M$1,INDIRECT("Table!A"&amp;$X131):INDIRECT("Table!" &amp; $AA$211 &amp; $X131),0)),"",INDIRECT(CONCATENATE("Table!",ADDRESS($T131,MATCH(M$1,INDIRECT("Table!A" &amp; $X131):INDIRECT("Table!" &amp; $AA$211 &amp; $X131),0)))))</f>
        <v/>
      </c>
      <c r="M131" s="26" t="str">
        <f ca="1">IF(ISERROR(MATCH(N$1,INDIRECT("Table!A"&amp;$X131):INDIRECT("Table!" &amp; $AA$211 &amp; $X131),0)),"",INDIRECT(CONCATENATE("Table!",ADDRESS($T131,MATCH(N$1,INDIRECT("Table!A" &amp; $X131):INDIRECT("Table!" &amp; $AA$211 &amp; $X131),0)))))</f>
        <v/>
      </c>
      <c r="N131" s="26" t="str">
        <f ca="1">IF(ISERROR(MATCH(O$1,INDIRECT("Table!A"&amp;$X131):INDIRECT("Table!" &amp; $AA$211 &amp; $X131),0)),"",INDIRECT(CONCATENATE("Table!",ADDRESS($T131,MATCH(O$1,INDIRECT("Table!A" &amp; $X131):INDIRECT("Table!" &amp; $AA$211 &amp; $X131),0)))))</f>
        <v/>
      </c>
      <c r="O131" s="26" t="str">
        <f ca="1">IF(ISERROR(MATCH(P$1,INDIRECT("Table!A"&amp;$X131):INDIRECT("Table!" &amp; $AA$211 &amp; $X131),0)),"",INDIRECT(CONCATENATE("Table!",ADDRESS($T131,MATCH(P$1,INDIRECT("Table!A" &amp; $X131):INDIRECT("Table!" &amp; $AA$211 &amp; $X131),0)))))</f>
        <v/>
      </c>
      <c r="P131" s="277" t="str">
        <f ca="1">IF(ISERROR(MATCH(Q$1,INDIRECT("Table!A"&amp;$X131):INDIRECT("Table!" &amp; $AA$211 &amp; $X131),0)),"",INDIRECT(CONCATENATE("Table!",ADDRESS($T131,MATCH(Q$1,INDIRECT("Table!A" &amp; $X131):INDIRECT("Table!" &amp; $AA$211 &amp; $X131),0)))))</f>
        <v/>
      </c>
      <c r="Q131" s="155"/>
      <c r="R131" s="155"/>
      <c r="S131" s="155"/>
      <c r="T131" s="24"/>
      <c r="U131" s="155"/>
      <c r="V131" s="155"/>
      <c r="W131" s="155"/>
      <c r="X131" s="24"/>
      <c r="Y131" s="155"/>
      <c r="Z131" s="155"/>
      <c r="AA131" s="155"/>
    </row>
    <row r="132" spans="2:27" ht="18" customHeight="1">
      <c r="B132" s="26"/>
      <c r="C132" s="26" t="str">
        <f ca="1">IF(ISERROR(MATCH(C$1,INDIRECT("Table!A"&amp;$X132):INDIRECT("Table!" &amp; $AA$211 &amp; $X132),0)),"",INDIRECT(CONCATENATE("Table!",ADDRESS($T132,MATCH(C$1,INDIRECT("Table!A" &amp; $X132):INDIRECT("Table!" &amp; $AA$211 &amp; $X132),0)))))</f>
        <v/>
      </c>
      <c r="D132" s="26" t="str">
        <f ca="1">IF(ISERROR(MATCH(D$1,INDIRECT("Table!A"&amp;$X132):INDIRECT("Table!" &amp; $AA$211 &amp; $X132),0)),"",INDIRECT(CONCATENATE("Table!",ADDRESS($T132,MATCH(D$1,INDIRECT("Table!A" &amp; $X132):INDIRECT("Table!" &amp; $AA$211 &amp; $X132),0)))))</f>
        <v/>
      </c>
      <c r="E132" s="26" t="str">
        <f ca="1">IF(ISERROR(MATCH(E$1,INDIRECT("Table!A"&amp;$X132):INDIRECT("Table!" &amp; $AA$211 &amp; $X132),0)),"",INDIRECT(CONCATENATE("Table!",ADDRESS($T132,MATCH(E$1,INDIRECT("Table!A" &amp; $X132):INDIRECT("Table!" &amp; $AA$211 &amp; $X132),0)))))</f>
        <v/>
      </c>
      <c r="F132" s="26" t="str">
        <f ca="1">IF(ISERROR(MATCH(F$1,INDIRECT("Table!A"&amp;$X132):INDIRECT("Table!" &amp; $AA$211 &amp; $X132),0)),"",INDIRECT(CONCATENATE("Table!",ADDRESS($T132,MATCH(F$1,INDIRECT("Table!A" &amp; $X132):INDIRECT("Table!" &amp; $AA$211 &amp; $X132),0)))))</f>
        <v/>
      </c>
      <c r="G132" s="26" t="str">
        <f ca="1">IF(ISERROR(MATCH(G$1,INDIRECT("Table!A"&amp;$X132):INDIRECT("Table!" &amp; $AA$211 &amp; $X132),0)),"",INDIRECT(CONCATENATE("Table!",ADDRESS($T132,MATCH(G$1,INDIRECT("Table!A" &amp; $X132):INDIRECT("Table!" &amp; $AA$211 &amp; $X132),0)))))</f>
        <v/>
      </c>
      <c r="H132" s="26" t="str">
        <f ca="1">IF(ISERROR(MATCH(H$1,INDIRECT("Table!A"&amp;$X132):INDIRECT("Table!" &amp; $AA$211 &amp; $X132),0)),"",INDIRECT(CONCATENATE("Table!",ADDRESS($T132,MATCH(H$1,INDIRECT("Table!A" &amp; $X132):INDIRECT("Table!" &amp; $AA$211 &amp; $X132),0)))))</f>
        <v/>
      </c>
      <c r="I132" s="277"/>
      <c r="J132" s="277"/>
      <c r="K132" s="26" t="str">
        <f ca="1">IF(ISERROR(MATCH(L$1,INDIRECT("Table!A"&amp;$X132):INDIRECT("Table!" &amp; $AA$211 &amp; $X132),0)),"",INDIRECT(CONCATENATE("Table!",ADDRESS($T132,MATCH(L$1,INDIRECT("Table!A" &amp; $X132):INDIRECT("Table!" &amp; $AA$211 &amp; $X132),0)))))</f>
        <v/>
      </c>
      <c r="L132" s="26" t="str">
        <f ca="1">IF(ISERROR(MATCH(M$1,INDIRECT("Table!A"&amp;$X132):INDIRECT("Table!" &amp; $AA$211 &amp; $X132),0)),"",INDIRECT(CONCATENATE("Table!",ADDRESS($T132,MATCH(M$1,INDIRECT("Table!A" &amp; $X132):INDIRECT("Table!" &amp; $AA$211 &amp; $X132),0)))))</f>
        <v/>
      </c>
      <c r="M132" s="26" t="str">
        <f ca="1">IF(ISERROR(MATCH(N$1,INDIRECT("Table!A"&amp;$X132):INDIRECT("Table!" &amp; $AA$211 &amp; $X132),0)),"",INDIRECT(CONCATENATE("Table!",ADDRESS($T132,MATCH(N$1,INDIRECT("Table!A" &amp; $X132):INDIRECT("Table!" &amp; $AA$211 &amp; $X132),0)))))</f>
        <v/>
      </c>
      <c r="N132" s="26" t="str">
        <f ca="1">IF(ISERROR(MATCH(O$1,INDIRECT("Table!A"&amp;$X132):INDIRECT("Table!" &amp; $AA$211 &amp; $X132),0)),"",INDIRECT(CONCATENATE("Table!",ADDRESS($T132,MATCH(O$1,INDIRECT("Table!A" &amp; $X132):INDIRECT("Table!" &amp; $AA$211 &amp; $X132),0)))))</f>
        <v/>
      </c>
      <c r="O132" s="26" t="str">
        <f ca="1">IF(ISERROR(MATCH(P$1,INDIRECT("Table!A"&amp;$X132):INDIRECT("Table!" &amp; $AA$211 &amp; $X132),0)),"",INDIRECT(CONCATENATE("Table!",ADDRESS($T132,MATCH(P$1,INDIRECT("Table!A" &amp; $X132):INDIRECT("Table!" &amp; $AA$211 &amp; $X132),0)))))</f>
        <v/>
      </c>
      <c r="P132" s="277" t="str">
        <f ca="1">IF(ISERROR(MATCH(Q$1,INDIRECT("Table!A"&amp;$X132):INDIRECT("Table!" &amp; $AA$211 &amp; $X132),0)),"",INDIRECT(CONCATENATE("Table!",ADDRESS($T132,MATCH(Q$1,INDIRECT("Table!A" &amp; $X132):INDIRECT("Table!" &amp; $AA$211 &amp; $X132),0)))))</f>
        <v/>
      </c>
      <c r="Q132" s="154"/>
      <c r="R132" s="154"/>
      <c r="S132" s="154"/>
      <c r="T132" s="24"/>
      <c r="U132" s="154"/>
      <c r="V132" s="154"/>
      <c r="W132" s="154"/>
      <c r="X132" s="24"/>
      <c r="Y132" s="154"/>
      <c r="Z132" s="154"/>
      <c r="AA132" s="154"/>
    </row>
    <row r="133" spans="2:27" ht="18" customHeight="1">
      <c r="B133" s="26"/>
      <c r="C133" s="26" t="str">
        <f ca="1">IF(ISERROR(MATCH(C$1,INDIRECT("Table!A"&amp;$X133):INDIRECT("Table!" &amp; $AA$211 &amp; $X133),0)),"",INDIRECT(CONCATENATE("Table!",ADDRESS($T133,MATCH(C$1,INDIRECT("Table!A" &amp; $X133):INDIRECT("Table!" &amp; $AA$211 &amp; $X133),0)))))</f>
        <v/>
      </c>
      <c r="D133" s="26" t="str">
        <f ca="1">IF(ISERROR(MATCH(D$1,INDIRECT("Table!A"&amp;$X133):INDIRECT("Table!" &amp; $AA$211 &amp; $X133),0)),"",INDIRECT(CONCATENATE("Table!",ADDRESS($T133,MATCH(D$1,INDIRECT("Table!A" &amp; $X133):INDIRECT("Table!" &amp; $AA$211 &amp; $X133),0)))))</f>
        <v/>
      </c>
      <c r="E133" s="26" t="str">
        <f ca="1">IF(ISERROR(MATCH(E$1,INDIRECT("Table!A"&amp;$X133):INDIRECT("Table!" &amp; $AA$211 &amp; $X133),0)),"",INDIRECT(CONCATENATE("Table!",ADDRESS($T133,MATCH(E$1,INDIRECT("Table!A" &amp; $X133):INDIRECT("Table!" &amp; $AA$211 &amp; $X133),0)))))</f>
        <v/>
      </c>
      <c r="F133" s="26" t="str">
        <f ca="1">IF(ISERROR(MATCH(F$1,INDIRECT("Table!A"&amp;$X133):INDIRECT("Table!" &amp; $AA$211 &amp; $X133),0)),"",INDIRECT(CONCATENATE("Table!",ADDRESS($T133,MATCH(F$1,INDIRECT("Table!A" &amp; $X133):INDIRECT("Table!" &amp; $AA$211 &amp; $X133),0)))))</f>
        <v/>
      </c>
      <c r="G133" s="26" t="str">
        <f ca="1">IF(ISERROR(MATCH(G$1,INDIRECT("Table!A"&amp;$X133):INDIRECT("Table!" &amp; $AA$211 &amp; $X133),0)),"",INDIRECT(CONCATENATE("Table!",ADDRESS($T133,MATCH(G$1,INDIRECT("Table!A" &amp; $X133):INDIRECT("Table!" &amp; $AA$211 &amp; $X133),0)))))</f>
        <v/>
      </c>
      <c r="H133" s="26" t="str">
        <f ca="1">IF(ISERROR(MATCH(H$1,INDIRECT("Table!A"&amp;$X133):INDIRECT("Table!" &amp; $AA$211 &amp; $X133),0)),"",INDIRECT(CONCATENATE("Table!",ADDRESS($T133,MATCH(H$1,INDIRECT("Table!A" &amp; $X133):INDIRECT("Table!" &amp; $AA$211 &amp; $X133),0)))))</f>
        <v/>
      </c>
      <c r="I133" s="277"/>
      <c r="J133" s="277"/>
      <c r="K133" s="26" t="str">
        <f ca="1">IF(ISERROR(MATCH(L$1,INDIRECT("Table!A"&amp;$X133):INDIRECT("Table!" &amp; $AA$211 &amp; $X133),0)),"",INDIRECT(CONCATENATE("Table!",ADDRESS($T133,MATCH(L$1,INDIRECT("Table!A" &amp; $X133):INDIRECT("Table!" &amp; $AA$211 &amp; $X133),0)))))</f>
        <v/>
      </c>
      <c r="L133" s="26" t="str">
        <f ca="1">IF(ISERROR(MATCH(M$1,INDIRECT("Table!A"&amp;$X133):INDIRECT("Table!" &amp; $AA$211 &amp; $X133),0)),"",INDIRECT(CONCATENATE("Table!",ADDRESS($T133,MATCH(M$1,INDIRECT("Table!A" &amp; $X133):INDIRECT("Table!" &amp; $AA$211 &amp; $X133),0)))))</f>
        <v/>
      </c>
      <c r="M133" s="26" t="str">
        <f ca="1">IF(ISERROR(MATCH(N$1,INDIRECT("Table!A"&amp;$X133):INDIRECT("Table!" &amp; $AA$211 &amp; $X133),0)),"",INDIRECT(CONCATENATE("Table!",ADDRESS($T133,MATCH(N$1,INDIRECT("Table!A" &amp; $X133):INDIRECT("Table!" &amp; $AA$211 &amp; $X133),0)))))</f>
        <v/>
      </c>
      <c r="N133" s="26" t="str">
        <f ca="1">IF(ISERROR(MATCH(O$1,INDIRECT("Table!A"&amp;$X133):INDIRECT("Table!" &amp; $AA$211 &amp; $X133),0)),"",INDIRECT(CONCATENATE("Table!",ADDRESS($T133,MATCH(O$1,INDIRECT("Table!A" &amp; $X133):INDIRECT("Table!" &amp; $AA$211 &amp; $X133),0)))))</f>
        <v/>
      </c>
      <c r="O133" s="26" t="str">
        <f ca="1">IF(ISERROR(MATCH(P$1,INDIRECT("Table!A"&amp;$X133):INDIRECT("Table!" &amp; $AA$211 &amp; $X133),0)),"",INDIRECT(CONCATENATE("Table!",ADDRESS($T133,MATCH(P$1,INDIRECT("Table!A" &amp; $X133):INDIRECT("Table!" &amp; $AA$211 &amp; $X133),0)))))</f>
        <v/>
      </c>
      <c r="P133" s="277" t="str">
        <f ca="1">IF(ISERROR(MATCH(Q$1,INDIRECT("Table!A"&amp;$X133):INDIRECT("Table!" &amp; $AA$211 &amp; $X133),0)),"",INDIRECT(CONCATENATE("Table!",ADDRESS($T133,MATCH(Q$1,INDIRECT("Table!A" &amp; $X133):INDIRECT("Table!" &amp; $AA$211 &amp; $X133),0)))))</f>
        <v/>
      </c>
      <c r="Q133" s="153"/>
      <c r="R133" s="153"/>
      <c r="S133" s="153"/>
      <c r="T133" s="24"/>
      <c r="U133" s="153"/>
      <c r="V133" s="153"/>
      <c r="W133" s="153"/>
      <c r="X133" s="24"/>
      <c r="Y133" s="153"/>
      <c r="Z133" s="153"/>
      <c r="AA133" s="153"/>
    </row>
    <row r="134" spans="2:27" ht="18" customHeight="1">
      <c r="B134" s="26"/>
      <c r="C134" s="26" t="str">
        <f ca="1">IF(ISERROR(MATCH(C$1,INDIRECT("Table!A"&amp;$X134):INDIRECT("Table!" &amp; $AA$211 &amp; $X134),0)),"",INDIRECT(CONCATENATE("Table!",ADDRESS($T134,MATCH(C$1,INDIRECT("Table!A" &amp; $X134):INDIRECT("Table!" &amp; $AA$211 &amp; $X134),0)))))</f>
        <v/>
      </c>
      <c r="D134" s="26" t="str">
        <f ca="1">IF(ISERROR(MATCH(D$1,INDIRECT("Table!A"&amp;$X134):INDIRECT("Table!" &amp; $AA$211 &amp; $X134),0)),"",INDIRECT(CONCATENATE("Table!",ADDRESS($T134,MATCH(D$1,INDIRECT("Table!A" &amp; $X134):INDIRECT("Table!" &amp; $AA$211 &amp; $X134),0)))))</f>
        <v/>
      </c>
      <c r="E134" s="26" t="str">
        <f ca="1">IF(ISERROR(MATCH(E$1,INDIRECT("Table!A"&amp;$X134):INDIRECT("Table!" &amp; $AA$211 &amp; $X134),0)),"",INDIRECT(CONCATENATE("Table!",ADDRESS($T134,MATCH(E$1,INDIRECT("Table!A" &amp; $X134):INDIRECT("Table!" &amp; $AA$211 &amp; $X134),0)))))</f>
        <v/>
      </c>
      <c r="F134" s="26" t="str">
        <f ca="1">IF(ISERROR(MATCH(F$1,INDIRECT("Table!A"&amp;$X134):INDIRECT("Table!" &amp; $AA$211 &amp; $X134),0)),"",INDIRECT(CONCATENATE("Table!",ADDRESS($T134,MATCH(F$1,INDIRECT("Table!A" &amp; $X134):INDIRECT("Table!" &amp; $AA$211 &amp; $X134),0)))))</f>
        <v/>
      </c>
      <c r="G134" s="26" t="str">
        <f ca="1">IF(ISERROR(MATCH(G$1,INDIRECT("Table!A"&amp;$X134):INDIRECT("Table!" &amp; $AA$211 &amp; $X134),0)),"",INDIRECT(CONCATENATE("Table!",ADDRESS($T134,MATCH(G$1,INDIRECT("Table!A" &amp; $X134):INDIRECT("Table!" &amp; $AA$211 &amp; $X134),0)))))</f>
        <v/>
      </c>
      <c r="H134" s="26" t="str">
        <f ca="1">IF(ISERROR(MATCH(H$1,INDIRECT("Table!A"&amp;$X134):INDIRECT("Table!" &amp; $AA$211 &amp; $X134),0)),"",INDIRECT(CONCATENATE("Table!",ADDRESS($T134,MATCH(H$1,INDIRECT("Table!A" &amp; $X134):INDIRECT("Table!" &amp; $AA$211 &amp; $X134),0)))))</f>
        <v/>
      </c>
      <c r="I134" s="277"/>
      <c r="J134" s="277"/>
      <c r="K134" s="26" t="str">
        <f ca="1">IF(ISERROR(MATCH(L$1,INDIRECT("Table!A"&amp;$X134):INDIRECT("Table!" &amp; $AA$211 &amp; $X134),0)),"",INDIRECT(CONCATENATE("Table!",ADDRESS($T134,MATCH(L$1,INDIRECT("Table!A" &amp; $X134):INDIRECT("Table!" &amp; $AA$211 &amp; $X134),0)))))</f>
        <v/>
      </c>
      <c r="L134" s="26" t="str">
        <f ca="1">IF(ISERROR(MATCH(M$1,INDIRECT("Table!A"&amp;$X134):INDIRECT("Table!" &amp; $AA$211 &amp; $X134),0)),"",INDIRECT(CONCATENATE("Table!",ADDRESS($T134,MATCH(M$1,INDIRECT("Table!A" &amp; $X134):INDIRECT("Table!" &amp; $AA$211 &amp; $X134),0)))))</f>
        <v/>
      </c>
      <c r="M134" s="26" t="str">
        <f ca="1">IF(ISERROR(MATCH(N$1,INDIRECT("Table!A"&amp;$X134):INDIRECT("Table!" &amp; $AA$211 &amp; $X134),0)),"",INDIRECT(CONCATENATE("Table!",ADDRESS($T134,MATCH(N$1,INDIRECT("Table!A" &amp; $X134):INDIRECT("Table!" &amp; $AA$211 &amp; $X134),0)))))</f>
        <v/>
      </c>
      <c r="N134" s="26" t="str">
        <f ca="1">IF(ISERROR(MATCH(O$1,INDIRECT("Table!A"&amp;$X134):INDIRECT("Table!" &amp; $AA$211 &amp; $X134),0)),"",INDIRECT(CONCATENATE("Table!",ADDRESS($T134,MATCH(O$1,INDIRECT("Table!A" &amp; $X134):INDIRECT("Table!" &amp; $AA$211 &amp; $X134),0)))))</f>
        <v/>
      </c>
      <c r="O134" s="26" t="str">
        <f ca="1">IF(ISERROR(MATCH(P$1,INDIRECT("Table!A"&amp;$X134):INDIRECT("Table!" &amp; $AA$211 &amp; $X134),0)),"",INDIRECT(CONCATENATE("Table!",ADDRESS($T134,MATCH(P$1,INDIRECT("Table!A" &amp; $X134):INDIRECT("Table!" &amp; $AA$211 &amp; $X134),0)))))</f>
        <v/>
      </c>
      <c r="P134" s="277" t="str">
        <f ca="1">IF(ISERROR(MATCH(Q$1,INDIRECT("Table!A"&amp;$X134):INDIRECT("Table!" &amp; $AA$211 &amp; $X134),0)),"",INDIRECT(CONCATENATE("Table!",ADDRESS($T134,MATCH(Q$1,INDIRECT("Table!A" &amp; $X134):INDIRECT("Table!" &amp; $AA$211 &amp; $X134),0)))))</f>
        <v/>
      </c>
      <c r="Q134" s="152"/>
      <c r="R134" s="152"/>
      <c r="S134" s="152"/>
      <c r="T134" s="24"/>
      <c r="U134" s="152"/>
      <c r="V134" s="152"/>
      <c r="W134" s="152"/>
      <c r="X134" s="24"/>
      <c r="Y134" s="152"/>
      <c r="Z134" s="152"/>
      <c r="AA134" s="152"/>
    </row>
    <row r="135" spans="2:27" ht="18" customHeight="1">
      <c r="B135" s="26"/>
      <c r="C135" s="26" t="str">
        <f ca="1">IF(ISERROR(MATCH(C$1,INDIRECT("Table!A"&amp;$X135):INDIRECT("Table!" &amp; $AA$211 &amp; $X135),0)),"",INDIRECT(CONCATENATE("Table!",ADDRESS($T135,MATCH(C$1,INDIRECT("Table!A" &amp; $X135):INDIRECT("Table!" &amp; $AA$211 &amp; $X135),0)))))</f>
        <v/>
      </c>
      <c r="D135" s="26" t="str">
        <f ca="1">IF(ISERROR(MATCH(D$1,INDIRECT("Table!A"&amp;$X135):INDIRECT("Table!" &amp; $AA$211 &amp; $X135),0)),"",INDIRECT(CONCATENATE("Table!",ADDRESS($T135,MATCH(D$1,INDIRECT("Table!A" &amp; $X135):INDIRECT("Table!" &amp; $AA$211 &amp; $X135),0)))))</f>
        <v/>
      </c>
      <c r="E135" s="26" t="str">
        <f ca="1">IF(ISERROR(MATCH(E$1,INDIRECT("Table!A"&amp;$X135):INDIRECT("Table!" &amp; $AA$211 &amp; $X135),0)),"",INDIRECT(CONCATENATE("Table!",ADDRESS($T135,MATCH(E$1,INDIRECT("Table!A" &amp; $X135):INDIRECT("Table!" &amp; $AA$211 &amp; $X135),0)))))</f>
        <v/>
      </c>
      <c r="F135" s="26" t="str">
        <f ca="1">IF(ISERROR(MATCH(F$1,INDIRECT("Table!A"&amp;$X135):INDIRECT("Table!" &amp; $AA$211 &amp; $X135),0)),"",INDIRECT(CONCATENATE("Table!",ADDRESS($T135,MATCH(F$1,INDIRECT("Table!A" &amp; $X135):INDIRECT("Table!" &amp; $AA$211 &amp; $X135),0)))))</f>
        <v/>
      </c>
      <c r="G135" s="26" t="str">
        <f ca="1">IF(ISERROR(MATCH(G$1,INDIRECT("Table!A"&amp;$X135):INDIRECT("Table!" &amp; $AA$211 &amp; $X135),0)),"",INDIRECT(CONCATENATE("Table!",ADDRESS($T135,MATCH(G$1,INDIRECT("Table!A" &amp; $X135):INDIRECT("Table!" &amp; $AA$211 &amp; $X135),0)))))</f>
        <v/>
      </c>
      <c r="H135" s="26" t="str">
        <f ca="1">IF(ISERROR(MATCH(H$1,INDIRECT("Table!A"&amp;$X135):INDIRECT("Table!" &amp; $AA$211 &amp; $X135),0)),"",INDIRECT(CONCATENATE("Table!",ADDRESS($T135,MATCH(H$1,INDIRECT("Table!A" &amp; $X135):INDIRECT("Table!" &amp; $AA$211 &amp; $X135),0)))))</f>
        <v/>
      </c>
      <c r="I135" s="277"/>
      <c r="J135" s="277"/>
      <c r="K135" s="26" t="str">
        <f ca="1">IF(ISERROR(MATCH(L$1,INDIRECT("Table!A"&amp;$X135):INDIRECT("Table!" &amp; $AA$211 &amp; $X135),0)),"",INDIRECT(CONCATENATE("Table!",ADDRESS($T135,MATCH(L$1,INDIRECT("Table!A" &amp; $X135):INDIRECT("Table!" &amp; $AA$211 &amp; $X135),0)))))</f>
        <v/>
      </c>
      <c r="L135" s="26" t="str">
        <f ca="1">IF(ISERROR(MATCH(M$1,INDIRECT("Table!A"&amp;$X135):INDIRECT("Table!" &amp; $AA$211 &amp; $X135),0)),"",INDIRECT(CONCATENATE("Table!",ADDRESS($T135,MATCH(M$1,INDIRECT("Table!A" &amp; $X135):INDIRECT("Table!" &amp; $AA$211 &amp; $X135),0)))))</f>
        <v/>
      </c>
      <c r="M135" s="26" t="str">
        <f ca="1">IF(ISERROR(MATCH(N$1,INDIRECT("Table!A"&amp;$X135):INDIRECT("Table!" &amp; $AA$211 &amp; $X135),0)),"",INDIRECT(CONCATENATE("Table!",ADDRESS($T135,MATCH(N$1,INDIRECT("Table!A" &amp; $X135):INDIRECT("Table!" &amp; $AA$211 &amp; $X135),0)))))</f>
        <v/>
      </c>
      <c r="N135" s="26" t="str">
        <f ca="1">IF(ISERROR(MATCH(O$1,INDIRECT("Table!A"&amp;$X135):INDIRECT("Table!" &amp; $AA$211 &amp; $X135),0)),"",INDIRECT(CONCATENATE("Table!",ADDRESS($T135,MATCH(O$1,INDIRECT("Table!A" &amp; $X135):INDIRECT("Table!" &amp; $AA$211 &amp; $X135),0)))))</f>
        <v/>
      </c>
      <c r="O135" s="26" t="str">
        <f ca="1">IF(ISERROR(MATCH(P$1,INDIRECT("Table!A"&amp;$X135):INDIRECT("Table!" &amp; $AA$211 &amp; $X135),0)),"",INDIRECT(CONCATENATE("Table!",ADDRESS($T135,MATCH(P$1,INDIRECT("Table!A" &amp; $X135):INDIRECT("Table!" &amp; $AA$211 &amp; $X135),0)))))</f>
        <v/>
      </c>
      <c r="P135" s="277" t="str">
        <f ca="1">IF(ISERROR(MATCH(Q$1,INDIRECT("Table!A"&amp;$X135):INDIRECT("Table!" &amp; $AA$211 &amp; $X135),0)),"",INDIRECT(CONCATENATE("Table!",ADDRESS($T135,MATCH(Q$1,INDIRECT("Table!A" &amp; $X135):INDIRECT("Table!" &amp; $AA$211 &amp; $X135),0)))))</f>
        <v/>
      </c>
      <c r="Q135" s="151"/>
      <c r="R135" s="151"/>
      <c r="S135" s="151"/>
      <c r="T135" s="24"/>
      <c r="U135" s="151"/>
      <c r="V135" s="151"/>
      <c r="W135" s="151"/>
      <c r="X135" s="24"/>
      <c r="Y135" s="151"/>
      <c r="Z135" s="151"/>
      <c r="AA135" s="151"/>
    </row>
    <row r="136" spans="2:27" ht="18" customHeight="1">
      <c r="B136" s="26"/>
      <c r="C136" s="26" t="str">
        <f ca="1">IF(ISERROR(MATCH(C$1,INDIRECT("Table!A"&amp;$X136):INDIRECT("Table!" &amp; $AA$211 &amp; $X136),0)),"",INDIRECT(CONCATENATE("Table!",ADDRESS($T136,MATCH(C$1,INDIRECT("Table!A" &amp; $X136):INDIRECT("Table!" &amp; $AA$211 &amp; $X136),0)))))</f>
        <v/>
      </c>
      <c r="D136" s="26" t="str">
        <f ca="1">IF(ISERROR(MATCH(D$1,INDIRECT("Table!A"&amp;$X136):INDIRECT("Table!" &amp; $AA$211 &amp; $X136),0)),"",INDIRECT(CONCATENATE("Table!",ADDRESS($T136,MATCH(D$1,INDIRECT("Table!A" &amp; $X136):INDIRECT("Table!" &amp; $AA$211 &amp; $X136),0)))))</f>
        <v/>
      </c>
      <c r="E136" s="26" t="str">
        <f ca="1">IF(ISERROR(MATCH(E$1,INDIRECT("Table!A"&amp;$X136):INDIRECT("Table!" &amp; $AA$211 &amp; $X136),0)),"",INDIRECT(CONCATENATE("Table!",ADDRESS($T136,MATCH(E$1,INDIRECT("Table!A" &amp; $X136):INDIRECT("Table!" &amp; $AA$211 &amp; $X136),0)))))</f>
        <v/>
      </c>
      <c r="F136" s="26" t="str">
        <f ca="1">IF(ISERROR(MATCH(F$1,INDIRECT("Table!A"&amp;$X136):INDIRECT("Table!" &amp; $AA$211 &amp; $X136),0)),"",INDIRECT(CONCATENATE("Table!",ADDRESS($T136,MATCH(F$1,INDIRECT("Table!A" &amp; $X136):INDIRECT("Table!" &amp; $AA$211 &amp; $X136),0)))))</f>
        <v/>
      </c>
      <c r="G136" s="26" t="str">
        <f ca="1">IF(ISERROR(MATCH(G$1,INDIRECT("Table!A"&amp;$X136):INDIRECT("Table!" &amp; $AA$211 &amp; $X136),0)),"",INDIRECT(CONCATENATE("Table!",ADDRESS($T136,MATCH(G$1,INDIRECT("Table!A" &amp; $X136):INDIRECT("Table!" &amp; $AA$211 &amp; $X136),0)))))</f>
        <v/>
      </c>
      <c r="H136" s="26" t="str">
        <f ca="1">IF(ISERROR(MATCH(H$1,INDIRECT("Table!A"&amp;$X136):INDIRECT("Table!" &amp; $AA$211 &amp; $X136),0)),"",INDIRECT(CONCATENATE("Table!",ADDRESS($T136,MATCH(H$1,INDIRECT("Table!A" &amp; $X136):INDIRECT("Table!" &amp; $AA$211 &amp; $X136),0)))))</f>
        <v/>
      </c>
      <c r="I136" s="277"/>
      <c r="J136" s="277"/>
      <c r="K136" s="26" t="str">
        <f ca="1">IF(ISERROR(MATCH(L$1,INDIRECT("Table!A"&amp;$X136):INDIRECT("Table!" &amp; $AA$211 &amp; $X136),0)),"",INDIRECT(CONCATENATE("Table!",ADDRESS($T136,MATCH(L$1,INDIRECT("Table!A" &amp; $X136):INDIRECT("Table!" &amp; $AA$211 &amp; $X136),0)))))</f>
        <v/>
      </c>
      <c r="L136" s="26" t="str">
        <f ca="1">IF(ISERROR(MATCH(M$1,INDIRECT("Table!A"&amp;$X136):INDIRECT("Table!" &amp; $AA$211 &amp; $X136),0)),"",INDIRECT(CONCATENATE("Table!",ADDRESS($T136,MATCH(M$1,INDIRECT("Table!A" &amp; $X136):INDIRECT("Table!" &amp; $AA$211 &amp; $X136),0)))))</f>
        <v/>
      </c>
      <c r="M136" s="26" t="str">
        <f ca="1">IF(ISERROR(MATCH(N$1,INDIRECT("Table!A"&amp;$X136):INDIRECT("Table!" &amp; $AA$211 &amp; $X136),0)),"",INDIRECT(CONCATENATE("Table!",ADDRESS($T136,MATCH(N$1,INDIRECT("Table!A" &amp; $X136):INDIRECT("Table!" &amp; $AA$211 &amp; $X136),0)))))</f>
        <v/>
      </c>
      <c r="N136" s="26" t="str">
        <f ca="1">IF(ISERROR(MATCH(O$1,INDIRECT("Table!A"&amp;$X136):INDIRECT("Table!" &amp; $AA$211 &amp; $X136),0)),"",INDIRECT(CONCATENATE("Table!",ADDRESS($T136,MATCH(O$1,INDIRECT("Table!A" &amp; $X136):INDIRECT("Table!" &amp; $AA$211 &amp; $X136),0)))))</f>
        <v/>
      </c>
      <c r="O136" s="26" t="str">
        <f ca="1">IF(ISERROR(MATCH(P$1,INDIRECT("Table!A"&amp;$X136):INDIRECT("Table!" &amp; $AA$211 &amp; $X136),0)),"",INDIRECT(CONCATENATE("Table!",ADDRESS($T136,MATCH(P$1,INDIRECT("Table!A" &amp; $X136):INDIRECT("Table!" &amp; $AA$211 &amp; $X136),0)))))</f>
        <v/>
      </c>
      <c r="P136" s="277" t="str">
        <f ca="1">IF(ISERROR(MATCH(Q$1,INDIRECT("Table!A"&amp;$X136):INDIRECT("Table!" &amp; $AA$211 &amp; $X136),0)),"",INDIRECT(CONCATENATE("Table!",ADDRESS($T136,MATCH(Q$1,INDIRECT("Table!A" &amp; $X136):INDIRECT("Table!" &amp; $AA$211 &amp; $X136),0)))))</f>
        <v/>
      </c>
      <c r="Q136" s="150"/>
      <c r="R136" s="150"/>
      <c r="S136" s="150"/>
      <c r="T136" s="24"/>
      <c r="U136" s="150"/>
      <c r="V136" s="150"/>
      <c r="W136" s="150"/>
      <c r="X136" s="24"/>
      <c r="Y136" s="150"/>
      <c r="Z136" s="150"/>
      <c r="AA136" s="150"/>
    </row>
    <row r="137" spans="2:27" ht="18" customHeight="1">
      <c r="B137" s="26"/>
      <c r="C137" s="26"/>
      <c r="D137" s="26"/>
      <c r="E137" s="26"/>
      <c r="F137" s="26"/>
      <c r="G137" s="26"/>
      <c r="H137" s="26"/>
      <c r="I137" s="277"/>
      <c r="J137" s="277"/>
      <c r="K137" s="26"/>
      <c r="L137" s="26"/>
      <c r="M137" s="26"/>
      <c r="N137" s="26"/>
      <c r="O137" s="26"/>
      <c r="P137" s="277"/>
      <c r="Q137" s="149"/>
      <c r="R137" s="149"/>
      <c r="S137" s="149"/>
      <c r="T137" s="24"/>
      <c r="U137" s="149"/>
      <c r="V137" s="149"/>
      <c r="W137" s="149"/>
      <c r="X137" s="24"/>
      <c r="Y137" s="149"/>
      <c r="Z137" s="149"/>
      <c r="AA137" s="149"/>
    </row>
    <row r="138" spans="2:27" ht="18" customHeight="1">
      <c r="B138" s="26"/>
      <c r="C138" s="26"/>
      <c r="D138" s="26"/>
      <c r="E138" s="26"/>
      <c r="F138" s="26"/>
      <c r="G138" s="26"/>
      <c r="H138" s="26"/>
      <c r="I138" s="277"/>
      <c r="J138" s="277"/>
      <c r="K138" s="26"/>
      <c r="L138" s="26"/>
      <c r="M138" s="26"/>
      <c r="N138" s="26"/>
      <c r="O138" s="26"/>
      <c r="P138" s="277"/>
      <c r="Q138" s="147"/>
      <c r="R138" s="147"/>
      <c r="S138" s="147"/>
      <c r="T138" s="24"/>
      <c r="U138" s="147"/>
      <c r="V138" s="147"/>
      <c r="W138" s="147"/>
      <c r="X138" s="24"/>
      <c r="Y138" s="147"/>
      <c r="Z138" s="147"/>
      <c r="AA138" s="147"/>
    </row>
    <row r="139" spans="2:27" ht="18" customHeight="1">
      <c r="B139" s="26"/>
      <c r="C139" s="26"/>
      <c r="D139" s="26"/>
      <c r="E139" s="26"/>
      <c r="F139" s="26"/>
      <c r="G139" s="26"/>
      <c r="H139" s="26"/>
      <c r="I139" s="277"/>
      <c r="J139" s="277"/>
      <c r="K139" s="26"/>
      <c r="L139" s="26"/>
      <c r="M139" s="26"/>
      <c r="N139" s="26"/>
      <c r="O139" s="26"/>
      <c r="P139" s="277"/>
      <c r="Q139" s="146"/>
      <c r="R139" s="146"/>
      <c r="S139" s="146"/>
      <c r="T139" s="24"/>
      <c r="U139" s="146"/>
      <c r="V139" s="146"/>
      <c r="W139" s="146"/>
      <c r="X139" s="24"/>
      <c r="Y139" s="146"/>
      <c r="Z139" s="146"/>
      <c r="AA139" s="146"/>
    </row>
    <row r="140" spans="2:27" ht="18" customHeight="1">
      <c r="B140" s="26"/>
      <c r="C140" s="26" t="str">
        <f ca="1">IF(ISERROR(MATCH(C$1,INDIRECT("Table!A"&amp;$X140):INDIRECT("Table!" &amp; $AA$211 &amp; $X140),0)),"",INDIRECT(CONCATENATE("Table!",ADDRESS($T140,MATCH(C$1,INDIRECT("Table!A" &amp; $X140):INDIRECT("Table!" &amp; $AA$211 &amp; $X140),0)))))</f>
        <v/>
      </c>
      <c r="D140" s="26" t="str">
        <f ca="1">IF(ISERROR(MATCH(D$1,INDIRECT("Table!A"&amp;$X140):INDIRECT("Table!" &amp; $AA$211 &amp; $X140),0)),"",INDIRECT(CONCATENATE("Table!",ADDRESS($T140,MATCH(D$1,INDIRECT("Table!A" &amp; $X140):INDIRECT("Table!" &amp; $AA$211 &amp; $X140),0)))))</f>
        <v/>
      </c>
      <c r="E140" s="26" t="str">
        <f ca="1">IF(ISERROR(MATCH(E$1,INDIRECT("Table!A"&amp;$X140):INDIRECT("Table!" &amp; $AA$211 &amp; $X140),0)),"",INDIRECT(CONCATENATE("Table!",ADDRESS($T140,MATCH(E$1,INDIRECT("Table!A" &amp; $X140):INDIRECT("Table!" &amp; $AA$211 &amp; $X140),0)))))</f>
        <v/>
      </c>
      <c r="F140" s="26" t="str">
        <f ca="1">IF(ISERROR(MATCH(F$1,INDIRECT("Table!A"&amp;$X140):INDIRECT("Table!" &amp; $AA$211 &amp; $X140),0)),"",INDIRECT(CONCATENATE("Table!",ADDRESS($T140,MATCH(F$1,INDIRECT("Table!A" &amp; $X140):INDIRECT("Table!" &amp; $AA$211 &amp; $X140),0)))))</f>
        <v/>
      </c>
      <c r="G140" s="26" t="str">
        <f ca="1">IF(ISERROR(MATCH(G$1,INDIRECT("Table!A"&amp;$X140):INDIRECT("Table!" &amp; $AA$211 &amp; $X140),0)),"",INDIRECT(CONCATENATE("Table!",ADDRESS($T140,MATCH(G$1,INDIRECT("Table!A" &amp; $X140):INDIRECT("Table!" &amp; $AA$211 &amp; $X140),0)))))</f>
        <v/>
      </c>
      <c r="H140" s="26" t="str">
        <f ca="1">IF(ISERROR(MATCH(H$1,INDIRECT("Table!A"&amp;$X140):INDIRECT("Table!" &amp; $AA$211 &amp; $X140),0)),"",INDIRECT(CONCATENATE("Table!",ADDRESS($T140,MATCH(H$1,INDIRECT("Table!A" &amp; $X140):INDIRECT("Table!" &amp; $AA$211 &amp; $X140),0)))))</f>
        <v/>
      </c>
      <c r="I140" s="277"/>
      <c r="J140" s="277"/>
      <c r="K140" s="26" t="str">
        <f ca="1">IF(ISERROR(MATCH(L$1,INDIRECT("Table!A"&amp;$X140):INDIRECT("Table!" &amp; $AA$211 &amp; $X140),0)),"",INDIRECT(CONCATENATE("Table!",ADDRESS($T140,MATCH(L$1,INDIRECT("Table!A" &amp; $X140):INDIRECT("Table!" &amp; $AA$211 &amp; $X140),0)))))</f>
        <v/>
      </c>
      <c r="L140" s="26" t="str">
        <f ca="1">IF(ISERROR(MATCH(M$1,INDIRECT("Table!A"&amp;$X140):INDIRECT("Table!" &amp; $AA$211 &amp; $X140),0)),"",INDIRECT(CONCATENATE("Table!",ADDRESS($T140,MATCH(M$1,INDIRECT("Table!A" &amp; $X140):INDIRECT("Table!" &amp; $AA$211 &amp; $X140),0)))))</f>
        <v/>
      </c>
      <c r="M140" s="26" t="str">
        <f ca="1">IF(ISERROR(MATCH(N$1,INDIRECT("Table!A"&amp;$X140):INDIRECT("Table!" &amp; $AA$211 &amp; $X140),0)),"",INDIRECT(CONCATENATE("Table!",ADDRESS($T140,MATCH(N$1,INDIRECT("Table!A" &amp; $X140):INDIRECT("Table!" &amp; $AA$211 &amp; $X140),0)))))</f>
        <v/>
      </c>
      <c r="N140" s="26" t="str">
        <f ca="1">IF(ISERROR(MATCH(O$1,INDIRECT("Table!A"&amp;$X140):INDIRECT("Table!" &amp; $AA$211 &amp; $X140),0)),"",INDIRECT(CONCATENATE("Table!",ADDRESS($T140,MATCH(O$1,INDIRECT("Table!A" &amp; $X140):INDIRECT("Table!" &amp; $AA$211 &amp; $X140),0)))))</f>
        <v/>
      </c>
      <c r="O140" s="26" t="str">
        <f ca="1">IF(ISERROR(MATCH(P$1,INDIRECT("Table!A"&amp;$X140):INDIRECT("Table!" &amp; $AA$211 &amp; $X140),0)),"",INDIRECT(CONCATENATE("Table!",ADDRESS($T140,MATCH(P$1,INDIRECT("Table!A" &amp; $X140):INDIRECT("Table!" &amp; $AA$211 &amp; $X140),0)))))</f>
        <v/>
      </c>
      <c r="P140" s="277" t="str">
        <f ca="1">IF(ISERROR(MATCH(Q$1,INDIRECT("Table!A"&amp;$X140):INDIRECT("Table!" &amp; $AA$211 &amp; $X140),0)),"",INDIRECT(CONCATENATE("Table!",ADDRESS($T140,MATCH(Q$1,INDIRECT("Table!A" &amp; $X140):INDIRECT("Table!" &amp; $AA$211 &amp; $X140),0)))))</f>
        <v/>
      </c>
      <c r="Q140" s="145"/>
      <c r="R140" s="145"/>
      <c r="S140" s="145"/>
      <c r="T140" s="24"/>
      <c r="U140" s="145"/>
      <c r="V140" s="145"/>
      <c r="W140" s="145"/>
      <c r="X140" s="24"/>
      <c r="Y140" s="145"/>
      <c r="Z140" s="145"/>
      <c r="AA140" s="145"/>
    </row>
    <row r="141" spans="2:27" ht="18" customHeight="1">
      <c r="B141" s="26"/>
      <c r="C141" s="26" t="str">
        <f ca="1">IF(ISERROR(MATCH(C$1,INDIRECT("Table!A"&amp;$X141):INDIRECT("Table!" &amp; $AA$211 &amp; $X141),0)),"",INDIRECT(CONCATENATE("Table!",ADDRESS($T141,MATCH(C$1,INDIRECT("Table!A" &amp; $X141):INDIRECT("Table!" &amp; $AA$211 &amp; $X141),0)))))</f>
        <v/>
      </c>
      <c r="D141" s="26" t="str">
        <f ca="1">IF(ISERROR(MATCH(D$1,INDIRECT("Table!A"&amp;$X141):INDIRECT("Table!" &amp; $AA$211 &amp; $X141),0)),"",INDIRECT(CONCATENATE("Table!",ADDRESS($T141,MATCH(D$1,INDIRECT("Table!A" &amp; $X141):INDIRECT("Table!" &amp; $AA$211 &amp; $X141),0)))))</f>
        <v/>
      </c>
      <c r="E141" s="26" t="str">
        <f ca="1">IF(ISERROR(MATCH(E$1,INDIRECT("Table!A"&amp;$X141):INDIRECT("Table!" &amp; $AA$211 &amp; $X141),0)),"",INDIRECT(CONCATENATE("Table!",ADDRESS($T141,MATCH(E$1,INDIRECT("Table!A" &amp; $X141):INDIRECT("Table!" &amp; $AA$211 &amp; $X141),0)))))</f>
        <v/>
      </c>
      <c r="F141" s="26" t="str">
        <f ca="1">IF(ISERROR(MATCH(F$1,INDIRECT("Table!A"&amp;$X141):INDIRECT("Table!" &amp; $AA$211 &amp; $X141),0)),"",INDIRECT(CONCATENATE("Table!",ADDRESS($T141,MATCH(F$1,INDIRECT("Table!A" &amp; $X141):INDIRECT("Table!" &amp; $AA$211 &amp; $X141),0)))))</f>
        <v/>
      </c>
      <c r="G141" s="26" t="str">
        <f ca="1">IF(ISERROR(MATCH(G$1,INDIRECT("Table!A"&amp;$X141):INDIRECT("Table!" &amp; $AA$211 &amp; $X141),0)),"",INDIRECT(CONCATENATE("Table!",ADDRESS($T141,MATCH(G$1,INDIRECT("Table!A" &amp; $X141):INDIRECT("Table!" &amp; $AA$211 &amp; $X141),0)))))</f>
        <v/>
      </c>
      <c r="H141" s="26" t="str">
        <f ca="1">IF(ISERROR(MATCH(H$1,INDIRECT("Table!A"&amp;$X141):INDIRECT("Table!" &amp; $AA$211 &amp; $X141),0)),"",INDIRECT(CONCATENATE("Table!",ADDRESS($T141,MATCH(H$1,INDIRECT("Table!A" &amp; $X141):INDIRECT("Table!" &amp; $AA$211 &amp; $X141),0)))))</f>
        <v/>
      </c>
      <c r="I141" s="277"/>
      <c r="J141" s="277"/>
      <c r="K141" s="26" t="str">
        <f ca="1">IF(ISERROR(MATCH(L$1,INDIRECT("Table!A"&amp;$X141):INDIRECT("Table!" &amp; $AA$211 &amp; $X141),0)),"",INDIRECT(CONCATENATE("Table!",ADDRESS($T141,MATCH(L$1,INDIRECT("Table!A" &amp; $X141):INDIRECT("Table!" &amp; $AA$211 &amp; $X141),0)))))</f>
        <v/>
      </c>
      <c r="L141" s="26" t="str">
        <f ca="1">IF(ISERROR(MATCH(M$1,INDIRECT("Table!A"&amp;$X141):INDIRECT("Table!" &amp; $AA$211 &amp; $X141),0)),"",INDIRECT(CONCATENATE("Table!",ADDRESS($T141,MATCH(M$1,INDIRECT("Table!A" &amp; $X141):INDIRECT("Table!" &amp; $AA$211 &amp; $X141),0)))))</f>
        <v/>
      </c>
      <c r="M141" s="26" t="str">
        <f ca="1">IF(ISERROR(MATCH(N$1,INDIRECT("Table!A"&amp;$X141):INDIRECT("Table!" &amp; $AA$211 &amp; $X141),0)),"",INDIRECT(CONCATENATE("Table!",ADDRESS($T141,MATCH(N$1,INDIRECT("Table!A" &amp; $X141):INDIRECT("Table!" &amp; $AA$211 &amp; $X141),0)))))</f>
        <v/>
      </c>
      <c r="N141" s="26" t="str">
        <f ca="1">IF(ISERROR(MATCH(O$1,INDIRECT("Table!A"&amp;$X141):INDIRECT("Table!" &amp; $AA$211 &amp; $X141),0)),"",INDIRECT(CONCATENATE("Table!",ADDRESS($T141,MATCH(O$1,INDIRECT("Table!A" &amp; $X141):INDIRECT("Table!" &amp; $AA$211 &amp; $X141),0)))))</f>
        <v/>
      </c>
      <c r="O141" s="26" t="str">
        <f ca="1">IF(ISERROR(MATCH(P$1,INDIRECT("Table!A"&amp;$X141):INDIRECT("Table!" &amp; $AA$211 &amp; $X141),0)),"",INDIRECT(CONCATENATE("Table!",ADDRESS($T141,MATCH(P$1,INDIRECT("Table!A" &amp; $X141):INDIRECT("Table!" &amp; $AA$211 &amp; $X141),0)))))</f>
        <v/>
      </c>
      <c r="P141" s="277" t="str">
        <f ca="1">IF(ISERROR(MATCH(Q$1,INDIRECT("Table!A"&amp;$X141):INDIRECT("Table!" &amp; $AA$211 &amp; $X141),0)),"",INDIRECT(CONCATENATE("Table!",ADDRESS($T141,MATCH(Q$1,INDIRECT("Table!A" &amp; $X141):INDIRECT("Table!" &amp; $AA$211 &amp; $X141),0)))))</f>
        <v/>
      </c>
      <c r="Q141" s="144"/>
      <c r="R141" s="144"/>
      <c r="S141" s="144"/>
      <c r="T141" s="24"/>
      <c r="U141" s="144"/>
      <c r="V141" s="144"/>
      <c r="W141" s="144"/>
      <c r="X141" s="24"/>
      <c r="Y141" s="144"/>
      <c r="Z141" s="144"/>
      <c r="AA141" s="144"/>
    </row>
    <row r="142" spans="2:27" ht="18" customHeight="1">
      <c r="B142" s="26"/>
      <c r="C142" s="26" t="str">
        <f ca="1">IF(ISERROR(MATCH(C$1,INDIRECT("Table!A"&amp;$X142):INDIRECT("Table!" &amp; $AA$211 &amp; $X142),0)),"",INDIRECT(CONCATENATE("Table!",ADDRESS($T142,MATCH(C$1,INDIRECT("Table!A" &amp; $X142):INDIRECT("Table!" &amp; $AA$211 &amp; $X142),0)))))</f>
        <v/>
      </c>
      <c r="D142" s="26" t="str">
        <f ca="1">IF(ISERROR(MATCH(D$1,INDIRECT("Table!A"&amp;$X142):INDIRECT("Table!" &amp; $AA$211 &amp; $X142),0)),"",INDIRECT(CONCATENATE("Table!",ADDRESS($T142,MATCH(D$1,INDIRECT("Table!A" &amp; $X142):INDIRECT("Table!" &amp; $AA$211 &amp; $X142),0)))))</f>
        <v/>
      </c>
      <c r="E142" s="26" t="str">
        <f ca="1">IF(ISERROR(MATCH(E$1,INDIRECT("Table!A"&amp;$X142):INDIRECT("Table!" &amp; $AA$211 &amp; $X142),0)),"",INDIRECT(CONCATENATE("Table!",ADDRESS($T142,MATCH(E$1,INDIRECT("Table!A" &amp; $X142):INDIRECT("Table!" &amp; $AA$211 &amp; $X142),0)))))</f>
        <v/>
      </c>
      <c r="F142" s="26" t="str">
        <f ca="1">IF(ISERROR(MATCH(F$1,INDIRECT("Table!A"&amp;$X142):INDIRECT("Table!" &amp; $AA$211 &amp; $X142),0)),"",INDIRECT(CONCATENATE("Table!",ADDRESS($T142,MATCH(F$1,INDIRECT("Table!A" &amp; $X142):INDIRECT("Table!" &amp; $AA$211 &amp; $X142),0)))))</f>
        <v/>
      </c>
      <c r="G142" s="26" t="str">
        <f ca="1">IF(ISERROR(MATCH(G$1,INDIRECT("Table!A"&amp;$X142):INDIRECT("Table!" &amp; $AA$211 &amp; $X142),0)),"",INDIRECT(CONCATENATE("Table!",ADDRESS($T142,MATCH(G$1,INDIRECT("Table!A" &amp; $X142):INDIRECT("Table!" &amp; $AA$211 &amp; $X142),0)))))</f>
        <v/>
      </c>
      <c r="H142" s="26" t="str">
        <f ca="1">IF(ISERROR(MATCH(H$1,INDIRECT("Table!A"&amp;$X142):INDIRECT("Table!" &amp; $AA$211 &amp; $X142),0)),"",INDIRECT(CONCATENATE("Table!",ADDRESS($T142,MATCH(H$1,INDIRECT("Table!A" &amp; $X142):INDIRECT("Table!" &amp; $AA$211 &amp; $X142),0)))))</f>
        <v/>
      </c>
      <c r="I142" s="277"/>
      <c r="J142" s="277"/>
      <c r="K142" s="26" t="str">
        <f ca="1">IF(ISERROR(MATCH(L$1,INDIRECT("Table!A"&amp;$X142):INDIRECT("Table!" &amp; $AA$211 &amp; $X142),0)),"",INDIRECT(CONCATENATE("Table!",ADDRESS($T142,MATCH(L$1,INDIRECT("Table!A" &amp; $X142):INDIRECT("Table!" &amp; $AA$211 &amp; $X142),0)))))</f>
        <v/>
      </c>
      <c r="L142" s="26" t="str">
        <f ca="1">IF(ISERROR(MATCH(M$1,INDIRECT("Table!A"&amp;$X142):INDIRECT("Table!" &amp; $AA$211 &amp; $X142),0)),"",INDIRECT(CONCATENATE("Table!",ADDRESS($T142,MATCH(M$1,INDIRECT("Table!A" &amp; $X142):INDIRECT("Table!" &amp; $AA$211 &amp; $X142),0)))))</f>
        <v/>
      </c>
      <c r="M142" s="26" t="str">
        <f ca="1">IF(ISERROR(MATCH(N$1,INDIRECT("Table!A"&amp;$X142):INDIRECT("Table!" &amp; $AA$211 &amp; $X142),0)),"",INDIRECT(CONCATENATE("Table!",ADDRESS($T142,MATCH(N$1,INDIRECT("Table!A" &amp; $X142):INDIRECT("Table!" &amp; $AA$211 &amp; $X142),0)))))</f>
        <v/>
      </c>
      <c r="N142" s="26" t="str">
        <f ca="1">IF(ISERROR(MATCH(O$1,INDIRECT("Table!A"&amp;$X142):INDIRECT("Table!" &amp; $AA$211 &amp; $X142),0)),"",INDIRECT(CONCATENATE("Table!",ADDRESS($T142,MATCH(O$1,INDIRECT("Table!A" &amp; $X142):INDIRECT("Table!" &amp; $AA$211 &amp; $X142),0)))))</f>
        <v/>
      </c>
      <c r="O142" s="26" t="str">
        <f ca="1">IF(ISERROR(MATCH(P$1,INDIRECT("Table!A"&amp;$X142):INDIRECT("Table!" &amp; $AA$211 &amp; $X142),0)),"",INDIRECT(CONCATENATE("Table!",ADDRESS($T142,MATCH(P$1,INDIRECT("Table!A" &amp; $X142):INDIRECT("Table!" &amp; $AA$211 &amp; $X142),0)))))</f>
        <v/>
      </c>
      <c r="P142" s="277" t="str">
        <f ca="1">IF(ISERROR(MATCH(Q$1,INDIRECT("Table!A"&amp;$X142):INDIRECT("Table!" &amp; $AA$211 &amp; $X142),0)),"",INDIRECT(CONCATENATE("Table!",ADDRESS($T142,MATCH(Q$1,INDIRECT("Table!A" &amp; $X142):INDIRECT("Table!" &amp; $AA$211 &amp; $X142),0)))))</f>
        <v/>
      </c>
      <c r="Q142" s="143"/>
      <c r="R142" s="143"/>
      <c r="S142" s="143"/>
      <c r="T142" s="24"/>
      <c r="U142" s="143"/>
      <c r="V142" s="143"/>
      <c r="W142" s="143"/>
      <c r="X142" s="24"/>
      <c r="Y142" s="143"/>
      <c r="Z142" s="143"/>
      <c r="AA142" s="143"/>
    </row>
    <row r="143" spans="2:27" ht="18" customHeight="1">
      <c r="B143" s="26"/>
      <c r="C143" s="26" t="str">
        <f ca="1">IF(ISERROR(MATCH(C$1,INDIRECT("Table!A"&amp;$X143):INDIRECT("Table!" &amp; $AA$211 &amp; $X143),0)),"",INDIRECT(CONCATENATE("Table!",ADDRESS($T143,MATCH(C$1,INDIRECT("Table!A" &amp; $X143):INDIRECT("Table!" &amp; $AA$211 &amp; $X143),0)))))</f>
        <v/>
      </c>
      <c r="D143" s="26" t="str">
        <f ca="1">IF(ISERROR(MATCH(D$1,INDIRECT("Table!A"&amp;$X143):INDIRECT("Table!" &amp; $AA$211 &amp; $X143),0)),"",INDIRECT(CONCATENATE("Table!",ADDRESS($T143,MATCH(D$1,INDIRECT("Table!A" &amp; $X143):INDIRECT("Table!" &amp; $AA$211 &amp; $X143),0)))))</f>
        <v/>
      </c>
      <c r="E143" s="26" t="str">
        <f ca="1">IF(ISERROR(MATCH(E$1,INDIRECT("Table!A"&amp;$X143):INDIRECT("Table!" &amp; $AA$211 &amp; $X143),0)),"",INDIRECT(CONCATENATE("Table!",ADDRESS($T143,MATCH(E$1,INDIRECT("Table!A" &amp; $X143):INDIRECT("Table!" &amp; $AA$211 &amp; $X143),0)))))</f>
        <v/>
      </c>
      <c r="F143" s="26" t="str">
        <f ca="1">IF(ISERROR(MATCH(F$1,INDIRECT("Table!A"&amp;$X143):INDIRECT("Table!" &amp; $AA$211 &amp; $X143),0)),"",INDIRECT(CONCATENATE("Table!",ADDRESS($T143,MATCH(F$1,INDIRECT("Table!A" &amp; $X143):INDIRECT("Table!" &amp; $AA$211 &amp; $X143),0)))))</f>
        <v/>
      </c>
      <c r="G143" s="26" t="str">
        <f ca="1">IF(ISERROR(MATCH(G$1,INDIRECT("Table!A"&amp;$X143):INDIRECT("Table!" &amp; $AA$211 &amp; $X143),0)),"",INDIRECT(CONCATENATE("Table!",ADDRESS($T143,MATCH(G$1,INDIRECT("Table!A" &amp; $X143):INDIRECT("Table!" &amp; $AA$211 &amp; $X143),0)))))</f>
        <v/>
      </c>
      <c r="H143" s="26" t="str">
        <f ca="1">IF(ISERROR(MATCH(H$1,INDIRECT("Table!A"&amp;$X143):INDIRECT("Table!" &amp; $AA$211 &amp; $X143),0)),"",INDIRECT(CONCATENATE("Table!",ADDRESS($T143,MATCH(H$1,INDIRECT("Table!A" &amp; $X143):INDIRECT("Table!" &amp; $AA$211 &amp; $X143),0)))))</f>
        <v/>
      </c>
      <c r="I143" s="277"/>
      <c r="J143" s="277"/>
      <c r="K143" s="26" t="str">
        <f ca="1">IF(ISERROR(MATCH(L$1,INDIRECT("Table!A"&amp;$X143):INDIRECT("Table!" &amp; $AA$211 &amp; $X143),0)),"",INDIRECT(CONCATENATE("Table!",ADDRESS($T143,MATCH(L$1,INDIRECT("Table!A" &amp; $X143):INDIRECT("Table!" &amp; $AA$211 &amp; $X143),0)))))</f>
        <v/>
      </c>
      <c r="L143" s="26" t="str">
        <f ca="1">IF(ISERROR(MATCH(M$1,INDIRECT("Table!A"&amp;$X143):INDIRECT("Table!" &amp; $AA$211 &amp; $X143),0)),"",INDIRECT(CONCATENATE("Table!",ADDRESS($T143,MATCH(M$1,INDIRECT("Table!A" &amp; $X143):INDIRECT("Table!" &amp; $AA$211 &amp; $X143),0)))))</f>
        <v/>
      </c>
      <c r="M143" s="26" t="str">
        <f ca="1">IF(ISERROR(MATCH(N$1,INDIRECT("Table!A"&amp;$X143):INDIRECT("Table!" &amp; $AA$211 &amp; $X143),0)),"",INDIRECT(CONCATENATE("Table!",ADDRESS($T143,MATCH(N$1,INDIRECT("Table!A" &amp; $X143):INDIRECT("Table!" &amp; $AA$211 &amp; $X143),0)))))</f>
        <v/>
      </c>
      <c r="N143" s="26" t="str">
        <f ca="1">IF(ISERROR(MATCH(O$1,INDIRECT("Table!A"&amp;$X143):INDIRECT("Table!" &amp; $AA$211 &amp; $X143),0)),"",INDIRECT(CONCATENATE("Table!",ADDRESS($T143,MATCH(O$1,INDIRECT("Table!A" &amp; $X143):INDIRECT("Table!" &amp; $AA$211 &amp; $X143),0)))))</f>
        <v/>
      </c>
      <c r="O143" s="26" t="str">
        <f ca="1">IF(ISERROR(MATCH(P$1,INDIRECT("Table!A"&amp;$X143):INDIRECT("Table!" &amp; $AA$211 &amp; $X143),0)),"",INDIRECT(CONCATENATE("Table!",ADDRESS($T143,MATCH(P$1,INDIRECT("Table!A" &amp; $X143):INDIRECT("Table!" &amp; $AA$211 &amp; $X143),0)))))</f>
        <v/>
      </c>
      <c r="P143" s="277" t="str">
        <f ca="1">IF(ISERROR(MATCH(Q$1,INDIRECT("Table!A"&amp;$X143):INDIRECT("Table!" &amp; $AA$211 &amp; $X143),0)),"",INDIRECT(CONCATENATE("Table!",ADDRESS($T143,MATCH(Q$1,INDIRECT("Table!A" &amp; $X143):INDIRECT("Table!" &amp; $AA$211 &amp; $X143),0)))))</f>
        <v/>
      </c>
      <c r="Q143" s="142"/>
      <c r="R143" s="142"/>
      <c r="S143" s="142"/>
      <c r="T143" s="24"/>
      <c r="U143" s="142"/>
      <c r="V143" s="142"/>
      <c r="W143" s="142"/>
      <c r="X143" s="24"/>
      <c r="Y143" s="142"/>
      <c r="Z143" s="142"/>
      <c r="AA143" s="142"/>
    </row>
    <row r="144" spans="2:27" ht="18" customHeight="1">
      <c r="B144" s="26"/>
      <c r="C144" s="26" t="str">
        <f ca="1">IF(ISERROR(MATCH(C$1,INDIRECT("Table!A"&amp;$X144):INDIRECT("Table!" &amp; $AA$211 &amp; $X144),0)),"",INDIRECT(CONCATENATE("Table!",ADDRESS($T144,MATCH(C$1,INDIRECT("Table!A" &amp; $X144):INDIRECT("Table!" &amp; $AA$211 &amp; $X144),0)))))</f>
        <v/>
      </c>
      <c r="D144" s="26" t="str">
        <f ca="1">IF(ISERROR(MATCH(D$1,INDIRECT("Table!A"&amp;$X144):INDIRECT("Table!" &amp; $AA$211 &amp; $X144),0)),"",INDIRECT(CONCATENATE("Table!",ADDRESS($T144,MATCH(D$1,INDIRECT("Table!A" &amp; $X144):INDIRECT("Table!" &amp; $AA$211 &amp; $X144),0)))))</f>
        <v/>
      </c>
      <c r="E144" s="26" t="str">
        <f ca="1">IF(ISERROR(MATCH(E$1,INDIRECT("Table!A"&amp;$X144):INDIRECT("Table!" &amp; $AA$211 &amp; $X144),0)),"",INDIRECT(CONCATENATE("Table!",ADDRESS($T144,MATCH(E$1,INDIRECT("Table!A" &amp; $X144):INDIRECT("Table!" &amp; $AA$211 &amp; $X144),0)))))</f>
        <v/>
      </c>
      <c r="F144" s="26" t="str">
        <f ca="1">IF(ISERROR(MATCH(F$1,INDIRECT("Table!A"&amp;$X144):INDIRECT("Table!" &amp; $AA$211 &amp; $X144),0)),"",INDIRECT(CONCATENATE("Table!",ADDRESS($T144,MATCH(F$1,INDIRECT("Table!A" &amp; $X144):INDIRECT("Table!" &amp; $AA$211 &amp; $X144),0)))))</f>
        <v/>
      </c>
      <c r="G144" s="26" t="str">
        <f ca="1">IF(ISERROR(MATCH(G$1,INDIRECT("Table!A"&amp;$X144):INDIRECT("Table!" &amp; $AA$211 &amp; $X144),0)),"",INDIRECT(CONCATENATE("Table!",ADDRESS($T144,MATCH(G$1,INDIRECT("Table!A" &amp; $X144):INDIRECT("Table!" &amp; $AA$211 &amp; $X144),0)))))</f>
        <v/>
      </c>
      <c r="H144" s="26" t="str">
        <f ca="1">IF(ISERROR(MATCH(H$1,INDIRECT("Table!A"&amp;$X144):INDIRECT("Table!" &amp; $AA$211 &amp; $X144),0)),"",INDIRECT(CONCATENATE("Table!",ADDRESS($T144,MATCH(H$1,INDIRECT("Table!A" &amp; $X144):INDIRECT("Table!" &amp; $AA$211 &amp; $X144),0)))))</f>
        <v/>
      </c>
      <c r="I144" s="277"/>
      <c r="J144" s="277"/>
      <c r="K144" s="26" t="str">
        <f ca="1">IF(ISERROR(MATCH(L$1,INDIRECT("Table!A"&amp;$X144):INDIRECT("Table!" &amp; $AA$211 &amp; $X144),0)),"",INDIRECT(CONCATENATE("Table!",ADDRESS($T144,MATCH(L$1,INDIRECT("Table!A" &amp; $X144):INDIRECT("Table!" &amp; $AA$211 &amp; $X144),0)))))</f>
        <v/>
      </c>
      <c r="L144" s="26" t="str">
        <f ca="1">IF(ISERROR(MATCH(M$1,INDIRECT("Table!A"&amp;$X144):INDIRECT("Table!" &amp; $AA$211 &amp; $X144),0)),"",INDIRECT(CONCATENATE("Table!",ADDRESS($T144,MATCH(M$1,INDIRECT("Table!A" &amp; $X144):INDIRECT("Table!" &amp; $AA$211 &amp; $X144),0)))))</f>
        <v/>
      </c>
      <c r="M144" s="26" t="str">
        <f ca="1">IF(ISERROR(MATCH(N$1,INDIRECT("Table!A"&amp;$X144):INDIRECT("Table!" &amp; $AA$211 &amp; $X144),0)),"",INDIRECT(CONCATENATE("Table!",ADDRESS($T144,MATCH(N$1,INDIRECT("Table!A" &amp; $X144):INDIRECT("Table!" &amp; $AA$211 &amp; $X144),0)))))</f>
        <v/>
      </c>
      <c r="N144" s="26" t="str">
        <f ca="1">IF(ISERROR(MATCH(O$1,INDIRECT("Table!A"&amp;$X144):INDIRECT("Table!" &amp; $AA$211 &amp; $X144),0)),"",INDIRECT(CONCATENATE("Table!",ADDRESS($T144,MATCH(O$1,INDIRECT("Table!A" &amp; $X144):INDIRECT("Table!" &amp; $AA$211 &amp; $X144),0)))))</f>
        <v/>
      </c>
      <c r="O144" s="26" t="str">
        <f ca="1">IF(ISERROR(MATCH(P$1,INDIRECT("Table!A"&amp;$X144):INDIRECT("Table!" &amp; $AA$211 &amp; $X144),0)),"",INDIRECT(CONCATENATE("Table!",ADDRESS($T144,MATCH(P$1,INDIRECT("Table!A" &amp; $X144):INDIRECT("Table!" &amp; $AA$211 &amp; $X144),0)))))</f>
        <v/>
      </c>
      <c r="P144" s="277" t="str">
        <f ca="1">IF(ISERROR(MATCH(Q$1,INDIRECT("Table!A"&amp;$X144):INDIRECT("Table!" &amp; $AA$211 &amp; $X144),0)),"",INDIRECT(CONCATENATE("Table!",ADDRESS($T144,MATCH(Q$1,INDIRECT("Table!A" &amp; $X144):INDIRECT("Table!" &amp; $AA$211 &amp; $X144),0)))))</f>
        <v/>
      </c>
      <c r="Q144" s="141"/>
      <c r="R144" s="141"/>
      <c r="S144" s="141"/>
      <c r="T144" s="24"/>
      <c r="U144" s="141"/>
      <c r="V144" s="141"/>
      <c r="W144" s="141"/>
      <c r="X144" s="24"/>
      <c r="Y144" s="141"/>
      <c r="Z144" s="141"/>
      <c r="AA144" s="141"/>
    </row>
    <row r="145" spans="2:27" ht="18" customHeight="1">
      <c r="B145" s="26"/>
      <c r="C145" s="26" t="str">
        <f ca="1">IF(ISERROR(MATCH(C$1,INDIRECT("Table!A"&amp;$X145):INDIRECT("Table!" &amp; $AA$211 &amp; $X145),0)),"",INDIRECT(CONCATENATE("Table!",ADDRESS($T145,MATCH(C$1,INDIRECT("Table!A" &amp; $X145):INDIRECT("Table!" &amp; $AA$211 &amp; $X145),0)))))</f>
        <v/>
      </c>
      <c r="D145" s="26" t="str">
        <f ca="1">IF(ISERROR(MATCH(D$1,INDIRECT("Table!A"&amp;$X145):INDIRECT("Table!" &amp; $AA$211 &amp; $X145),0)),"",INDIRECT(CONCATENATE("Table!",ADDRESS($T145,MATCH(D$1,INDIRECT("Table!A" &amp; $X145):INDIRECT("Table!" &amp; $AA$211 &amp; $X145),0)))))</f>
        <v/>
      </c>
      <c r="E145" s="26" t="str">
        <f ca="1">IF(ISERROR(MATCH(E$1,INDIRECT("Table!A"&amp;$X145):INDIRECT("Table!" &amp; $AA$211 &amp; $X145),0)),"",INDIRECT(CONCATENATE("Table!",ADDRESS($T145,MATCH(E$1,INDIRECT("Table!A" &amp; $X145):INDIRECT("Table!" &amp; $AA$211 &amp; $X145),0)))))</f>
        <v/>
      </c>
      <c r="F145" s="26" t="str">
        <f ca="1">IF(ISERROR(MATCH(F$1,INDIRECT("Table!A"&amp;$X145):INDIRECT("Table!" &amp; $AA$211 &amp; $X145),0)),"",INDIRECT(CONCATENATE("Table!",ADDRESS($T145,MATCH(F$1,INDIRECT("Table!A" &amp; $X145):INDIRECT("Table!" &amp; $AA$211 &amp; $X145),0)))))</f>
        <v/>
      </c>
      <c r="G145" s="26" t="str">
        <f ca="1">IF(ISERROR(MATCH(G$1,INDIRECT("Table!A"&amp;$X145):INDIRECT("Table!" &amp; $AA$211 &amp; $X145),0)),"",INDIRECT(CONCATENATE("Table!",ADDRESS($T145,MATCH(G$1,INDIRECT("Table!A" &amp; $X145):INDIRECT("Table!" &amp; $AA$211 &amp; $X145),0)))))</f>
        <v/>
      </c>
      <c r="H145" s="26" t="str">
        <f ca="1">IF(ISERROR(MATCH(H$1,INDIRECT("Table!A"&amp;$X145):INDIRECT("Table!" &amp; $AA$211 &amp; $X145),0)),"",INDIRECT(CONCATENATE("Table!",ADDRESS($T145,MATCH(H$1,INDIRECT("Table!A" &amp; $X145):INDIRECT("Table!" &amp; $AA$211 &amp; $X145),0)))))</f>
        <v/>
      </c>
      <c r="I145" s="277"/>
      <c r="J145" s="277"/>
      <c r="K145" s="26" t="str">
        <f ca="1">IF(ISERROR(MATCH(L$1,INDIRECT("Table!A"&amp;$X145):INDIRECT("Table!" &amp; $AA$211 &amp; $X145),0)),"",INDIRECT(CONCATENATE("Table!",ADDRESS($T145,MATCH(L$1,INDIRECT("Table!A" &amp; $X145):INDIRECT("Table!" &amp; $AA$211 &amp; $X145),0)))))</f>
        <v/>
      </c>
      <c r="L145" s="26" t="str">
        <f ca="1">IF(ISERROR(MATCH(M$1,INDIRECT("Table!A"&amp;$X145):INDIRECT("Table!" &amp; $AA$211 &amp; $X145),0)),"",INDIRECT(CONCATENATE("Table!",ADDRESS($T145,MATCH(M$1,INDIRECT("Table!A" &amp; $X145):INDIRECT("Table!" &amp; $AA$211 &amp; $X145),0)))))</f>
        <v/>
      </c>
      <c r="M145" s="26" t="str">
        <f ca="1">IF(ISERROR(MATCH(N$1,INDIRECT("Table!A"&amp;$X145):INDIRECT("Table!" &amp; $AA$211 &amp; $X145),0)),"",INDIRECT(CONCATENATE("Table!",ADDRESS($T145,MATCH(N$1,INDIRECT("Table!A" &amp; $X145):INDIRECT("Table!" &amp; $AA$211 &amp; $X145),0)))))</f>
        <v/>
      </c>
      <c r="N145" s="26" t="str">
        <f ca="1">IF(ISERROR(MATCH(O$1,INDIRECT("Table!A"&amp;$X145):INDIRECT("Table!" &amp; $AA$211 &amp; $X145),0)),"",INDIRECT(CONCATENATE("Table!",ADDRESS($T145,MATCH(O$1,INDIRECT("Table!A" &amp; $X145):INDIRECT("Table!" &amp; $AA$211 &amp; $X145),0)))))</f>
        <v/>
      </c>
      <c r="O145" s="26" t="str">
        <f ca="1">IF(ISERROR(MATCH(P$1,INDIRECT("Table!A"&amp;$X145):INDIRECT("Table!" &amp; $AA$211 &amp; $X145),0)),"",INDIRECT(CONCATENATE("Table!",ADDRESS($T145,MATCH(P$1,INDIRECT("Table!A" &amp; $X145):INDIRECT("Table!" &amp; $AA$211 &amp; $X145),0)))))</f>
        <v/>
      </c>
      <c r="P145" s="277" t="str">
        <f ca="1">IF(ISERROR(MATCH(Q$1,INDIRECT("Table!A"&amp;$X145):INDIRECT("Table!" &amp; $AA$211 &amp; $X145),0)),"",INDIRECT(CONCATENATE("Table!",ADDRESS($T145,MATCH(Q$1,INDIRECT("Table!A" &amp; $X145):INDIRECT("Table!" &amp; $AA$211 &amp; $X145),0)))))</f>
        <v/>
      </c>
      <c r="Q145" s="140"/>
      <c r="R145" s="140"/>
      <c r="S145" s="140"/>
      <c r="T145" s="24"/>
      <c r="U145" s="140"/>
      <c r="V145" s="140"/>
      <c r="W145" s="140"/>
      <c r="X145" s="24"/>
      <c r="Y145" s="140"/>
      <c r="Z145" s="140"/>
      <c r="AA145" s="140"/>
    </row>
    <row r="146" spans="2:27" ht="18" customHeight="1">
      <c r="B146" s="26"/>
      <c r="C146" s="26" t="str">
        <f ca="1">IF(ISERROR(MATCH(C$1,INDIRECT("Table!A"&amp;$X146):INDIRECT("Table!" &amp; $AA$211 &amp; $X146),0)),"",INDIRECT(CONCATENATE("Table!",ADDRESS($T146,MATCH(C$1,INDIRECT("Table!A" &amp; $X146):INDIRECT("Table!" &amp; $AA$211 &amp; $X146),0)))))</f>
        <v/>
      </c>
      <c r="D146" s="26" t="str">
        <f ca="1">IF(ISERROR(MATCH(D$1,INDIRECT("Table!A"&amp;$X146):INDIRECT("Table!" &amp; $AA$211 &amp; $X146),0)),"",INDIRECT(CONCATENATE("Table!",ADDRESS($T146,MATCH(D$1,INDIRECT("Table!A" &amp; $X146):INDIRECT("Table!" &amp; $AA$211 &amp; $X146),0)))))</f>
        <v/>
      </c>
      <c r="E146" s="26" t="str">
        <f ca="1">IF(ISERROR(MATCH(E$1,INDIRECT("Table!A"&amp;$X146):INDIRECT("Table!" &amp; $AA$211 &amp; $X146),0)),"",INDIRECT(CONCATENATE("Table!",ADDRESS($T146,MATCH(E$1,INDIRECT("Table!A" &amp; $X146):INDIRECT("Table!" &amp; $AA$211 &amp; $X146),0)))))</f>
        <v/>
      </c>
      <c r="F146" s="26" t="str">
        <f ca="1">IF(ISERROR(MATCH(F$1,INDIRECT("Table!A"&amp;$X146):INDIRECT("Table!" &amp; $AA$211 &amp; $X146),0)),"",INDIRECT(CONCATENATE("Table!",ADDRESS($T146,MATCH(F$1,INDIRECT("Table!A" &amp; $X146):INDIRECT("Table!" &amp; $AA$211 &amp; $X146),0)))))</f>
        <v/>
      </c>
      <c r="G146" s="26" t="str">
        <f ca="1">IF(ISERROR(MATCH(G$1,INDIRECT("Table!A"&amp;$X146):INDIRECT("Table!" &amp; $AA$211 &amp; $X146),0)),"",INDIRECT(CONCATENATE("Table!",ADDRESS($T146,MATCH(G$1,INDIRECT("Table!A" &amp; $X146):INDIRECT("Table!" &amp; $AA$211 &amp; $X146),0)))))</f>
        <v/>
      </c>
      <c r="H146" s="26" t="str">
        <f ca="1">IF(ISERROR(MATCH(H$1,INDIRECT("Table!A"&amp;$X146):INDIRECT("Table!" &amp; $AA$211 &amp; $X146),0)),"",INDIRECT(CONCATENATE("Table!",ADDRESS($T146,MATCH(H$1,INDIRECT("Table!A" &amp; $X146):INDIRECT("Table!" &amp; $AA$211 &amp; $X146),0)))))</f>
        <v/>
      </c>
      <c r="I146" s="277"/>
      <c r="J146" s="277"/>
      <c r="K146" s="26" t="str">
        <f ca="1">IF(ISERROR(MATCH(L$1,INDIRECT("Table!A"&amp;$X146):INDIRECT("Table!" &amp; $AA$211 &amp; $X146),0)),"",INDIRECT(CONCATENATE("Table!",ADDRESS($T146,MATCH(L$1,INDIRECT("Table!A" &amp; $X146):INDIRECT("Table!" &amp; $AA$211 &amp; $X146),0)))))</f>
        <v/>
      </c>
      <c r="L146" s="26" t="str">
        <f ca="1">IF(ISERROR(MATCH(M$1,INDIRECT("Table!A"&amp;$X146):INDIRECT("Table!" &amp; $AA$211 &amp; $X146),0)),"",INDIRECT(CONCATENATE("Table!",ADDRESS($T146,MATCH(M$1,INDIRECT("Table!A" &amp; $X146):INDIRECT("Table!" &amp; $AA$211 &amp; $X146),0)))))</f>
        <v/>
      </c>
      <c r="M146" s="26" t="str">
        <f ca="1">IF(ISERROR(MATCH(N$1,INDIRECT("Table!A"&amp;$X146):INDIRECT("Table!" &amp; $AA$211 &amp; $X146),0)),"",INDIRECT(CONCATENATE("Table!",ADDRESS($T146,MATCH(N$1,INDIRECT("Table!A" &amp; $X146):INDIRECT("Table!" &amp; $AA$211 &amp; $X146),0)))))</f>
        <v/>
      </c>
      <c r="N146" s="26" t="str">
        <f ca="1">IF(ISERROR(MATCH(O$1,INDIRECT("Table!A"&amp;$X146):INDIRECT("Table!" &amp; $AA$211 &amp; $X146),0)),"",INDIRECT(CONCATENATE("Table!",ADDRESS($T146,MATCH(O$1,INDIRECT("Table!A" &amp; $X146):INDIRECT("Table!" &amp; $AA$211 &amp; $X146),0)))))</f>
        <v/>
      </c>
      <c r="O146" s="26" t="str">
        <f ca="1">IF(ISERROR(MATCH(P$1,INDIRECT("Table!A"&amp;$X146):INDIRECT("Table!" &amp; $AA$211 &amp; $X146),0)),"",INDIRECT(CONCATENATE("Table!",ADDRESS($T146,MATCH(P$1,INDIRECT("Table!A" &amp; $X146):INDIRECT("Table!" &amp; $AA$211 &amp; $X146),0)))))</f>
        <v/>
      </c>
      <c r="P146" s="277" t="str">
        <f ca="1">IF(ISERROR(MATCH(Q$1,INDIRECT("Table!A"&amp;$X146):INDIRECT("Table!" &amp; $AA$211 &amp; $X146),0)),"",INDIRECT(CONCATENATE("Table!",ADDRESS($T146,MATCH(Q$1,INDIRECT("Table!A" &amp; $X146):INDIRECT("Table!" &amp; $AA$211 &amp; $X146),0)))))</f>
        <v/>
      </c>
      <c r="Q146" s="139"/>
      <c r="R146" s="139"/>
      <c r="S146" s="139"/>
      <c r="T146" s="24"/>
      <c r="U146" s="139"/>
      <c r="V146" s="139"/>
      <c r="W146" s="139"/>
      <c r="X146" s="24"/>
      <c r="Y146" s="139"/>
      <c r="Z146" s="139"/>
      <c r="AA146" s="139"/>
    </row>
    <row r="147" spans="2:27" ht="18" customHeight="1">
      <c r="B147" s="26"/>
      <c r="C147" s="26" t="str">
        <f ca="1">IF(ISERROR(MATCH(C$1,INDIRECT("Table!A"&amp;$X147):INDIRECT("Table!" &amp; $AA$211 &amp; $X147),0)),"",INDIRECT(CONCATENATE("Table!",ADDRESS($T147,MATCH(C$1,INDIRECT("Table!A" &amp; $X147):INDIRECT("Table!" &amp; $AA$211 &amp; $X147),0)))))</f>
        <v/>
      </c>
      <c r="D147" s="26" t="str">
        <f ca="1">IF(ISERROR(MATCH(D$1,INDIRECT("Table!A"&amp;$X147):INDIRECT("Table!" &amp; $AA$211 &amp; $X147),0)),"",INDIRECT(CONCATENATE("Table!",ADDRESS($T147,MATCH(D$1,INDIRECT("Table!A" &amp; $X147):INDIRECT("Table!" &amp; $AA$211 &amp; $X147),0)))))</f>
        <v/>
      </c>
      <c r="E147" s="26" t="str">
        <f ca="1">IF(ISERROR(MATCH(E$1,INDIRECT("Table!A"&amp;$X147):INDIRECT("Table!" &amp; $AA$211 &amp; $X147),0)),"",INDIRECT(CONCATENATE("Table!",ADDRESS($T147,MATCH(E$1,INDIRECT("Table!A" &amp; $X147):INDIRECT("Table!" &amp; $AA$211 &amp; $X147),0)))))</f>
        <v/>
      </c>
      <c r="F147" s="26" t="str">
        <f ca="1">IF(ISERROR(MATCH(F$1,INDIRECT("Table!A"&amp;$X147):INDIRECT("Table!" &amp; $AA$211 &amp; $X147),0)),"",INDIRECT(CONCATENATE("Table!",ADDRESS($T147,MATCH(F$1,INDIRECT("Table!A" &amp; $X147):INDIRECT("Table!" &amp; $AA$211 &amp; $X147),0)))))</f>
        <v/>
      </c>
      <c r="G147" s="26" t="str">
        <f ca="1">IF(ISERROR(MATCH(G$1,INDIRECT("Table!A"&amp;$X147):INDIRECT("Table!" &amp; $AA$211 &amp; $X147),0)),"",INDIRECT(CONCATENATE("Table!",ADDRESS($T147,MATCH(G$1,INDIRECT("Table!A" &amp; $X147):INDIRECT("Table!" &amp; $AA$211 &amp; $X147),0)))))</f>
        <v/>
      </c>
      <c r="H147" s="26" t="str">
        <f ca="1">IF(ISERROR(MATCH(H$1,INDIRECT("Table!A"&amp;$X147):INDIRECT("Table!" &amp; $AA$211 &amp; $X147),0)),"",INDIRECT(CONCATENATE("Table!",ADDRESS($T147,MATCH(H$1,INDIRECT("Table!A" &amp; $X147):INDIRECT("Table!" &amp; $AA$211 &amp; $X147),0)))))</f>
        <v/>
      </c>
      <c r="I147" s="277"/>
      <c r="J147" s="277"/>
      <c r="K147" s="26" t="str">
        <f ca="1">IF(ISERROR(MATCH(L$1,INDIRECT("Table!A"&amp;$X147):INDIRECT("Table!" &amp; $AA$211 &amp; $X147),0)),"",INDIRECT(CONCATENATE("Table!",ADDRESS($T147,MATCH(L$1,INDIRECT("Table!A" &amp; $X147):INDIRECT("Table!" &amp; $AA$211 &amp; $X147),0)))))</f>
        <v/>
      </c>
      <c r="L147" s="26" t="str">
        <f ca="1">IF(ISERROR(MATCH(M$1,INDIRECT("Table!A"&amp;$X147):INDIRECT("Table!" &amp; $AA$211 &amp; $X147),0)),"",INDIRECT(CONCATENATE("Table!",ADDRESS($T147,MATCH(M$1,INDIRECT("Table!A" &amp; $X147):INDIRECT("Table!" &amp; $AA$211 &amp; $X147),0)))))</f>
        <v/>
      </c>
      <c r="M147" s="26" t="str">
        <f ca="1">IF(ISERROR(MATCH(N$1,INDIRECT("Table!A"&amp;$X147):INDIRECT("Table!" &amp; $AA$211 &amp; $X147),0)),"",INDIRECT(CONCATENATE("Table!",ADDRESS($T147,MATCH(N$1,INDIRECT("Table!A" &amp; $X147):INDIRECT("Table!" &amp; $AA$211 &amp; $X147),0)))))</f>
        <v/>
      </c>
      <c r="N147" s="26" t="str">
        <f ca="1">IF(ISERROR(MATCH(O$1,INDIRECT("Table!A"&amp;$X147):INDIRECT("Table!" &amp; $AA$211 &amp; $X147),0)),"",INDIRECT(CONCATENATE("Table!",ADDRESS($T147,MATCH(O$1,INDIRECT("Table!A" &amp; $X147):INDIRECT("Table!" &amp; $AA$211 &amp; $X147),0)))))</f>
        <v/>
      </c>
      <c r="O147" s="26" t="str">
        <f ca="1">IF(ISERROR(MATCH(P$1,INDIRECT("Table!A"&amp;$X147):INDIRECT("Table!" &amp; $AA$211 &amp; $X147),0)),"",INDIRECT(CONCATENATE("Table!",ADDRESS($T147,MATCH(P$1,INDIRECT("Table!A" &amp; $X147):INDIRECT("Table!" &amp; $AA$211 &amp; $X147),0)))))</f>
        <v/>
      </c>
      <c r="P147" s="277" t="str">
        <f ca="1">IF(ISERROR(MATCH(Q$1,INDIRECT("Table!A"&amp;$X147):INDIRECT("Table!" &amp; $AA$211 &amp; $X147),0)),"",INDIRECT(CONCATENATE("Table!",ADDRESS($T147,MATCH(Q$1,INDIRECT("Table!A" &amp; $X147):INDIRECT("Table!" &amp; $AA$211 &amp; $X147),0)))))</f>
        <v/>
      </c>
      <c r="Q147" s="138"/>
      <c r="R147" s="138"/>
      <c r="S147" s="138"/>
      <c r="T147" s="24"/>
      <c r="U147" s="138"/>
      <c r="V147" s="138"/>
      <c r="W147" s="138"/>
      <c r="X147" s="24"/>
      <c r="Y147" s="138"/>
      <c r="Z147" s="138"/>
      <c r="AA147" s="138"/>
    </row>
    <row r="148" spans="2:27" ht="18" customHeight="1">
      <c r="B148" s="26"/>
      <c r="C148" s="26" t="str">
        <f ca="1">IF(ISERROR(MATCH(C$1,INDIRECT("Table!A"&amp;$X148):INDIRECT("Table!" &amp; $AA$211 &amp; $X148),0)),"",INDIRECT(CONCATENATE("Table!",ADDRESS($T148,MATCH(C$1,INDIRECT("Table!A" &amp; $X148):INDIRECT("Table!" &amp; $AA$211 &amp; $X148),0)))))</f>
        <v/>
      </c>
      <c r="D148" s="26" t="str">
        <f ca="1">IF(ISERROR(MATCH(D$1,INDIRECT("Table!A"&amp;$X148):INDIRECT("Table!" &amp; $AA$211 &amp; $X148),0)),"",INDIRECT(CONCATENATE("Table!",ADDRESS($T148,MATCH(D$1,INDIRECT("Table!A" &amp; $X148):INDIRECT("Table!" &amp; $AA$211 &amp; $X148),0)))))</f>
        <v/>
      </c>
      <c r="E148" s="26" t="str">
        <f ca="1">IF(ISERROR(MATCH(E$1,INDIRECT("Table!A"&amp;$X148):INDIRECT("Table!" &amp; $AA$211 &amp; $X148),0)),"",INDIRECT(CONCATENATE("Table!",ADDRESS($T148,MATCH(E$1,INDIRECT("Table!A" &amp; $X148):INDIRECT("Table!" &amp; $AA$211 &amp; $X148),0)))))</f>
        <v/>
      </c>
      <c r="F148" s="26" t="str">
        <f ca="1">IF(ISERROR(MATCH(F$1,INDIRECT("Table!A"&amp;$X148):INDIRECT("Table!" &amp; $AA$211 &amp; $X148),0)),"",INDIRECT(CONCATENATE("Table!",ADDRESS($T148,MATCH(F$1,INDIRECT("Table!A" &amp; $X148):INDIRECT("Table!" &amp; $AA$211 &amp; $X148),0)))))</f>
        <v/>
      </c>
      <c r="G148" s="26" t="str">
        <f ca="1">IF(ISERROR(MATCH(G$1,INDIRECT("Table!A"&amp;$X148):INDIRECT("Table!" &amp; $AA$211 &amp; $X148),0)),"",INDIRECT(CONCATENATE("Table!",ADDRESS($T148,MATCH(G$1,INDIRECT("Table!A" &amp; $X148):INDIRECT("Table!" &amp; $AA$211 &amp; $X148),0)))))</f>
        <v/>
      </c>
      <c r="H148" s="26" t="str">
        <f ca="1">IF(ISERROR(MATCH(H$1,INDIRECT("Table!A"&amp;$X148):INDIRECT("Table!" &amp; $AA$211 &amp; $X148),0)),"",INDIRECT(CONCATENATE("Table!",ADDRESS($T148,MATCH(H$1,INDIRECT("Table!A" &amp; $X148):INDIRECT("Table!" &amp; $AA$211 &amp; $X148),0)))))</f>
        <v/>
      </c>
      <c r="I148" s="277"/>
      <c r="J148" s="277"/>
      <c r="K148" s="26" t="str">
        <f ca="1">IF(ISERROR(MATCH(L$1,INDIRECT("Table!A"&amp;$X148):INDIRECT("Table!" &amp; $AA$211 &amp; $X148),0)),"",INDIRECT(CONCATENATE("Table!",ADDRESS($T148,MATCH(L$1,INDIRECT("Table!A" &amp; $X148):INDIRECT("Table!" &amp; $AA$211 &amp; $X148),0)))))</f>
        <v/>
      </c>
      <c r="L148" s="26" t="str">
        <f ca="1">IF(ISERROR(MATCH(M$1,INDIRECT("Table!A"&amp;$X148):INDIRECT("Table!" &amp; $AA$211 &amp; $X148),0)),"",INDIRECT(CONCATENATE("Table!",ADDRESS($T148,MATCH(M$1,INDIRECT("Table!A" &amp; $X148):INDIRECT("Table!" &amp; $AA$211 &amp; $X148),0)))))</f>
        <v/>
      </c>
      <c r="M148" s="26" t="str">
        <f ca="1">IF(ISERROR(MATCH(N$1,INDIRECT("Table!A"&amp;$X148):INDIRECT("Table!" &amp; $AA$211 &amp; $X148),0)),"",INDIRECT(CONCATENATE("Table!",ADDRESS($T148,MATCH(N$1,INDIRECT("Table!A" &amp; $X148):INDIRECT("Table!" &amp; $AA$211 &amp; $X148),0)))))</f>
        <v/>
      </c>
      <c r="N148" s="26" t="str">
        <f ca="1">IF(ISERROR(MATCH(O$1,INDIRECT("Table!A"&amp;$X148):INDIRECT("Table!" &amp; $AA$211 &amp; $X148),0)),"",INDIRECT(CONCATENATE("Table!",ADDRESS($T148,MATCH(O$1,INDIRECT("Table!A" &amp; $X148):INDIRECT("Table!" &amp; $AA$211 &amp; $X148),0)))))</f>
        <v/>
      </c>
      <c r="O148" s="26" t="str">
        <f ca="1">IF(ISERROR(MATCH(P$1,INDIRECT("Table!A"&amp;$X148):INDIRECT("Table!" &amp; $AA$211 &amp; $X148),0)),"",INDIRECT(CONCATENATE("Table!",ADDRESS($T148,MATCH(P$1,INDIRECT("Table!A" &amp; $X148):INDIRECT("Table!" &amp; $AA$211 &amp; $X148),0)))))</f>
        <v/>
      </c>
      <c r="P148" s="277" t="str">
        <f ca="1">IF(ISERROR(MATCH(Q$1,INDIRECT("Table!A"&amp;$X148):INDIRECT("Table!" &amp; $AA$211 &amp; $X148),0)),"",INDIRECT(CONCATENATE("Table!",ADDRESS($T148,MATCH(Q$1,INDIRECT("Table!A" &amp; $X148):INDIRECT("Table!" &amp; $AA$211 &amp; $X148),0)))))</f>
        <v/>
      </c>
      <c r="Q148" s="137"/>
      <c r="R148" s="137"/>
      <c r="S148" s="137"/>
      <c r="T148" s="24"/>
      <c r="U148" s="137"/>
      <c r="V148" s="137"/>
      <c r="W148" s="137"/>
      <c r="X148" s="24"/>
      <c r="Y148" s="137"/>
      <c r="Z148" s="137"/>
      <c r="AA148" s="137"/>
    </row>
    <row r="149" spans="2:27" ht="18" customHeight="1">
      <c r="B149" s="26"/>
      <c r="C149" s="26" t="str">
        <f ca="1">IF(ISERROR(MATCH(C$1,INDIRECT("Table!A"&amp;$X149):INDIRECT("Table!" &amp; $AA$211 &amp; $X149),0)),"",INDIRECT(CONCATENATE("Table!",ADDRESS($T149,MATCH(C$1,INDIRECT("Table!A" &amp; $X149):INDIRECT("Table!" &amp; $AA$211 &amp; $X149),0)))))</f>
        <v/>
      </c>
      <c r="D149" s="26" t="str">
        <f ca="1">IF(ISERROR(MATCH(D$1,INDIRECT("Table!A"&amp;$X149):INDIRECT("Table!" &amp; $AA$211 &amp; $X149),0)),"",INDIRECT(CONCATENATE("Table!",ADDRESS($T149,MATCH(D$1,INDIRECT("Table!A" &amp; $X149):INDIRECT("Table!" &amp; $AA$211 &amp; $X149),0)))))</f>
        <v/>
      </c>
      <c r="E149" s="26" t="str">
        <f ca="1">IF(ISERROR(MATCH(E$1,INDIRECT("Table!A"&amp;$X149):INDIRECT("Table!" &amp; $AA$211 &amp; $X149),0)),"",INDIRECT(CONCATENATE("Table!",ADDRESS($T149,MATCH(E$1,INDIRECT("Table!A" &amp; $X149):INDIRECT("Table!" &amp; $AA$211 &amp; $X149),0)))))</f>
        <v/>
      </c>
      <c r="F149" s="26" t="str">
        <f ca="1">IF(ISERROR(MATCH(F$1,INDIRECT("Table!A"&amp;$X149):INDIRECT("Table!" &amp; $AA$211 &amp; $X149),0)),"",INDIRECT(CONCATENATE("Table!",ADDRESS($T149,MATCH(F$1,INDIRECT("Table!A" &amp; $X149):INDIRECT("Table!" &amp; $AA$211 &amp; $X149),0)))))</f>
        <v/>
      </c>
      <c r="G149" s="26" t="str">
        <f ca="1">IF(ISERROR(MATCH(G$1,INDIRECT("Table!A"&amp;$X149):INDIRECT("Table!" &amp; $AA$211 &amp; $X149),0)),"",INDIRECT(CONCATENATE("Table!",ADDRESS($T149,MATCH(G$1,INDIRECT("Table!A" &amp; $X149):INDIRECT("Table!" &amp; $AA$211 &amp; $X149),0)))))</f>
        <v/>
      </c>
      <c r="H149" s="26" t="str">
        <f ca="1">IF(ISERROR(MATCH(H$1,INDIRECT("Table!A"&amp;$X149):INDIRECT("Table!" &amp; $AA$211 &amp; $X149),0)),"",INDIRECT(CONCATENATE("Table!",ADDRESS($T149,MATCH(H$1,INDIRECT("Table!A" &amp; $X149):INDIRECT("Table!" &amp; $AA$211 &amp; $X149),0)))))</f>
        <v/>
      </c>
      <c r="I149" s="277"/>
      <c r="J149" s="277"/>
      <c r="K149" s="26" t="str">
        <f ca="1">IF(ISERROR(MATCH(L$1,INDIRECT("Table!A"&amp;$X149):INDIRECT("Table!" &amp; $AA$211 &amp; $X149),0)),"",INDIRECT(CONCATENATE("Table!",ADDRESS($T149,MATCH(L$1,INDIRECT("Table!A" &amp; $X149):INDIRECT("Table!" &amp; $AA$211 &amp; $X149),0)))))</f>
        <v/>
      </c>
      <c r="L149" s="26" t="str">
        <f ca="1">IF(ISERROR(MATCH(M$1,INDIRECT("Table!A"&amp;$X149):INDIRECT("Table!" &amp; $AA$211 &amp; $X149),0)),"",INDIRECT(CONCATENATE("Table!",ADDRESS($T149,MATCH(M$1,INDIRECT("Table!A" &amp; $X149):INDIRECT("Table!" &amp; $AA$211 &amp; $X149),0)))))</f>
        <v/>
      </c>
      <c r="M149" s="26" t="str">
        <f ca="1">IF(ISERROR(MATCH(N$1,INDIRECT("Table!A"&amp;$X149):INDIRECT("Table!" &amp; $AA$211 &amp; $X149),0)),"",INDIRECT(CONCATENATE("Table!",ADDRESS($T149,MATCH(N$1,INDIRECT("Table!A" &amp; $X149):INDIRECT("Table!" &amp; $AA$211 &amp; $X149),0)))))</f>
        <v/>
      </c>
      <c r="N149" s="26" t="str">
        <f ca="1">IF(ISERROR(MATCH(O$1,INDIRECT("Table!A"&amp;$X149):INDIRECT("Table!" &amp; $AA$211 &amp; $X149),0)),"",INDIRECT(CONCATENATE("Table!",ADDRESS($T149,MATCH(O$1,INDIRECT("Table!A" &amp; $X149):INDIRECT("Table!" &amp; $AA$211 &amp; $X149),0)))))</f>
        <v/>
      </c>
      <c r="O149" s="26" t="str">
        <f ca="1">IF(ISERROR(MATCH(P$1,INDIRECT("Table!A"&amp;$X149):INDIRECT("Table!" &amp; $AA$211 &amp; $X149),0)),"",INDIRECT(CONCATENATE("Table!",ADDRESS($T149,MATCH(P$1,INDIRECT("Table!A" &amp; $X149):INDIRECT("Table!" &amp; $AA$211 &amp; $X149),0)))))</f>
        <v/>
      </c>
      <c r="P149" s="277" t="str">
        <f ca="1">IF(ISERROR(MATCH(Q$1,INDIRECT("Table!A"&amp;$X149):INDIRECT("Table!" &amp; $AA$211 &amp; $X149),0)),"",INDIRECT(CONCATENATE("Table!",ADDRESS($T149,MATCH(Q$1,INDIRECT("Table!A" &amp; $X149):INDIRECT("Table!" &amp; $AA$211 &amp; $X149),0)))))</f>
        <v/>
      </c>
      <c r="Q149" s="136"/>
      <c r="R149" s="136"/>
      <c r="S149" s="136"/>
      <c r="T149" s="24"/>
      <c r="U149" s="136"/>
      <c r="V149" s="136"/>
      <c r="W149" s="136"/>
      <c r="X149" s="24"/>
      <c r="Y149" s="136"/>
      <c r="Z149" s="136"/>
      <c r="AA149" s="136"/>
    </row>
    <row r="150" spans="2:27" ht="18" customHeight="1">
      <c r="B150" s="26"/>
      <c r="C150" s="26" t="str">
        <f ca="1">IF(ISERROR(MATCH(C$1,INDIRECT("Table!A"&amp;$X150):INDIRECT("Table!" &amp; $AA$211 &amp; $X150),0)),"",INDIRECT(CONCATENATE("Table!",ADDRESS($T150,MATCH(C$1,INDIRECT("Table!A" &amp; $X150):INDIRECT("Table!" &amp; $AA$211 &amp; $X150),0)))))</f>
        <v/>
      </c>
      <c r="D150" s="26" t="str">
        <f ca="1">IF(ISERROR(MATCH(D$1,INDIRECT("Table!A"&amp;$X150):INDIRECT("Table!" &amp; $AA$211 &amp; $X150),0)),"",INDIRECT(CONCATENATE("Table!",ADDRESS($T150,MATCH(D$1,INDIRECT("Table!A" &amp; $X150):INDIRECT("Table!" &amp; $AA$211 &amp; $X150),0)))))</f>
        <v/>
      </c>
      <c r="E150" s="26" t="str">
        <f ca="1">IF(ISERROR(MATCH(E$1,INDIRECT("Table!A"&amp;$X150):INDIRECT("Table!" &amp; $AA$211 &amp; $X150),0)),"",INDIRECT(CONCATENATE("Table!",ADDRESS($T150,MATCH(E$1,INDIRECT("Table!A" &amp; $X150):INDIRECT("Table!" &amp; $AA$211 &amp; $X150),0)))))</f>
        <v/>
      </c>
      <c r="F150" s="26" t="str">
        <f ca="1">IF(ISERROR(MATCH(F$1,INDIRECT("Table!A"&amp;$X150):INDIRECT("Table!" &amp; $AA$211 &amp; $X150),0)),"",INDIRECT(CONCATENATE("Table!",ADDRESS($T150,MATCH(F$1,INDIRECT("Table!A" &amp; $X150):INDIRECT("Table!" &amp; $AA$211 &amp; $X150),0)))))</f>
        <v/>
      </c>
      <c r="G150" s="26" t="str">
        <f ca="1">IF(ISERROR(MATCH(G$1,INDIRECT("Table!A"&amp;$X150):INDIRECT("Table!" &amp; $AA$211 &amp; $X150),0)),"",INDIRECT(CONCATENATE("Table!",ADDRESS($T150,MATCH(G$1,INDIRECT("Table!A" &amp; $X150):INDIRECT("Table!" &amp; $AA$211 &amp; $X150),0)))))</f>
        <v/>
      </c>
      <c r="H150" s="26" t="str">
        <f ca="1">IF(ISERROR(MATCH(H$1,INDIRECT("Table!A"&amp;$X150):INDIRECT("Table!" &amp; $AA$211 &amp; $X150),0)),"",INDIRECT(CONCATENATE("Table!",ADDRESS($T150,MATCH(H$1,INDIRECT("Table!A" &amp; $X150):INDIRECT("Table!" &amp; $AA$211 &amp; $X150),0)))))</f>
        <v/>
      </c>
      <c r="I150" s="277"/>
      <c r="J150" s="277"/>
      <c r="K150" s="26" t="str">
        <f ca="1">IF(ISERROR(MATCH(L$1,INDIRECT("Table!A"&amp;$X150):INDIRECT("Table!" &amp; $AA$211 &amp; $X150),0)),"",INDIRECT(CONCATENATE("Table!",ADDRESS($T150,MATCH(L$1,INDIRECT("Table!A" &amp; $X150):INDIRECT("Table!" &amp; $AA$211 &amp; $X150),0)))))</f>
        <v/>
      </c>
      <c r="L150" s="26" t="str">
        <f ca="1">IF(ISERROR(MATCH(M$1,INDIRECT("Table!A"&amp;$X150):INDIRECT("Table!" &amp; $AA$211 &amp; $X150),0)),"",INDIRECT(CONCATENATE("Table!",ADDRESS($T150,MATCH(M$1,INDIRECT("Table!A" &amp; $X150):INDIRECT("Table!" &amp; $AA$211 &amp; $X150),0)))))</f>
        <v/>
      </c>
      <c r="M150" s="26" t="str">
        <f ca="1">IF(ISERROR(MATCH(N$1,INDIRECT("Table!A"&amp;$X150):INDIRECT("Table!" &amp; $AA$211 &amp; $X150),0)),"",INDIRECT(CONCATENATE("Table!",ADDRESS($T150,MATCH(N$1,INDIRECT("Table!A" &amp; $X150):INDIRECT("Table!" &amp; $AA$211 &amp; $X150),0)))))</f>
        <v/>
      </c>
      <c r="N150" s="26" t="str">
        <f ca="1">IF(ISERROR(MATCH(O$1,INDIRECT("Table!A"&amp;$X150):INDIRECT("Table!" &amp; $AA$211 &amp; $X150),0)),"",INDIRECT(CONCATENATE("Table!",ADDRESS($T150,MATCH(O$1,INDIRECT("Table!A" &amp; $X150):INDIRECT("Table!" &amp; $AA$211 &amp; $X150),0)))))</f>
        <v/>
      </c>
      <c r="O150" s="26" t="str">
        <f ca="1">IF(ISERROR(MATCH(P$1,INDIRECT("Table!A"&amp;$X150):INDIRECT("Table!" &amp; $AA$211 &amp; $X150),0)),"",INDIRECT(CONCATENATE("Table!",ADDRESS($T150,MATCH(P$1,INDIRECT("Table!A" &amp; $X150):INDIRECT("Table!" &amp; $AA$211 &amp; $X150),0)))))</f>
        <v/>
      </c>
      <c r="P150" s="277" t="str">
        <f ca="1">IF(ISERROR(MATCH(Q$1,INDIRECT("Table!A"&amp;$X150):INDIRECT("Table!" &amp; $AA$211 &amp; $X150),0)),"",INDIRECT(CONCATENATE("Table!",ADDRESS($T150,MATCH(Q$1,INDIRECT("Table!A" &amp; $X150):INDIRECT("Table!" &amp; $AA$211 &amp; $X150),0)))))</f>
        <v/>
      </c>
      <c r="Q150" s="135"/>
      <c r="R150" s="135"/>
      <c r="S150" s="135"/>
      <c r="T150" s="24"/>
      <c r="U150" s="135"/>
      <c r="V150" s="135"/>
      <c r="W150" s="135"/>
      <c r="X150" s="24"/>
      <c r="Y150" s="135"/>
      <c r="Z150" s="135"/>
      <c r="AA150" s="135"/>
    </row>
    <row r="151" spans="2:27" ht="18" customHeight="1">
      <c r="B151" s="26"/>
      <c r="C151" s="26" t="str">
        <f ca="1">IF(ISERROR(MATCH(C$1,INDIRECT("Table!A"&amp;$X151):INDIRECT("Table!" &amp; $AA$211 &amp; $X151),0)),"",INDIRECT(CONCATENATE("Table!",ADDRESS($T151,MATCH(C$1,INDIRECT("Table!A" &amp; $X151):INDIRECT("Table!" &amp; $AA$211 &amp; $X151),0)))))</f>
        <v/>
      </c>
      <c r="D151" s="26" t="str">
        <f ca="1">IF(ISERROR(MATCH(D$1,INDIRECT("Table!A"&amp;$X151):INDIRECT("Table!" &amp; $AA$211 &amp; $X151),0)),"",INDIRECT(CONCATENATE("Table!",ADDRESS($T151,MATCH(D$1,INDIRECT("Table!A" &amp; $X151):INDIRECT("Table!" &amp; $AA$211 &amp; $X151),0)))))</f>
        <v/>
      </c>
      <c r="E151" s="26" t="str">
        <f ca="1">IF(ISERROR(MATCH(E$1,INDIRECT("Table!A"&amp;$X151):INDIRECT("Table!" &amp; $AA$211 &amp; $X151),0)),"",INDIRECT(CONCATENATE("Table!",ADDRESS($T151,MATCH(E$1,INDIRECT("Table!A" &amp; $X151):INDIRECT("Table!" &amp; $AA$211 &amp; $X151),0)))))</f>
        <v/>
      </c>
      <c r="F151" s="26" t="str">
        <f ca="1">IF(ISERROR(MATCH(F$1,INDIRECT("Table!A"&amp;$X151):INDIRECT("Table!" &amp; $AA$211 &amp; $X151),0)),"",INDIRECT(CONCATENATE("Table!",ADDRESS($T151,MATCH(F$1,INDIRECT("Table!A" &amp; $X151):INDIRECT("Table!" &amp; $AA$211 &amp; $X151),0)))))</f>
        <v/>
      </c>
      <c r="G151" s="26" t="str">
        <f ca="1">IF(ISERROR(MATCH(G$1,INDIRECT("Table!A"&amp;$X151):INDIRECT("Table!" &amp; $AA$211 &amp; $X151),0)),"",INDIRECT(CONCATENATE("Table!",ADDRESS($T151,MATCH(G$1,INDIRECT("Table!A" &amp; $X151):INDIRECT("Table!" &amp; $AA$211 &amp; $X151),0)))))</f>
        <v/>
      </c>
      <c r="H151" s="26" t="str">
        <f ca="1">IF(ISERROR(MATCH(H$1,INDIRECT("Table!A"&amp;$X151):INDIRECT("Table!" &amp; $AA$211 &amp; $X151),0)),"",INDIRECT(CONCATENATE("Table!",ADDRESS($T151,MATCH(H$1,INDIRECT("Table!A" &amp; $X151):INDIRECT("Table!" &amp; $AA$211 &amp; $X151),0)))))</f>
        <v/>
      </c>
      <c r="I151" s="277"/>
      <c r="J151" s="277"/>
      <c r="K151" s="26" t="str">
        <f ca="1">IF(ISERROR(MATCH(L$1,INDIRECT("Table!A"&amp;$X151):INDIRECT("Table!" &amp; $AA$211 &amp; $X151),0)),"",INDIRECT(CONCATENATE("Table!",ADDRESS($T151,MATCH(L$1,INDIRECT("Table!A" &amp; $X151):INDIRECT("Table!" &amp; $AA$211 &amp; $X151),0)))))</f>
        <v/>
      </c>
      <c r="L151" s="26" t="str">
        <f ca="1">IF(ISERROR(MATCH(M$1,INDIRECT("Table!A"&amp;$X151):INDIRECT("Table!" &amp; $AA$211 &amp; $X151),0)),"",INDIRECT(CONCATENATE("Table!",ADDRESS($T151,MATCH(M$1,INDIRECT("Table!A" &amp; $X151):INDIRECT("Table!" &amp; $AA$211 &amp; $X151),0)))))</f>
        <v/>
      </c>
      <c r="M151" s="26" t="str">
        <f ca="1">IF(ISERROR(MATCH(N$1,INDIRECT("Table!A"&amp;$X151):INDIRECT("Table!" &amp; $AA$211 &amp; $X151),0)),"",INDIRECT(CONCATENATE("Table!",ADDRESS($T151,MATCH(N$1,INDIRECT("Table!A" &amp; $X151):INDIRECT("Table!" &amp; $AA$211 &amp; $X151),0)))))</f>
        <v/>
      </c>
      <c r="N151" s="26" t="str">
        <f ca="1">IF(ISERROR(MATCH(O$1,INDIRECT("Table!A"&amp;$X151):INDIRECT("Table!" &amp; $AA$211 &amp; $X151),0)),"",INDIRECT(CONCATENATE("Table!",ADDRESS($T151,MATCH(O$1,INDIRECT("Table!A" &amp; $X151):INDIRECT("Table!" &amp; $AA$211 &amp; $X151),0)))))</f>
        <v/>
      </c>
      <c r="O151" s="26" t="str">
        <f ca="1">IF(ISERROR(MATCH(P$1,INDIRECT("Table!A"&amp;$X151):INDIRECT("Table!" &amp; $AA$211 &amp; $X151),0)),"",INDIRECT(CONCATENATE("Table!",ADDRESS($T151,MATCH(P$1,INDIRECT("Table!A" &amp; $X151):INDIRECT("Table!" &amp; $AA$211 &amp; $X151),0)))))</f>
        <v/>
      </c>
      <c r="P151" s="277" t="str">
        <f ca="1">IF(ISERROR(MATCH(Q$1,INDIRECT("Table!A"&amp;$X151):INDIRECT("Table!" &amp; $AA$211 &amp; $X151),0)),"",INDIRECT(CONCATENATE("Table!",ADDRESS($T151,MATCH(Q$1,INDIRECT("Table!A" &amp; $X151):INDIRECT("Table!" &amp; $AA$211 &amp; $X151),0)))))</f>
        <v/>
      </c>
      <c r="Q151" s="134"/>
      <c r="R151" s="134"/>
      <c r="S151" s="134"/>
      <c r="T151" s="24"/>
      <c r="U151" s="134"/>
      <c r="V151" s="134"/>
      <c r="W151" s="134"/>
      <c r="X151" s="24"/>
      <c r="Y151" s="134"/>
      <c r="Z151" s="134"/>
      <c r="AA151" s="134"/>
    </row>
    <row r="152" spans="2:27" ht="18" customHeight="1">
      <c r="B152" s="26"/>
      <c r="C152" s="26" t="str">
        <f ca="1">IF(ISERROR(MATCH(C$1,INDIRECT("Table!A"&amp;$X152):INDIRECT("Table!" &amp; $AA$211 &amp; $X152),0)),"",INDIRECT(CONCATENATE("Table!",ADDRESS($T152,MATCH(C$1,INDIRECT("Table!A" &amp; $X152):INDIRECT("Table!" &amp; $AA$211 &amp; $X152),0)))))</f>
        <v/>
      </c>
      <c r="D152" s="26" t="str">
        <f ca="1">IF(ISERROR(MATCH(D$1,INDIRECT("Table!A"&amp;$X152):INDIRECT("Table!" &amp; $AA$211 &amp; $X152),0)),"",INDIRECT(CONCATENATE("Table!",ADDRESS($T152,MATCH(D$1,INDIRECT("Table!A" &amp; $X152):INDIRECT("Table!" &amp; $AA$211 &amp; $X152),0)))))</f>
        <v/>
      </c>
      <c r="E152" s="26" t="str">
        <f ca="1">IF(ISERROR(MATCH(E$1,INDIRECT("Table!A"&amp;$X152):INDIRECT("Table!" &amp; $AA$211 &amp; $X152),0)),"",INDIRECT(CONCATENATE("Table!",ADDRESS($T152,MATCH(E$1,INDIRECT("Table!A" &amp; $X152):INDIRECT("Table!" &amp; $AA$211 &amp; $X152),0)))))</f>
        <v/>
      </c>
      <c r="F152" s="26" t="str">
        <f ca="1">IF(ISERROR(MATCH(F$1,INDIRECT("Table!A"&amp;$X152):INDIRECT("Table!" &amp; $AA$211 &amp; $X152),0)),"",INDIRECT(CONCATENATE("Table!",ADDRESS($T152,MATCH(F$1,INDIRECT("Table!A" &amp; $X152):INDIRECT("Table!" &amp; $AA$211 &amp; $X152),0)))))</f>
        <v/>
      </c>
      <c r="G152" s="26" t="str">
        <f ca="1">IF(ISERROR(MATCH(G$1,INDIRECT("Table!A"&amp;$X152):INDIRECT("Table!" &amp; $AA$211 &amp; $X152),0)),"",INDIRECT(CONCATENATE("Table!",ADDRESS($T152,MATCH(G$1,INDIRECT("Table!A" &amp; $X152):INDIRECT("Table!" &amp; $AA$211 &amp; $X152),0)))))</f>
        <v/>
      </c>
      <c r="H152" s="26" t="str">
        <f ca="1">IF(ISERROR(MATCH(H$1,INDIRECT("Table!A"&amp;$X152):INDIRECT("Table!" &amp; $AA$211 &amp; $X152),0)),"",INDIRECT(CONCATENATE("Table!",ADDRESS($T152,MATCH(H$1,INDIRECT("Table!A" &amp; $X152):INDIRECT("Table!" &amp; $AA$211 &amp; $X152),0)))))</f>
        <v/>
      </c>
      <c r="I152" s="277"/>
      <c r="J152" s="277"/>
      <c r="K152" s="26" t="str">
        <f ca="1">IF(ISERROR(MATCH(L$1,INDIRECT("Table!A"&amp;$X152):INDIRECT("Table!" &amp; $AA$211 &amp; $X152),0)),"",INDIRECT(CONCATENATE("Table!",ADDRESS($T152,MATCH(L$1,INDIRECT("Table!A" &amp; $X152):INDIRECT("Table!" &amp; $AA$211 &amp; $X152),0)))))</f>
        <v/>
      </c>
      <c r="L152" s="26" t="str">
        <f ca="1">IF(ISERROR(MATCH(M$1,INDIRECT("Table!A"&amp;$X152):INDIRECT("Table!" &amp; $AA$211 &amp; $X152),0)),"",INDIRECT(CONCATENATE("Table!",ADDRESS($T152,MATCH(M$1,INDIRECT("Table!A" &amp; $X152):INDIRECT("Table!" &amp; $AA$211 &amp; $X152),0)))))</f>
        <v/>
      </c>
      <c r="M152" s="26" t="str">
        <f ca="1">IF(ISERROR(MATCH(N$1,INDIRECT("Table!A"&amp;$X152):INDIRECT("Table!" &amp; $AA$211 &amp; $X152),0)),"",INDIRECT(CONCATENATE("Table!",ADDRESS($T152,MATCH(N$1,INDIRECT("Table!A" &amp; $X152):INDIRECT("Table!" &amp; $AA$211 &amp; $X152),0)))))</f>
        <v/>
      </c>
      <c r="N152" s="26" t="str">
        <f ca="1">IF(ISERROR(MATCH(O$1,INDIRECT("Table!A"&amp;$X152):INDIRECT("Table!" &amp; $AA$211 &amp; $X152),0)),"",INDIRECT(CONCATENATE("Table!",ADDRESS($T152,MATCH(O$1,INDIRECT("Table!A" &amp; $X152):INDIRECT("Table!" &amp; $AA$211 &amp; $X152),0)))))</f>
        <v/>
      </c>
      <c r="O152" s="26" t="str">
        <f ca="1">IF(ISERROR(MATCH(P$1,INDIRECT("Table!A"&amp;$X152):INDIRECT("Table!" &amp; $AA$211 &amp; $X152),0)),"",INDIRECT(CONCATENATE("Table!",ADDRESS($T152,MATCH(P$1,INDIRECT("Table!A" &amp; $X152):INDIRECT("Table!" &amp; $AA$211 &amp; $X152),0)))))</f>
        <v/>
      </c>
      <c r="P152" s="277" t="str">
        <f ca="1">IF(ISERROR(MATCH(Q$1,INDIRECT("Table!A"&amp;$X152):INDIRECT("Table!" &amp; $AA$211 &amp; $X152),0)),"",INDIRECT(CONCATENATE("Table!",ADDRESS($T152,MATCH(Q$1,INDIRECT("Table!A" &amp; $X152):INDIRECT("Table!" &amp; $AA$211 &amp; $X152),0)))))</f>
        <v/>
      </c>
      <c r="Q152" s="133"/>
      <c r="R152" s="133"/>
      <c r="S152" s="133"/>
      <c r="T152" s="24"/>
      <c r="U152" s="133"/>
      <c r="V152" s="133"/>
      <c r="W152" s="133"/>
      <c r="X152" s="24"/>
      <c r="Y152" s="133"/>
      <c r="Z152" s="133"/>
      <c r="AA152" s="133"/>
    </row>
    <row r="153" spans="2:27" ht="18" customHeight="1">
      <c r="B153" s="26"/>
      <c r="C153" s="26" t="str">
        <f ca="1">IF(ISERROR(MATCH(C$1,INDIRECT("Table!A"&amp;$X153):INDIRECT("Table!" &amp; $AA$211 &amp; $X153),0)),"",INDIRECT(CONCATENATE("Table!",ADDRESS($T153,MATCH(C$1,INDIRECT("Table!A" &amp; $X153):INDIRECT("Table!" &amp; $AA$211 &amp; $X153),0)))))</f>
        <v/>
      </c>
      <c r="D153" s="26" t="str">
        <f ca="1">IF(ISERROR(MATCH(D$1,INDIRECT("Table!A"&amp;$X153):INDIRECT("Table!" &amp; $AA$211 &amp; $X153),0)),"",INDIRECT(CONCATENATE("Table!",ADDRESS($T153,MATCH(D$1,INDIRECT("Table!A" &amp; $X153):INDIRECT("Table!" &amp; $AA$211 &amp; $X153),0)))))</f>
        <v/>
      </c>
      <c r="E153" s="26" t="str">
        <f ca="1">IF(ISERROR(MATCH(E$1,INDIRECT("Table!A"&amp;$X153):INDIRECT("Table!" &amp; $AA$211 &amp; $X153),0)),"",INDIRECT(CONCATENATE("Table!",ADDRESS($T153,MATCH(E$1,INDIRECT("Table!A" &amp; $X153):INDIRECT("Table!" &amp; $AA$211 &amp; $X153),0)))))</f>
        <v/>
      </c>
      <c r="F153" s="26" t="str">
        <f ca="1">IF(ISERROR(MATCH(F$1,INDIRECT("Table!A"&amp;$X153):INDIRECT("Table!" &amp; $AA$211 &amp; $X153),0)),"",INDIRECT(CONCATENATE("Table!",ADDRESS($T153,MATCH(F$1,INDIRECT("Table!A" &amp; $X153):INDIRECT("Table!" &amp; $AA$211 &amp; $X153),0)))))</f>
        <v/>
      </c>
      <c r="G153" s="26" t="str">
        <f ca="1">IF(ISERROR(MATCH(G$1,INDIRECT("Table!A"&amp;$X153):INDIRECT("Table!" &amp; $AA$211 &amp; $X153),0)),"",INDIRECT(CONCATENATE("Table!",ADDRESS($T153,MATCH(G$1,INDIRECT("Table!A" &amp; $X153):INDIRECT("Table!" &amp; $AA$211 &amp; $X153),0)))))</f>
        <v/>
      </c>
      <c r="H153" s="26" t="str">
        <f ca="1">IF(ISERROR(MATCH(H$1,INDIRECT("Table!A"&amp;$X153):INDIRECT("Table!" &amp; $AA$211 &amp; $X153),0)),"",INDIRECT(CONCATENATE("Table!",ADDRESS($T153,MATCH(H$1,INDIRECT("Table!A" &amp; $X153):INDIRECT("Table!" &amp; $AA$211 &amp; $X153),0)))))</f>
        <v/>
      </c>
      <c r="I153" s="277"/>
      <c r="J153" s="277"/>
      <c r="K153" s="26" t="str">
        <f ca="1">IF(ISERROR(MATCH(L$1,INDIRECT("Table!A"&amp;$X153):INDIRECT("Table!" &amp; $AA$211 &amp; $X153),0)),"",INDIRECT(CONCATENATE("Table!",ADDRESS($T153,MATCH(L$1,INDIRECT("Table!A" &amp; $X153):INDIRECT("Table!" &amp; $AA$211 &amp; $X153),0)))))</f>
        <v/>
      </c>
      <c r="L153" s="26" t="str">
        <f ca="1">IF(ISERROR(MATCH(M$1,INDIRECT("Table!A"&amp;$X153):INDIRECT("Table!" &amp; $AA$211 &amp; $X153),0)),"",INDIRECT(CONCATENATE("Table!",ADDRESS($T153,MATCH(M$1,INDIRECT("Table!A" &amp; $X153):INDIRECT("Table!" &amp; $AA$211 &amp; $X153),0)))))</f>
        <v/>
      </c>
      <c r="M153" s="26" t="str">
        <f ca="1">IF(ISERROR(MATCH(N$1,INDIRECT("Table!A"&amp;$X153):INDIRECT("Table!" &amp; $AA$211 &amp; $X153),0)),"",INDIRECT(CONCATENATE("Table!",ADDRESS($T153,MATCH(N$1,INDIRECT("Table!A" &amp; $X153):INDIRECT("Table!" &amp; $AA$211 &amp; $X153),0)))))</f>
        <v/>
      </c>
      <c r="N153" s="26" t="str">
        <f ca="1">IF(ISERROR(MATCH(O$1,INDIRECT("Table!A"&amp;$X153):INDIRECT("Table!" &amp; $AA$211 &amp; $X153),0)),"",INDIRECT(CONCATENATE("Table!",ADDRESS($T153,MATCH(O$1,INDIRECT("Table!A" &amp; $X153):INDIRECT("Table!" &amp; $AA$211 &amp; $X153),0)))))</f>
        <v/>
      </c>
      <c r="O153" s="26" t="str">
        <f ca="1">IF(ISERROR(MATCH(P$1,INDIRECT("Table!A"&amp;$X153):INDIRECT("Table!" &amp; $AA$211 &amp; $X153),0)),"",INDIRECT(CONCATENATE("Table!",ADDRESS($T153,MATCH(P$1,INDIRECT("Table!A" &amp; $X153):INDIRECT("Table!" &amp; $AA$211 &amp; $X153),0)))))</f>
        <v/>
      </c>
      <c r="P153" s="277" t="str">
        <f ca="1">IF(ISERROR(MATCH(Q$1,INDIRECT("Table!A"&amp;$X153):INDIRECT("Table!" &amp; $AA$211 &amp; $X153),0)),"",INDIRECT(CONCATENATE("Table!",ADDRESS($T153,MATCH(Q$1,INDIRECT("Table!A" &amp; $X153):INDIRECT("Table!" &amp; $AA$211 &amp; $X153),0)))))</f>
        <v/>
      </c>
      <c r="Q153" s="132"/>
      <c r="R153" s="132"/>
      <c r="S153" s="132"/>
      <c r="T153" s="24"/>
      <c r="U153" s="132"/>
      <c r="V153" s="132"/>
      <c r="W153" s="132"/>
      <c r="X153" s="24"/>
      <c r="Y153" s="132"/>
      <c r="Z153" s="132"/>
      <c r="AA153" s="132"/>
    </row>
    <row r="154" spans="2:27" ht="18" customHeight="1">
      <c r="B154" s="26"/>
      <c r="C154" s="26" t="str">
        <f ca="1">IF(ISERROR(MATCH(C$1,INDIRECT("Table!A"&amp;$X154):INDIRECT("Table!" &amp; $AA$211 &amp; $X154),0)),"",INDIRECT(CONCATENATE("Table!",ADDRESS($T154,MATCH(C$1,INDIRECT("Table!A" &amp; $X154):INDIRECT("Table!" &amp; $AA$211 &amp; $X154),0)))))</f>
        <v/>
      </c>
      <c r="D154" s="26" t="str">
        <f ca="1">IF(ISERROR(MATCH(D$1,INDIRECT("Table!A"&amp;$X154):INDIRECT("Table!" &amp; $AA$211 &amp; $X154),0)),"",INDIRECT(CONCATENATE("Table!",ADDRESS($T154,MATCH(D$1,INDIRECT("Table!A" &amp; $X154):INDIRECT("Table!" &amp; $AA$211 &amp; $X154),0)))))</f>
        <v/>
      </c>
      <c r="E154" s="26" t="str">
        <f ca="1">IF(ISERROR(MATCH(E$1,INDIRECT("Table!A"&amp;$X154):INDIRECT("Table!" &amp; $AA$211 &amp; $X154),0)),"",INDIRECT(CONCATENATE("Table!",ADDRESS($T154,MATCH(E$1,INDIRECT("Table!A" &amp; $X154):INDIRECT("Table!" &amp; $AA$211 &amp; $X154),0)))))</f>
        <v/>
      </c>
      <c r="F154" s="26" t="str">
        <f ca="1">IF(ISERROR(MATCH(F$1,INDIRECT("Table!A"&amp;$X154):INDIRECT("Table!" &amp; $AA$211 &amp; $X154),0)),"",INDIRECT(CONCATENATE("Table!",ADDRESS($T154,MATCH(F$1,INDIRECT("Table!A" &amp; $X154):INDIRECT("Table!" &amp; $AA$211 &amp; $X154),0)))))</f>
        <v/>
      </c>
      <c r="G154" s="26" t="str">
        <f ca="1">IF(ISERROR(MATCH(G$1,INDIRECT("Table!A"&amp;$X154):INDIRECT("Table!" &amp; $AA$211 &amp; $X154),0)),"",INDIRECT(CONCATENATE("Table!",ADDRESS($T154,MATCH(G$1,INDIRECT("Table!A" &amp; $X154):INDIRECT("Table!" &amp; $AA$211 &amp; $X154),0)))))</f>
        <v/>
      </c>
      <c r="H154" s="26" t="str">
        <f ca="1">IF(ISERROR(MATCH(H$1,INDIRECT("Table!A"&amp;$X154):INDIRECT("Table!" &amp; $AA$211 &amp; $X154),0)),"",INDIRECT(CONCATENATE("Table!",ADDRESS($T154,MATCH(H$1,INDIRECT("Table!A" &amp; $X154):INDIRECT("Table!" &amp; $AA$211 &amp; $X154),0)))))</f>
        <v/>
      </c>
      <c r="I154" s="277"/>
      <c r="J154" s="277"/>
      <c r="K154" s="26" t="str">
        <f ca="1">IF(ISERROR(MATCH(L$1,INDIRECT("Table!A"&amp;$X154):INDIRECT("Table!" &amp; $AA$211 &amp; $X154),0)),"",INDIRECT(CONCATENATE("Table!",ADDRESS($T154,MATCH(L$1,INDIRECT("Table!A" &amp; $X154):INDIRECT("Table!" &amp; $AA$211 &amp; $X154),0)))))</f>
        <v/>
      </c>
      <c r="L154" s="26" t="str">
        <f ca="1">IF(ISERROR(MATCH(M$1,INDIRECT("Table!A"&amp;$X154):INDIRECT("Table!" &amp; $AA$211 &amp; $X154),0)),"",INDIRECT(CONCATENATE("Table!",ADDRESS($T154,MATCH(M$1,INDIRECT("Table!A" &amp; $X154):INDIRECT("Table!" &amp; $AA$211 &amp; $X154),0)))))</f>
        <v/>
      </c>
      <c r="M154" s="26" t="str">
        <f ca="1">IF(ISERROR(MATCH(N$1,INDIRECT("Table!A"&amp;$X154):INDIRECT("Table!" &amp; $AA$211 &amp; $X154),0)),"",INDIRECT(CONCATENATE("Table!",ADDRESS($T154,MATCH(N$1,INDIRECT("Table!A" &amp; $X154):INDIRECT("Table!" &amp; $AA$211 &amp; $X154),0)))))</f>
        <v/>
      </c>
      <c r="N154" s="26" t="str">
        <f ca="1">IF(ISERROR(MATCH(O$1,INDIRECT("Table!A"&amp;$X154):INDIRECT("Table!" &amp; $AA$211 &amp; $X154),0)),"",INDIRECT(CONCATENATE("Table!",ADDRESS($T154,MATCH(O$1,INDIRECT("Table!A" &amp; $X154):INDIRECT("Table!" &amp; $AA$211 &amp; $X154),0)))))</f>
        <v/>
      </c>
      <c r="O154" s="26" t="str">
        <f ca="1">IF(ISERROR(MATCH(P$1,INDIRECT("Table!A"&amp;$X154):INDIRECT("Table!" &amp; $AA$211 &amp; $X154),0)),"",INDIRECT(CONCATENATE("Table!",ADDRESS($T154,MATCH(P$1,INDIRECT("Table!A" &amp; $X154):INDIRECT("Table!" &amp; $AA$211 &amp; $X154),0)))))</f>
        <v/>
      </c>
      <c r="P154" s="277" t="str">
        <f ca="1">IF(ISERROR(MATCH(Q$1,INDIRECT("Table!A"&amp;$X154):INDIRECT("Table!" &amp; $AA$211 &amp; $X154),0)),"",INDIRECT(CONCATENATE("Table!",ADDRESS($T154,MATCH(Q$1,INDIRECT("Table!A" &amp; $X154):INDIRECT("Table!" &amp; $AA$211 &amp; $X154),0)))))</f>
        <v/>
      </c>
      <c r="Q154" s="132"/>
      <c r="R154" s="132"/>
      <c r="S154" s="132"/>
      <c r="T154" s="24"/>
      <c r="U154" s="132"/>
      <c r="V154" s="132"/>
      <c r="W154" s="132"/>
      <c r="X154" s="24"/>
      <c r="Y154" s="132"/>
      <c r="Z154" s="132"/>
      <c r="AA154" s="132"/>
    </row>
    <row r="155" spans="2:27" ht="18" customHeight="1">
      <c r="B155" s="26"/>
      <c r="C155" s="26" t="str">
        <f ca="1">IF(ISERROR(MATCH(C$1,INDIRECT("Table!A"&amp;$X155):INDIRECT("Table!" &amp; $AA$211 &amp; $X155),0)),"",INDIRECT(CONCATENATE("Table!",ADDRESS($T155,MATCH(C$1,INDIRECT("Table!A" &amp; $X155):INDIRECT("Table!" &amp; $AA$211 &amp; $X155),0)))))</f>
        <v/>
      </c>
      <c r="D155" s="26" t="str">
        <f ca="1">IF(ISERROR(MATCH(D$1,INDIRECT("Table!A"&amp;$X155):INDIRECT("Table!" &amp; $AA$211 &amp; $X155),0)),"",INDIRECT(CONCATENATE("Table!",ADDRESS($T155,MATCH(D$1,INDIRECT("Table!A" &amp; $X155):INDIRECT("Table!" &amp; $AA$211 &amp; $X155),0)))))</f>
        <v/>
      </c>
      <c r="E155" s="26" t="str">
        <f ca="1">IF(ISERROR(MATCH(E$1,INDIRECT("Table!A"&amp;$X155):INDIRECT("Table!" &amp; $AA$211 &amp; $X155),0)),"",INDIRECT(CONCATENATE("Table!",ADDRESS($T155,MATCH(E$1,INDIRECT("Table!A" &amp; $X155):INDIRECT("Table!" &amp; $AA$211 &amp; $X155),0)))))</f>
        <v/>
      </c>
      <c r="F155" s="26" t="str">
        <f ca="1">IF(ISERROR(MATCH(F$1,INDIRECT("Table!A"&amp;$X155):INDIRECT("Table!" &amp; $AA$211 &amp; $X155),0)),"",INDIRECT(CONCATENATE("Table!",ADDRESS($T155,MATCH(F$1,INDIRECT("Table!A" &amp; $X155):INDIRECT("Table!" &amp; $AA$211 &amp; $X155),0)))))</f>
        <v/>
      </c>
      <c r="G155" s="26" t="str">
        <f ca="1">IF(ISERROR(MATCH(G$1,INDIRECT("Table!A"&amp;$X155):INDIRECT("Table!" &amp; $AA$211 &amp; $X155),0)),"",INDIRECT(CONCATENATE("Table!",ADDRESS($T155,MATCH(G$1,INDIRECT("Table!A" &amp; $X155):INDIRECT("Table!" &amp; $AA$211 &amp; $X155),0)))))</f>
        <v/>
      </c>
      <c r="H155" s="26" t="str">
        <f ca="1">IF(ISERROR(MATCH(H$1,INDIRECT("Table!A"&amp;$X155):INDIRECT("Table!" &amp; $AA$211 &amp; $X155),0)),"",INDIRECT(CONCATENATE("Table!",ADDRESS($T155,MATCH(H$1,INDIRECT("Table!A" &amp; $X155):INDIRECT("Table!" &amp; $AA$211 &amp; $X155),0)))))</f>
        <v/>
      </c>
      <c r="I155" s="277"/>
      <c r="J155" s="277"/>
      <c r="K155" s="26" t="str">
        <f ca="1">IF(ISERROR(MATCH(L$1,INDIRECT("Table!A"&amp;$X155):INDIRECT("Table!" &amp; $AA$211 &amp; $X155),0)),"",INDIRECT(CONCATENATE("Table!",ADDRESS($T155,MATCH(L$1,INDIRECT("Table!A" &amp; $X155):INDIRECT("Table!" &amp; $AA$211 &amp; $X155),0)))))</f>
        <v/>
      </c>
      <c r="L155" s="26" t="str">
        <f ca="1">IF(ISERROR(MATCH(M$1,INDIRECT("Table!A"&amp;$X155):INDIRECT("Table!" &amp; $AA$211 &amp; $X155),0)),"",INDIRECT(CONCATENATE("Table!",ADDRESS($T155,MATCH(M$1,INDIRECT("Table!A" &amp; $X155):INDIRECT("Table!" &amp; $AA$211 &amp; $X155),0)))))</f>
        <v/>
      </c>
      <c r="M155" s="26" t="str">
        <f ca="1">IF(ISERROR(MATCH(N$1,INDIRECT("Table!A"&amp;$X155):INDIRECT("Table!" &amp; $AA$211 &amp; $X155),0)),"",INDIRECT(CONCATENATE("Table!",ADDRESS($T155,MATCH(N$1,INDIRECT("Table!A" &amp; $X155):INDIRECT("Table!" &amp; $AA$211 &amp; $X155),0)))))</f>
        <v/>
      </c>
      <c r="N155" s="26" t="str">
        <f ca="1">IF(ISERROR(MATCH(O$1,INDIRECT("Table!A"&amp;$X155):INDIRECT("Table!" &amp; $AA$211 &amp; $X155),0)),"",INDIRECT(CONCATENATE("Table!",ADDRESS($T155,MATCH(O$1,INDIRECT("Table!A" &amp; $X155):INDIRECT("Table!" &amp; $AA$211 &amp; $X155),0)))))</f>
        <v/>
      </c>
      <c r="O155" s="26" t="str">
        <f ca="1">IF(ISERROR(MATCH(P$1,INDIRECT("Table!A"&amp;$X155):INDIRECT("Table!" &amp; $AA$211 &amp; $X155),0)),"",INDIRECT(CONCATENATE("Table!",ADDRESS($T155,MATCH(P$1,INDIRECT("Table!A" &amp; $X155):INDIRECT("Table!" &amp; $AA$211 &amp; $X155),0)))))</f>
        <v/>
      </c>
      <c r="P155" s="277" t="str">
        <f ca="1">IF(ISERROR(MATCH(Q$1,INDIRECT("Table!A"&amp;$X155):INDIRECT("Table!" &amp; $AA$211 &amp; $X155),0)),"",INDIRECT(CONCATENATE("Table!",ADDRESS($T155,MATCH(Q$1,INDIRECT("Table!A" &amp; $X155):INDIRECT("Table!" &amp; $AA$211 &amp; $X155),0)))))</f>
        <v/>
      </c>
      <c r="Q155" s="132"/>
      <c r="R155" s="132"/>
      <c r="S155" s="132"/>
      <c r="T155" s="24"/>
      <c r="U155" s="132"/>
      <c r="V155" s="132"/>
      <c r="W155" s="132"/>
      <c r="X155" s="24"/>
      <c r="Y155" s="132"/>
      <c r="Z155" s="132"/>
      <c r="AA155" s="132"/>
    </row>
    <row r="156" spans="2:27" ht="18" customHeight="1">
      <c r="B156" s="26"/>
      <c r="C156" s="26" t="str">
        <f ca="1">IF(ISERROR(MATCH(C$1,INDIRECT("Table!A"&amp;$X156):INDIRECT("Table!" &amp; $AA$211 &amp; $X156),0)),"",INDIRECT(CONCATENATE("Table!",ADDRESS($T156,MATCH(C$1,INDIRECT("Table!A" &amp; $X156):INDIRECT("Table!" &amp; $AA$211 &amp; $X156),0)))))</f>
        <v/>
      </c>
      <c r="D156" s="26" t="str">
        <f ca="1">IF(ISERROR(MATCH(D$1,INDIRECT("Table!A"&amp;$X156):INDIRECT("Table!" &amp; $AA$211 &amp; $X156),0)),"",INDIRECT(CONCATENATE("Table!",ADDRESS($T156,MATCH(D$1,INDIRECT("Table!A" &amp; $X156):INDIRECT("Table!" &amp; $AA$211 &amp; $X156),0)))))</f>
        <v/>
      </c>
      <c r="E156" s="26" t="str">
        <f ca="1">IF(ISERROR(MATCH(E$1,INDIRECT("Table!A"&amp;$X156):INDIRECT("Table!" &amp; $AA$211 &amp; $X156),0)),"",INDIRECT(CONCATENATE("Table!",ADDRESS($T156,MATCH(E$1,INDIRECT("Table!A" &amp; $X156):INDIRECT("Table!" &amp; $AA$211 &amp; $X156),0)))))</f>
        <v/>
      </c>
      <c r="F156" s="26" t="str">
        <f ca="1">IF(ISERROR(MATCH(F$1,INDIRECT("Table!A"&amp;$X156):INDIRECT("Table!" &amp; $AA$211 &amp; $X156),0)),"",INDIRECT(CONCATENATE("Table!",ADDRESS($T156,MATCH(F$1,INDIRECT("Table!A" &amp; $X156):INDIRECT("Table!" &amp; $AA$211 &amp; $X156),0)))))</f>
        <v/>
      </c>
      <c r="G156" s="26" t="str">
        <f ca="1">IF(ISERROR(MATCH(G$1,INDIRECT("Table!A"&amp;$X156):INDIRECT("Table!" &amp; $AA$211 &amp; $X156),0)),"",INDIRECT(CONCATENATE("Table!",ADDRESS($T156,MATCH(G$1,INDIRECT("Table!A" &amp; $X156):INDIRECT("Table!" &amp; $AA$211 &amp; $X156),0)))))</f>
        <v/>
      </c>
      <c r="H156" s="26" t="str">
        <f ca="1">IF(ISERROR(MATCH(H$1,INDIRECT("Table!A"&amp;$X156):INDIRECT("Table!" &amp; $AA$211 &amp; $X156),0)),"",INDIRECT(CONCATENATE("Table!",ADDRESS($T156,MATCH(H$1,INDIRECT("Table!A" &amp; $X156):INDIRECT("Table!" &amp; $AA$211 &amp; $X156),0)))))</f>
        <v/>
      </c>
      <c r="I156" s="277"/>
      <c r="J156" s="277"/>
      <c r="K156" s="26" t="str">
        <f ca="1">IF(ISERROR(MATCH(L$1,INDIRECT("Table!A"&amp;$X156):INDIRECT("Table!" &amp; $AA$211 &amp; $X156),0)),"",INDIRECT(CONCATENATE("Table!",ADDRESS($T156,MATCH(L$1,INDIRECT("Table!A" &amp; $X156):INDIRECT("Table!" &amp; $AA$211 &amp; $X156),0)))))</f>
        <v/>
      </c>
      <c r="L156" s="26" t="str">
        <f ca="1">IF(ISERROR(MATCH(M$1,INDIRECT("Table!A"&amp;$X156):INDIRECT("Table!" &amp; $AA$211 &amp; $X156),0)),"",INDIRECT(CONCATENATE("Table!",ADDRESS($T156,MATCH(M$1,INDIRECT("Table!A" &amp; $X156):INDIRECT("Table!" &amp; $AA$211 &amp; $X156),0)))))</f>
        <v/>
      </c>
      <c r="M156" s="26" t="str">
        <f ca="1">IF(ISERROR(MATCH(N$1,INDIRECT("Table!A"&amp;$X156):INDIRECT("Table!" &amp; $AA$211 &amp; $X156),0)),"",INDIRECT(CONCATENATE("Table!",ADDRESS($T156,MATCH(N$1,INDIRECT("Table!A" &amp; $X156):INDIRECT("Table!" &amp; $AA$211 &amp; $X156),0)))))</f>
        <v/>
      </c>
      <c r="N156" s="26" t="str">
        <f ca="1">IF(ISERROR(MATCH(O$1,INDIRECT("Table!A"&amp;$X156):INDIRECT("Table!" &amp; $AA$211 &amp; $X156),0)),"",INDIRECT(CONCATENATE("Table!",ADDRESS($T156,MATCH(O$1,INDIRECT("Table!A" &amp; $X156):INDIRECT("Table!" &amp; $AA$211 &amp; $X156),0)))))</f>
        <v/>
      </c>
      <c r="O156" s="26" t="str">
        <f ca="1">IF(ISERROR(MATCH(P$1,INDIRECT("Table!A"&amp;$X156):INDIRECT("Table!" &amp; $AA$211 &amp; $X156),0)),"",INDIRECT(CONCATENATE("Table!",ADDRESS($T156,MATCH(P$1,INDIRECT("Table!A" &amp; $X156):INDIRECT("Table!" &amp; $AA$211 &amp; $X156),0)))))</f>
        <v/>
      </c>
      <c r="P156" s="277" t="str">
        <f ca="1">IF(ISERROR(MATCH(Q$1,INDIRECT("Table!A"&amp;$X156):INDIRECT("Table!" &amp; $AA$211 &amp; $X156),0)),"",INDIRECT(CONCATENATE("Table!",ADDRESS($T156,MATCH(Q$1,INDIRECT("Table!A" &amp; $X156):INDIRECT("Table!" &amp; $AA$211 &amp; $X156),0)))))</f>
        <v/>
      </c>
      <c r="Q156" s="132"/>
      <c r="R156" s="132"/>
      <c r="S156" s="132"/>
      <c r="T156" s="24"/>
      <c r="U156" s="132"/>
      <c r="V156" s="132"/>
      <c r="W156" s="132"/>
      <c r="X156" s="24"/>
      <c r="Y156" s="132"/>
      <c r="Z156" s="132"/>
      <c r="AA156" s="132"/>
    </row>
    <row r="157" spans="2:27" ht="18" customHeight="1">
      <c r="B157" s="26"/>
      <c r="C157" s="26" t="str">
        <f ca="1">IF(ISERROR(MATCH(C$1,INDIRECT("Table!A"&amp;$X157):INDIRECT("Table!" &amp; $AA$211 &amp; $X157),0)),"",INDIRECT(CONCATENATE("Table!",ADDRESS($T157,MATCH(C$1,INDIRECT("Table!A" &amp; $X157):INDIRECT("Table!" &amp; $AA$211 &amp; $X157),0)))))</f>
        <v/>
      </c>
      <c r="D157" s="26" t="str">
        <f ca="1">IF(ISERROR(MATCH(D$1,INDIRECT("Table!A"&amp;$X157):INDIRECT("Table!" &amp; $AA$211 &amp; $X157),0)),"",INDIRECT(CONCATENATE("Table!",ADDRESS($T157,MATCH(D$1,INDIRECT("Table!A" &amp; $X157):INDIRECT("Table!" &amp; $AA$211 &amp; $X157),0)))))</f>
        <v/>
      </c>
      <c r="E157" s="26" t="str">
        <f ca="1">IF(ISERROR(MATCH(E$1,INDIRECT("Table!A"&amp;$X157):INDIRECT("Table!" &amp; $AA$211 &amp; $X157),0)),"",INDIRECT(CONCATENATE("Table!",ADDRESS($T157,MATCH(E$1,INDIRECT("Table!A" &amp; $X157):INDIRECT("Table!" &amp; $AA$211 &amp; $X157),0)))))</f>
        <v/>
      </c>
      <c r="F157" s="26" t="str">
        <f ca="1">IF(ISERROR(MATCH(F$1,INDIRECT("Table!A"&amp;$X157):INDIRECT("Table!" &amp; $AA$211 &amp; $X157),0)),"",INDIRECT(CONCATENATE("Table!",ADDRESS($T157,MATCH(F$1,INDIRECT("Table!A" &amp; $X157):INDIRECT("Table!" &amp; $AA$211 &amp; $X157),0)))))</f>
        <v/>
      </c>
      <c r="G157" s="26" t="str">
        <f ca="1">IF(ISERROR(MATCH(G$1,INDIRECT("Table!A"&amp;$X157):INDIRECT("Table!" &amp; $AA$211 &amp; $X157),0)),"",INDIRECT(CONCATENATE("Table!",ADDRESS($T157,MATCH(G$1,INDIRECT("Table!A" &amp; $X157):INDIRECT("Table!" &amp; $AA$211 &amp; $X157),0)))))</f>
        <v/>
      </c>
      <c r="H157" s="26" t="str">
        <f ca="1">IF(ISERROR(MATCH(H$1,INDIRECT("Table!A"&amp;$X157):INDIRECT("Table!" &amp; $AA$211 &amp; $X157),0)),"",INDIRECT(CONCATENATE("Table!",ADDRESS($T157,MATCH(H$1,INDIRECT("Table!A" &amp; $X157):INDIRECT("Table!" &amp; $AA$211 &amp; $X157),0)))))</f>
        <v/>
      </c>
      <c r="I157" s="277"/>
      <c r="J157" s="277"/>
      <c r="K157" s="26" t="str">
        <f ca="1">IF(ISERROR(MATCH(L$1,INDIRECT("Table!A"&amp;$X157):INDIRECT("Table!" &amp; $AA$211 &amp; $X157),0)),"",INDIRECT(CONCATENATE("Table!",ADDRESS($T157,MATCH(L$1,INDIRECT("Table!A" &amp; $X157):INDIRECT("Table!" &amp; $AA$211 &amp; $X157),0)))))</f>
        <v/>
      </c>
      <c r="L157" s="26" t="str">
        <f ca="1">IF(ISERROR(MATCH(M$1,INDIRECT("Table!A"&amp;$X157):INDIRECT("Table!" &amp; $AA$211 &amp; $X157),0)),"",INDIRECT(CONCATENATE("Table!",ADDRESS($T157,MATCH(M$1,INDIRECT("Table!A" &amp; $X157):INDIRECT("Table!" &amp; $AA$211 &amp; $X157),0)))))</f>
        <v/>
      </c>
      <c r="M157" s="26" t="str">
        <f ca="1">IF(ISERROR(MATCH(N$1,INDIRECT("Table!A"&amp;$X157):INDIRECT("Table!" &amp; $AA$211 &amp; $X157),0)),"",INDIRECT(CONCATENATE("Table!",ADDRESS($T157,MATCH(N$1,INDIRECT("Table!A" &amp; $X157):INDIRECT("Table!" &amp; $AA$211 &amp; $X157),0)))))</f>
        <v/>
      </c>
      <c r="N157" s="26" t="str">
        <f ca="1">IF(ISERROR(MATCH(O$1,INDIRECT("Table!A"&amp;$X157):INDIRECT("Table!" &amp; $AA$211 &amp; $X157),0)),"",INDIRECT(CONCATENATE("Table!",ADDRESS($T157,MATCH(O$1,INDIRECT("Table!A" &amp; $X157):INDIRECT("Table!" &amp; $AA$211 &amp; $X157),0)))))</f>
        <v/>
      </c>
      <c r="O157" s="26" t="str">
        <f ca="1">IF(ISERROR(MATCH(P$1,INDIRECT("Table!A"&amp;$X157):INDIRECT("Table!" &amp; $AA$211 &amp; $X157),0)),"",INDIRECT(CONCATENATE("Table!",ADDRESS($T157,MATCH(P$1,INDIRECT("Table!A" &amp; $X157):INDIRECT("Table!" &amp; $AA$211 &amp; $X157),0)))))</f>
        <v/>
      </c>
      <c r="P157" s="277" t="str">
        <f ca="1">IF(ISERROR(MATCH(Q$1,INDIRECT("Table!A"&amp;$X157):INDIRECT("Table!" &amp; $AA$211 &amp; $X157),0)),"",INDIRECT(CONCATENATE("Table!",ADDRESS($T157,MATCH(Q$1,INDIRECT("Table!A" &amp; $X157):INDIRECT("Table!" &amp; $AA$211 &amp; $X157),0)))))</f>
        <v/>
      </c>
      <c r="Q157" s="81"/>
      <c r="R157" s="81"/>
      <c r="S157" s="81"/>
      <c r="T157" s="24"/>
      <c r="U157" s="81"/>
      <c r="V157" s="81"/>
      <c r="W157" s="81"/>
      <c r="X157" s="24"/>
      <c r="Y157" s="81"/>
      <c r="Z157" s="81"/>
      <c r="AA157" s="81"/>
    </row>
    <row r="158" spans="2:27" ht="18" customHeight="1">
      <c r="B158" s="26"/>
      <c r="C158" s="26" t="str">
        <f ca="1">IF(ISERROR(MATCH(C$1,INDIRECT("Table!A"&amp;$X158):INDIRECT("Table!" &amp; $AA$211 &amp; $X158),0)),"",INDIRECT(CONCATENATE("Table!",ADDRESS($T158,MATCH(C$1,INDIRECT("Table!A" &amp; $X158):INDIRECT("Table!" &amp; $AA$211 &amp; $X158),0)))))</f>
        <v/>
      </c>
      <c r="D158" s="26" t="str">
        <f ca="1">IF(ISERROR(MATCH(D$1,INDIRECT("Table!A"&amp;$X158):INDIRECT("Table!" &amp; $AA$211 &amp; $X158),0)),"",INDIRECT(CONCATENATE("Table!",ADDRESS($T158,MATCH(D$1,INDIRECT("Table!A" &amp; $X158):INDIRECT("Table!" &amp; $AA$211 &amp; $X158),0)))))</f>
        <v/>
      </c>
      <c r="E158" s="26" t="str">
        <f ca="1">IF(ISERROR(MATCH(E$1,INDIRECT("Table!A"&amp;$X158):INDIRECT("Table!" &amp; $AA$211 &amp; $X158),0)),"",INDIRECT(CONCATENATE("Table!",ADDRESS($T158,MATCH(E$1,INDIRECT("Table!A" &amp; $X158):INDIRECT("Table!" &amp; $AA$211 &amp; $X158),0)))))</f>
        <v/>
      </c>
      <c r="F158" s="26" t="str">
        <f ca="1">IF(ISERROR(MATCH(F$1,INDIRECT("Table!A"&amp;$X158):INDIRECT("Table!" &amp; $AA$211 &amp; $X158),0)),"",INDIRECT(CONCATENATE("Table!",ADDRESS($T158,MATCH(F$1,INDIRECT("Table!A" &amp; $X158):INDIRECT("Table!" &amp; $AA$211 &amp; $X158),0)))))</f>
        <v/>
      </c>
      <c r="G158" s="26" t="str">
        <f ca="1">IF(ISERROR(MATCH(G$1,INDIRECT("Table!A"&amp;$X158):INDIRECT("Table!" &amp; $AA$211 &amp; $X158),0)),"",INDIRECT(CONCATENATE("Table!",ADDRESS($T158,MATCH(G$1,INDIRECT("Table!A" &amp; $X158):INDIRECT("Table!" &amp; $AA$211 &amp; $X158),0)))))</f>
        <v/>
      </c>
      <c r="H158" s="26" t="str">
        <f ca="1">IF(ISERROR(MATCH(H$1,INDIRECT("Table!A"&amp;$X158):INDIRECT("Table!" &amp; $AA$211 &amp; $X158),0)),"",INDIRECT(CONCATENATE("Table!",ADDRESS($T158,MATCH(H$1,INDIRECT("Table!A" &amp; $X158):INDIRECT("Table!" &amp; $AA$211 &amp; $X158),0)))))</f>
        <v/>
      </c>
      <c r="I158" s="277"/>
      <c r="J158" s="277"/>
      <c r="K158" s="26" t="str">
        <f ca="1">IF(ISERROR(MATCH(L$1,INDIRECT("Table!A"&amp;$X158):INDIRECT("Table!" &amp; $AA$211 &amp; $X158),0)),"",INDIRECT(CONCATENATE("Table!",ADDRESS($T158,MATCH(L$1,INDIRECT("Table!A" &amp; $X158):INDIRECT("Table!" &amp; $AA$211 &amp; $X158),0)))))</f>
        <v/>
      </c>
      <c r="L158" s="26" t="str">
        <f ca="1">IF(ISERROR(MATCH(M$1,INDIRECT("Table!A"&amp;$X158):INDIRECT("Table!" &amp; $AA$211 &amp; $X158),0)),"",INDIRECT(CONCATENATE("Table!",ADDRESS($T158,MATCH(M$1,INDIRECT("Table!A" &amp; $X158):INDIRECT("Table!" &amp; $AA$211 &amp; $X158),0)))))</f>
        <v/>
      </c>
      <c r="M158" s="26" t="str">
        <f ca="1">IF(ISERROR(MATCH(N$1,INDIRECT("Table!A"&amp;$X158):INDIRECT("Table!" &amp; $AA$211 &amp; $X158),0)),"",INDIRECT(CONCATENATE("Table!",ADDRESS($T158,MATCH(N$1,INDIRECT("Table!A" &amp; $X158):INDIRECT("Table!" &amp; $AA$211 &amp; $X158),0)))))</f>
        <v/>
      </c>
      <c r="N158" s="26" t="str">
        <f ca="1">IF(ISERROR(MATCH(O$1,INDIRECT("Table!A"&amp;$X158):INDIRECT("Table!" &amp; $AA$211 &amp; $X158),0)),"",INDIRECT(CONCATENATE("Table!",ADDRESS($T158,MATCH(O$1,INDIRECT("Table!A" &amp; $X158):INDIRECT("Table!" &amp; $AA$211 &amp; $X158),0)))))</f>
        <v/>
      </c>
      <c r="O158" s="26" t="str">
        <f ca="1">IF(ISERROR(MATCH(P$1,INDIRECT("Table!A"&amp;$X158):INDIRECT("Table!" &amp; $AA$211 &amp; $X158),0)),"",INDIRECT(CONCATENATE("Table!",ADDRESS($T158,MATCH(P$1,INDIRECT("Table!A" &amp; $X158):INDIRECT("Table!" &amp; $AA$211 &amp; $X158),0)))))</f>
        <v/>
      </c>
      <c r="P158" s="277" t="str">
        <f ca="1">IF(ISERROR(MATCH(Q$1,INDIRECT("Table!A"&amp;$X158):INDIRECT("Table!" &amp; $AA$211 &amp; $X158),0)),"",INDIRECT(CONCATENATE("Table!",ADDRESS($T158,MATCH(Q$1,INDIRECT("Table!A" &amp; $X158):INDIRECT("Table!" &amp; $AA$211 &amp; $X158),0)))))</f>
        <v/>
      </c>
      <c r="Q158" s="127"/>
      <c r="R158" s="127"/>
      <c r="S158" s="127"/>
      <c r="T158" s="24"/>
      <c r="U158" s="127"/>
      <c r="V158" s="127"/>
      <c r="W158" s="127"/>
      <c r="X158" s="24"/>
      <c r="Y158" s="127"/>
      <c r="Z158" s="127"/>
      <c r="AA158" s="127"/>
    </row>
    <row r="159" spans="2:27" ht="18" customHeight="1">
      <c r="B159" s="26"/>
      <c r="C159" s="26" t="str">
        <f ca="1">IF(ISERROR(MATCH(C$1,INDIRECT("Table!A"&amp;$X159):INDIRECT("Table!" &amp; $AA$211 &amp; $X159),0)),"",INDIRECT(CONCATENATE("Table!",ADDRESS($T159,MATCH(C$1,INDIRECT("Table!A" &amp; $X159):INDIRECT("Table!" &amp; $AA$211 &amp; $X159),0)))))</f>
        <v/>
      </c>
      <c r="D159" s="26" t="str">
        <f ca="1">IF(ISERROR(MATCH(D$1,INDIRECT("Table!A"&amp;$X159):INDIRECT("Table!" &amp; $AA$211 &amp; $X159),0)),"",INDIRECT(CONCATENATE("Table!",ADDRESS($T159,MATCH(D$1,INDIRECT("Table!A" &amp; $X159):INDIRECT("Table!" &amp; $AA$211 &amp; $X159),0)))))</f>
        <v/>
      </c>
      <c r="E159" s="26" t="str">
        <f ca="1">IF(ISERROR(MATCH(E$1,INDIRECT("Table!A"&amp;$X159):INDIRECT("Table!" &amp; $AA$211 &amp; $X159),0)),"",INDIRECT(CONCATENATE("Table!",ADDRESS($T159,MATCH(E$1,INDIRECT("Table!A" &amp; $X159):INDIRECT("Table!" &amp; $AA$211 &amp; $X159),0)))))</f>
        <v/>
      </c>
      <c r="F159" s="26" t="str">
        <f ca="1">IF(ISERROR(MATCH(F$1,INDIRECT("Table!A"&amp;$X159):INDIRECT("Table!" &amp; $AA$211 &amp; $X159),0)),"",INDIRECT(CONCATENATE("Table!",ADDRESS($T159,MATCH(F$1,INDIRECT("Table!A" &amp; $X159):INDIRECT("Table!" &amp; $AA$211 &amp; $X159),0)))))</f>
        <v/>
      </c>
      <c r="G159" s="26" t="str">
        <f ca="1">IF(ISERROR(MATCH(G$1,INDIRECT("Table!A"&amp;$X159):INDIRECT("Table!" &amp; $AA$211 &amp; $X159),0)),"",INDIRECT(CONCATENATE("Table!",ADDRESS($T159,MATCH(G$1,INDIRECT("Table!A" &amp; $X159):INDIRECT("Table!" &amp; $AA$211 &amp; $X159),0)))))</f>
        <v/>
      </c>
      <c r="H159" s="26" t="str">
        <f ca="1">IF(ISERROR(MATCH(H$1,INDIRECT("Table!A"&amp;$X159):INDIRECT("Table!" &amp; $AA$211 &amp; $X159),0)),"",INDIRECT(CONCATENATE("Table!",ADDRESS($T159,MATCH(H$1,INDIRECT("Table!A" &amp; $X159):INDIRECT("Table!" &amp; $AA$211 &amp; $X159),0)))))</f>
        <v/>
      </c>
      <c r="I159" s="277"/>
      <c r="J159" s="277"/>
      <c r="K159" s="26" t="str">
        <f ca="1">IF(ISERROR(MATCH(L$1,INDIRECT("Table!A"&amp;$X159):INDIRECT("Table!" &amp; $AA$211 &amp; $X159),0)),"",INDIRECT(CONCATENATE("Table!",ADDRESS($T159,MATCH(L$1,INDIRECT("Table!A" &amp; $X159):INDIRECT("Table!" &amp; $AA$211 &amp; $X159),0)))))</f>
        <v/>
      </c>
      <c r="L159" s="26" t="str">
        <f ca="1">IF(ISERROR(MATCH(M$1,INDIRECT("Table!A"&amp;$X159):INDIRECT("Table!" &amp; $AA$211 &amp; $X159),0)),"",INDIRECT(CONCATENATE("Table!",ADDRESS($T159,MATCH(M$1,INDIRECT("Table!A" &amp; $X159):INDIRECT("Table!" &amp; $AA$211 &amp; $X159),0)))))</f>
        <v/>
      </c>
      <c r="M159" s="26" t="str">
        <f ca="1">IF(ISERROR(MATCH(N$1,INDIRECT("Table!A"&amp;$X159):INDIRECT("Table!" &amp; $AA$211 &amp; $X159),0)),"",INDIRECT(CONCATENATE("Table!",ADDRESS($T159,MATCH(N$1,INDIRECT("Table!A" &amp; $X159):INDIRECT("Table!" &amp; $AA$211 &amp; $X159),0)))))</f>
        <v/>
      </c>
      <c r="N159" s="26" t="str">
        <f ca="1">IF(ISERROR(MATCH(O$1,INDIRECT("Table!A"&amp;$X159):INDIRECT("Table!" &amp; $AA$211 &amp; $X159),0)),"",INDIRECT(CONCATENATE("Table!",ADDRESS($T159,MATCH(O$1,INDIRECT("Table!A" &amp; $X159):INDIRECT("Table!" &amp; $AA$211 &amp; $X159),0)))))</f>
        <v/>
      </c>
      <c r="O159" s="26" t="str">
        <f ca="1">IF(ISERROR(MATCH(P$1,INDIRECT("Table!A"&amp;$X159):INDIRECT("Table!" &amp; $AA$211 &amp; $X159),0)),"",INDIRECT(CONCATENATE("Table!",ADDRESS($T159,MATCH(P$1,INDIRECT("Table!A" &amp; $X159):INDIRECT("Table!" &amp; $AA$211 &amp; $X159),0)))))</f>
        <v/>
      </c>
      <c r="P159" s="277" t="str">
        <f ca="1">IF(ISERROR(MATCH(Q$1,INDIRECT("Table!A"&amp;$X159):INDIRECT("Table!" &amp; $AA$211 &amp; $X159),0)),"",INDIRECT(CONCATENATE("Table!",ADDRESS($T159,MATCH(Q$1,INDIRECT("Table!A" &amp; $X159):INDIRECT("Table!" &amp; $AA$211 &amp; $X159),0)))))</f>
        <v/>
      </c>
      <c r="Q159" s="126"/>
      <c r="R159" s="126"/>
      <c r="S159" s="126"/>
      <c r="T159" s="24"/>
      <c r="U159" s="126"/>
      <c r="V159" s="126"/>
      <c r="W159" s="126"/>
      <c r="X159" s="24"/>
      <c r="Y159" s="126"/>
      <c r="Z159" s="126"/>
      <c r="AA159" s="126"/>
    </row>
    <row r="160" spans="2:27" ht="18" customHeight="1">
      <c r="B160" s="26"/>
      <c r="C160" s="26" t="str">
        <f ca="1">IF(ISERROR(MATCH(C$1,INDIRECT("Table!A"&amp;$X160):INDIRECT("Table!" &amp; $AA$211 &amp; $X160),0)),"",INDIRECT(CONCATENATE("Table!",ADDRESS($T160,MATCH(C$1,INDIRECT("Table!A" &amp; $X160):INDIRECT("Table!" &amp; $AA$211 &amp; $X160),0)))))</f>
        <v/>
      </c>
      <c r="D160" s="26" t="str">
        <f ca="1">IF(ISERROR(MATCH(D$1,INDIRECT("Table!A"&amp;$X160):INDIRECT("Table!" &amp; $AA$211 &amp; $X160),0)),"",INDIRECT(CONCATENATE("Table!",ADDRESS($T160,MATCH(D$1,INDIRECT("Table!A" &amp; $X160):INDIRECT("Table!" &amp; $AA$211 &amp; $X160),0)))))</f>
        <v/>
      </c>
      <c r="E160" s="26" t="str">
        <f ca="1">IF(ISERROR(MATCH(E$1,INDIRECT("Table!A"&amp;$X160):INDIRECT("Table!" &amp; $AA$211 &amp; $X160),0)),"",INDIRECT(CONCATENATE("Table!",ADDRESS($T160,MATCH(E$1,INDIRECT("Table!A" &amp; $X160):INDIRECT("Table!" &amp; $AA$211 &amp; $X160),0)))))</f>
        <v/>
      </c>
      <c r="F160" s="26" t="str">
        <f ca="1">IF(ISERROR(MATCH(F$1,INDIRECT("Table!A"&amp;$X160):INDIRECT("Table!" &amp; $AA$211 &amp; $X160),0)),"",INDIRECT(CONCATENATE("Table!",ADDRESS($T160,MATCH(F$1,INDIRECT("Table!A" &amp; $X160):INDIRECT("Table!" &amp; $AA$211 &amp; $X160),0)))))</f>
        <v/>
      </c>
      <c r="G160" s="26" t="str">
        <f ca="1">IF(ISERROR(MATCH(G$1,INDIRECT("Table!A"&amp;$X160):INDIRECT("Table!" &amp; $AA$211 &amp; $X160),0)),"",INDIRECT(CONCATENATE("Table!",ADDRESS($T160,MATCH(G$1,INDIRECT("Table!A" &amp; $X160):INDIRECT("Table!" &amp; $AA$211 &amp; $X160),0)))))</f>
        <v/>
      </c>
      <c r="H160" s="26" t="str">
        <f ca="1">IF(ISERROR(MATCH(H$1,INDIRECT("Table!A"&amp;$X160):INDIRECT("Table!" &amp; $AA$211 &amp; $X160),0)),"",INDIRECT(CONCATENATE("Table!",ADDRESS($T160,MATCH(H$1,INDIRECT("Table!A" &amp; $X160):INDIRECT("Table!" &amp; $AA$211 &amp; $X160),0)))))</f>
        <v/>
      </c>
      <c r="I160" s="277"/>
      <c r="J160" s="277"/>
      <c r="K160" s="26" t="str">
        <f ca="1">IF(ISERROR(MATCH(L$1,INDIRECT("Table!A"&amp;$X160):INDIRECT("Table!" &amp; $AA$211 &amp; $X160),0)),"",INDIRECT(CONCATENATE("Table!",ADDRESS($T160,MATCH(L$1,INDIRECT("Table!A" &amp; $X160):INDIRECT("Table!" &amp; $AA$211 &amp; $X160),0)))))</f>
        <v/>
      </c>
      <c r="L160" s="26" t="str">
        <f ca="1">IF(ISERROR(MATCH(M$1,INDIRECT("Table!A"&amp;$X160):INDIRECT("Table!" &amp; $AA$211 &amp; $X160),0)),"",INDIRECT(CONCATENATE("Table!",ADDRESS($T160,MATCH(M$1,INDIRECT("Table!A" &amp; $X160):INDIRECT("Table!" &amp; $AA$211 &amp; $X160),0)))))</f>
        <v/>
      </c>
      <c r="M160" s="26" t="str">
        <f ca="1">IF(ISERROR(MATCH(N$1,INDIRECT("Table!A"&amp;$X160):INDIRECT("Table!" &amp; $AA$211 &amp; $X160),0)),"",INDIRECT(CONCATENATE("Table!",ADDRESS($T160,MATCH(N$1,INDIRECT("Table!A" &amp; $X160):INDIRECT("Table!" &amp; $AA$211 &amp; $X160),0)))))</f>
        <v/>
      </c>
      <c r="N160" s="26" t="str">
        <f ca="1">IF(ISERROR(MATCH(O$1,INDIRECT("Table!A"&amp;$X160):INDIRECT("Table!" &amp; $AA$211 &amp; $X160),0)),"",INDIRECT(CONCATENATE("Table!",ADDRESS($T160,MATCH(O$1,INDIRECT("Table!A" &amp; $X160):INDIRECT("Table!" &amp; $AA$211 &amp; $X160),0)))))</f>
        <v/>
      </c>
      <c r="O160" s="26" t="str">
        <f ca="1">IF(ISERROR(MATCH(P$1,INDIRECT("Table!A"&amp;$X160):INDIRECT("Table!" &amp; $AA$211 &amp; $X160),0)),"",INDIRECT(CONCATENATE("Table!",ADDRESS($T160,MATCH(P$1,INDIRECT("Table!A" &amp; $X160):INDIRECT("Table!" &amp; $AA$211 &amp; $X160),0)))))</f>
        <v/>
      </c>
      <c r="P160" s="277" t="str">
        <f ca="1">IF(ISERROR(MATCH(Q$1,INDIRECT("Table!A"&amp;$X160):INDIRECT("Table!" &amp; $AA$211 &amp; $X160),0)),"",INDIRECT(CONCATENATE("Table!",ADDRESS($T160,MATCH(Q$1,INDIRECT("Table!A" &amp; $X160):INDIRECT("Table!" &amp; $AA$211 &amp; $X160),0)))))</f>
        <v/>
      </c>
      <c r="Q160" s="125"/>
      <c r="R160" s="125"/>
      <c r="S160" s="125"/>
      <c r="T160" s="24"/>
      <c r="U160" s="125"/>
      <c r="V160" s="125"/>
      <c r="W160" s="125"/>
      <c r="X160" s="24"/>
      <c r="Y160" s="125"/>
      <c r="Z160" s="125"/>
      <c r="AA160" s="125"/>
    </row>
    <row r="161" spans="2:27" ht="18" customHeight="1">
      <c r="B161" s="26"/>
      <c r="C161" s="26" t="str">
        <f ca="1">IF(ISERROR(MATCH(C$1,INDIRECT("Table!A"&amp;$X161):INDIRECT("Table!" &amp; $AA$211 &amp; $X161),0)),"",INDIRECT(CONCATENATE("Table!",ADDRESS($T161,MATCH(C$1,INDIRECT("Table!A" &amp; $X161):INDIRECT("Table!" &amp; $AA$211 &amp; $X161),0)))))</f>
        <v/>
      </c>
      <c r="D161" s="26" t="str">
        <f ca="1">IF(ISERROR(MATCH(D$1,INDIRECT("Table!A"&amp;$X161):INDIRECT("Table!" &amp; $AA$211 &amp; $X161),0)),"",INDIRECT(CONCATENATE("Table!",ADDRESS($T161,MATCH(D$1,INDIRECT("Table!A" &amp; $X161):INDIRECT("Table!" &amp; $AA$211 &amp; $X161),0)))))</f>
        <v/>
      </c>
      <c r="E161" s="26" t="str">
        <f ca="1">IF(ISERROR(MATCH(E$1,INDIRECT("Table!A"&amp;$X161):INDIRECT("Table!" &amp; $AA$211 &amp; $X161),0)),"",INDIRECT(CONCATENATE("Table!",ADDRESS($T161,MATCH(E$1,INDIRECT("Table!A" &amp; $X161):INDIRECT("Table!" &amp; $AA$211 &amp; $X161),0)))))</f>
        <v/>
      </c>
      <c r="F161" s="26" t="str">
        <f ca="1">IF(ISERROR(MATCH(F$1,INDIRECT("Table!A"&amp;$X161):INDIRECT("Table!" &amp; $AA$211 &amp; $X161),0)),"",INDIRECT(CONCATENATE("Table!",ADDRESS($T161,MATCH(F$1,INDIRECT("Table!A" &amp; $X161):INDIRECT("Table!" &amp; $AA$211 &amp; $X161),0)))))</f>
        <v/>
      </c>
      <c r="G161" s="26" t="str">
        <f ca="1">IF(ISERROR(MATCH(G$1,INDIRECT("Table!A"&amp;$X161):INDIRECT("Table!" &amp; $AA$211 &amp; $X161),0)),"",INDIRECT(CONCATENATE("Table!",ADDRESS($T161,MATCH(G$1,INDIRECT("Table!A" &amp; $X161):INDIRECT("Table!" &amp; $AA$211 &amp; $X161),0)))))</f>
        <v/>
      </c>
      <c r="H161" s="26" t="str">
        <f ca="1">IF(ISERROR(MATCH(H$1,INDIRECT("Table!A"&amp;$X161):INDIRECT("Table!" &amp; $AA$211 &amp; $X161),0)),"",INDIRECT(CONCATENATE("Table!",ADDRESS($T161,MATCH(H$1,INDIRECT("Table!A" &amp; $X161):INDIRECT("Table!" &amp; $AA$211 &amp; $X161),0)))))</f>
        <v/>
      </c>
      <c r="I161" s="277"/>
      <c r="J161" s="277"/>
      <c r="K161" s="26" t="str">
        <f ca="1">IF(ISERROR(MATCH(L$1,INDIRECT("Table!A"&amp;$X161):INDIRECT("Table!" &amp; $AA$211 &amp; $X161),0)),"",INDIRECT(CONCATENATE("Table!",ADDRESS($T161,MATCH(L$1,INDIRECT("Table!A" &amp; $X161):INDIRECT("Table!" &amp; $AA$211 &amp; $X161),0)))))</f>
        <v/>
      </c>
      <c r="L161" s="26" t="str">
        <f ca="1">IF(ISERROR(MATCH(M$1,INDIRECT("Table!A"&amp;$X161):INDIRECT("Table!" &amp; $AA$211 &amp; $X161),0)),"",INDIRECT(CONCATENATE("Table!",ADDRESS($T161,MATCH(M$1,INDIRECT("Table!A" &amp; $X161):INDIRECT("Table!" &amp; $AA$211 &amp; $X161),0)))))</f>
        <v/>
      </c>
      <c r="M161" s="26" t="str">
        <f ca="1">IF(ISERROR(MATCH(N$1,INDIRECT("Table!A"&amp;$X161):INDIRECT("Table!" &amp; $AA$211 &amp; $X161),0)),"",INDIRECT(CONCATENATE("Table!",ADDRESS($T161,MATCH(N$1,INDIRECT("Table!A" &amp; $X161):INDIRECT("Table!" &amp; $AA$211 &amp; $X161),0)))))</f>
        <v/>
      </c>
      <c r="N161" s="26" t="str">
        <f ca="1">IF(ISERROR(MATCH(O$1,INDIRECT("Table!A"&amp;$X161):INDIRECT("Table!" &amp; $AA$211 &amp; $X161),0)),"",INDIRECT(CONCATENATE("Table!",ADDRESS($T161,MATCH(O$1,INDIRECT("Table!A" &amp; $X161):INDIRECT("Table!" &amp; $AA$211 &amp; $X161),0)))))</f>
        <v/>
      </c>
      <c r="O161" s="26" t="str">
        <f ca="1">IF(ISERROR(MATCH(P$1,INDIRECT("Table!A"&amp;$X161):INDIRECT("Table!" &amp; $AA$211 &amp; $X161),0)),"",INDIRECT(CONCATENATE("Table!",ADDRESS($T161,MATCH(P$1,INDIRECT("Table!A" &amp; $X161):INDIRECT("Table!" &amp; $AA$211 &amp; $X161),0)))))</f>
        <v/>
      </c>
      <c r="P161" s="277" t="str">
        <f ca="1">IF(ISERROR(MATCH(Q$1,INDIRECT("Table!A"&amp;$X161):INDIRECT("Table!" &amp; $AA$211 &amp; $X161),0)),"",INDIRECT(CONCATENATE("Table!",ADDRESS($T161,MATCH(Q$1,INDIRECT("Table!A" &amp; $X161):INDIRECT("Table!" &amp; $AA$211 &amp; $X161),0)))))</f>
        <v/>
      </c>
      <c r="Q161" s="124"/>
      <c r="R161" s="124"/>
      <c r="S161" s="124"/>
      <c r="T161" s="24"/>
      <c r="U161" s="124"/>
      <c r="V161" s="124"/>
      <c r="W161" s="124"/>
      <c r="X161" s="24"/>
      <c r="Y161" s="124"/>
      <c r="Z161" s="124"/>
      <c r="AA161" s="124"/>
    </row>
    <row r="162" spans="2:27" ht="18" customHeight="1">
      <c r="B162" s="26"/>
      <c r="C162" s="26" t="str">
        <f ca="1">IF(ISERROR(MATCH(C$1,INDIRECT("Table!A"&amp;$X162):INDIRECT("Table!" &amp; $AA$211 &amp; $X162),0)),"",INDIRECT(CONCATENATE("Table!",ADDRESS($T162,MATCH(C$1,INDIRECT("Table!A" &amp; $X162):INDIRECT("Table!" &amp; $AA$211 &amp; $X162),0)))))</f>
        <v/>
      </c>
      <c r="D162" s="26" t="str">
        <f ca="1">IF(ISERROR(MATCH(D$1,INDIRECT("Table!A"&amp;$X162):INDIRECT("Table!" &amp; $AA$211 &amp; $X162),0)),"",INDIRECT(CONCATENATE("Table!",ADDRESS($T162,MATCH(D$1,INDIRECT("Table!A" &amp; $X162):INDIRECT("Table!" &amp; $AA$211 &amp; $X162),0)))))</f>
        <v/>
      </c>
      <c r="E162" s="26" t="str">
        <f ca="1">IF(ISERROR(MATCH(E$1,INDIRECT("Table!A"&amp;$X162):INDIRECT("Table!" &amp; $AA$211 &amp; $X162),0)),"",INDIRECT(CONCATENATE("Table!",ADDRESS($T162,MATCH(E$1,INDIRECT("Table!A" &amp; $X162):INDIRECT("Table!" &amp; $AA$211 &amp; $X162),0)))))</f>
        <v/>
      </c>
      <c r="F162" s="26" t="str">
        <f ca="1">IF(ISERROR(MATCH(F$1,INDIRECT("Table!A"&amp;$X162):INDIRECT("Table!" &amp; $AA$211 &amp; $X162),0)),"",INDIRECT(CONCATENATE("Table!",ADDRESS($T162,MATCH(F$1,INDIRECT("Table!A" &amp; $X162):INDIRECT("Table!" &amp; $AA$211 &amp; $X162),0)))))</f>
        <v/>
      </c>
      <c r="G162" s="26" t="str">
        <f ca="1">IF(ISERROR(MATCH(G$1,INDIRECT("Table!A"&amp;$X162):INDIRECT("Table!" &amp; $AA$211 &amp; $X162),0)),"",INDIRECT(CONCATENATE("Table!",ADDRESS($T162,MATCH(G$1,INDIRECT("Table!A" &amp; $X162):INDIRECT("Table!" &amp; $AA$211 &amp; $X162),0)))))</f>
        <v/>
      </c>
      <c r="H162" s="26" t="str">
        <f ca="1">IF(ISERROR(MATCH(H$1,INDIRECT("Table!A"&amp;$X162):INDIRECT("Table!" &amp; $AA$211 &amp; $X162),0)),"",INDIRECT(CONCATENATE("Table!",ADDRESS($T162,MATCH(H$1,INDIRECT("Table!A" &amp; $X162):INDIRECT("Table!" &amp; $AA$211 &amp; $X162),0)))))</f>
        <v/>
      </c>
      <c r="I162" s="277"/>
      <c r="J162" s="277"/>
      <c r="K162" s="26" t="str">
        <f ca="1">IF(ISERROR(MATCH(L$1,INDIRECT("Table!A"&amp;$X162):INDIRECT("Table!" &amp; $AA$211 &amp; $X162),0)),"",INDIRECT(CONCATENATE("Table!",ADDRESS($T162,MATCH(L$1,INDIRECT("Table!A" &amp; $X162):INDIRECT("Table!" &amp; $AA$211 &amp; $X162),0)))))</f>
        <v/>
      </c>
      <c r="L162" s="26" t="str">
        <f ca="1">IF(ISERROR(MATCH(M$1,INDIRECT("Table!A"&amp;$X162):INDIRECT("Table!" &amp; $AA$211 &amp; $X162),0)),"",INDIRECT(CONCATENATE("Table!",ADDRESS($T162,MATCH(M$1,INDIRECT("Table!A" &amp; $X162):INDIRECT("Table!" &amp; $AA$211 &amp; $X162),0)))))</f>
        <v/>
      </c>
      <c r="M162" s="26" t="str">
        <f ca="1">IF(ISERROR(MATCH(N$1,INDIRECT("Table!A"&amp;$X162):INDIRECT("Table!" &amp; $AA$211 &amp; $X162),0)),"",INDIRECT(CONCATENATE("Table!",ADDRESS($T162,MATCH(N$1,INDIRECT("Table!A" &amp; $X162):INDIRECT("Table!" &amp; $AA$211 &amp; $X162),0)))))</f>
        <v/>
      </c>
      <c r="N162" s="26" t="str">
        <f ca="1">IF(ISERROR(MATCH(O$1,INDIRECT("Table!A"&amp;$X162):INDIRECT("Table!" &amp; $AA$211 &amp; $X162),0)),"",INDIRECT(CONCATENATE("Table!",ADDRESS($T162,MATCH(O$1,INDIRECT("Table!A" &amp; $X162):INDIRECT("Table!" &amp; $AA$211 &amp; $X162),0)))))</f>
        <v/>
      </c>
      <c r="O162" s="26" t="str">
        <f ca="1">IF(ISERROR(MATCH(P$1,INDIRECT("Table!A"&amp;$X162):INDIRECT("Table!" &amp; $AA$211 &amp; $X162),0)),"",INDIRECT(CONCATENATE("Table!",ADDRESS($T162,MATCH(P$1,INDIRECT("Table!A" &amp; $X162):INDIRECT("Table!" &amp; $AA$211 &amp; $X162),0)))))</f>
        <v/>
      </c>
      <c r="P162" s="277" t="str">
        <f ca="1">IF(ISERROR(MATCH(Q$1,INDIRECT("Table!A"&amp;$X162):INDIRECT("Table!" &amp; $AA$211 &amp; $X162),0)),"",INDIRECT(CONCATENATE("Table!",ADDRESS($T162,MATCH(Q$1,INDIRECT("Table!A" &amp; $X162):INDIRECT("Table!" &amp; $AA$211 &amp; $X162),0)))))</f>
        <v/>
      </c>
      <c r="Q162" s="123"/>
      <c r="R162" s="123"/>
      <c r="S162" s="123"/>
      <c r="T162" s="24"/>
      <c r="U162" s="123"/>
      <c r="V162" s="123"/>
      <c r="W162" s="123"/>
      <c r="X162" s="24"/>
      <c r="Y162" s="123"/>
      <c r="Z162" s="123"/>
      <c r="AA162" s="123"/>
    </row>
    <row r="163" spans="2:27" ht="18" customHeight="1">
      <c r="B163" s="26"/>
      <c r="C163" s="26" t="str">
        <f ca="1">IF(ISERROR(MATCH(C$1,INDIRECT("Table!A"&amp;$X163):INDIRECT("Table!" &amp; $AA$211 &amp; $X163),0)),"",INDIRECT(CONCATENATE("Table!",ADDRESS($T163,MATCH(C$1,INDIRECT("Table!A" &amp; $X163):INDIRECT("Table!" &amp; $AA$211 &amp; $X163),0)))))</f>
        <v/>
      </c>
      <c r="D163" s="26" t="str">
        <f ca="1">IF(ISERROR(MATCH(D$1,INDIRECT("Table!A"&amp;$X163):INDIRECT("Table!" &amp; $AA$211 &amp; $X163),0)),"",INDIRECT(CONCATENATE("Table!",ADDRESS($T163,MATCH(D$1,INDIRECT("Table!A" &amp; $X163):INDIRECT("Table!" &amp; $AA$211 &amp; $X163),0)))))</f>
        <v/>
      </c>
      <c r="E163" s="26" t="str">
        <f ca="1">IF(ISERROR(MATCH(E$1,INDIRECT("Table!A"&amp;$X163):INDIRECT("Table!" &amp; $AA$211 &amp; $X163),0)),"",INDIRECT(CONCATENATE("Table!",ADDRESS($T163,MATCH(E$1,INDIRECT("Table!A" &amp; $X163):INDIRECT("Table!" &amp; $AA$211 &amp; $X163),0)))))</f>
        <v/>
      </c>
      <c r="F163" s="26" t="str">
        <f ca="1">IF(ISERROR(MATCH(F$1,INDIRECT("Table!A"&amp;$X163):INDIRECT("Table!" &amp; $AA$211 &amp; $X163),0)),"",INDIRECT(CONCATENATE("Table!",ADDRESS($T163,MATCH(F$1,INDIRECT("Table!A" &amp; $X163):INDIRECT("Table!" &amp; $AA$211 &amp; $X163),0)))))</f>
        <v/>
      </c>
      <c r="G163" s="26" t="str">
        <f ca="1">IF(ISERROR(MATCH(G$1,INDIRECT("Table!A"&amp;$X163):INDIRECT("Table!" &amp; $AA$211 &amp; $X163),0)),"",INDIRECT(CONCATENATE("Table!",ADDRESS($T163,MATCH(G$1,INDIRECT("Table!A" &amp; $X163):INDIRECT("Table!" &amp; $AA$211 &amp; $X163),0)))))</f>
        <v/>
      </c>
      <c r="H163" s="26" t="str">
        <f ca="1">IF(ISERROR(MATCH(H$1,INDIRECT("Table!A"&amp;$X163):INDIRECT("Table!" &amp; $AA$211 &amp; $X163),0)),"",INDIRECT(CONCATENATE("Table!",ADDRESS($T163,MATCH(H$1,INDIRECT("Table!A" &amp; $X163):INDIRECT("Table!" &amp; $AA$211 &amp; $X163),0)))))</f>
        <v/>
      </c>
      <c r="I163" s="277"/>
      <c r="J163" s="277"/>
      <c r="K163" s="26" t="str">
        <f ca="1">IF(ISERROR(MATCH(L$1,INDIRECT("Table!A"&amp;$X163):INDIRECT("Table!" &amp; $AA$211 &amp; $X163),0)),"",INDIRECT(CONCATENATE("Table!",ADDRESS($T163,MATCH(L$1,INDIRECT("Table!A" &amp; $X163):INDIRECT("Table!" &amp; $AA$211 &amp; $X163),0)))))</f>
        <v/>
      </c>
      <c r="L163" s="26" t="str">
        <f ca="1">IF(ISERROR(MATCH(M$1,INDIRECT("Table!A"&amp;$X163):INDIRECT("Table!" &amp; $AA$211 &amp; $X163),0)),"",INDIRECT(CONCATENATE("Table!",ADDRESS($T163,MATCH(M$1,INDIRECT("Table!A" &amp; $X163):INDIRECT("Table!" &amp; $AA$211 &amp; $X163),0)))))</f>
        <v/>
      </c>
      <c r="M163" s="26" t="str">
        <f ca="1">IF(ISERROR(MATCH(N$1,INDIRECT("Table!A"&amp;$X163):INDIRECT("Table!" &amp; $AA$211 &amp; $X163),0)),"",INDIRECT(CONCATENATE("Table!",ADDRESS($T163,MATCH(N$1,INDIRECT("Table!A" &amp; $X163):INDIRECT("Table!" &amp; $AA$211 &amp; $X163),0)))))</f>
        <v/>
      </c>
      <c r="N163" s="26" t="str">
        <f ca="1">IF(ISERROR(MATCH(O$1,INDIRECT("Table!A"&amp;$X163):INDIRECT("Table!" &amp; $AA$211 &amp; $X163),0)),"",INDIRECT(CONCATENATE("Table!",ADDRESS($T163,MATCH(O$1,INDIRECT("Table!A" &amp; $X163):INDIRECT("Table!" &amp; $AA$211 &amp; $X163),0)))))</f>
        <v/>
      </c>
      <c r="O163" s="26" t="str">
        <f ca="1">IF(ISERROR(MATCH(P$1,INDIRECT("Table!A"&amp;$X163):INDIRECT("Table!" &amp; $AA$211 &amp; $X163),0)),"",INDIRECT(CONCATENATE("Table!",ADDRESS($T163,MATCH(P$1,INDIRECT("Table!A" &amp; $X163):INDIRECT("Table!" &amp; $AA$211 &amp; $X163),0)))))</f>
        <v/>
      </c>
      <c r="P163" s="277" t="str">
        <f ca="1">IF(ISERROR(MATCH(Q$1,INDIRECT("Table!A"&amp;$X163):INDIRECT("Table!" &amp; $AA$211 &amp; $X163),0)),"",INDIRECT(CONCATENATE("Table!",ADDRESS($T163,MATCH(Q$1,INDIRECT("Table!A" &amp; $X163):INDIRECT("Table!" &amp; $AA$211 &amp; $X163),0)))))</f>
        <v/>
      </c>
      <c r="Q163" s="122"/>
      <c r="R163" s="122"/>
      <c r="S163" s="122"/>
      <c r="T163" s="24"/>
      <c r="U163" s="122"/>
      <c r="V163" s="122"/>
      <c r="W163" s="122"/>
      <c r="X163" s="24"/>
      <c r="Y163" s="122"/>
      <c r="Z163" s="122"/>
      <c r="AA163" s="122"/>
    </row>
    <row r="164" spans="2:27" ht="18" customHeight="1">
      <c r="B164" s="26"/>
      <c r="C164" s="26" t="str">
        <f ca="1">IF(ISERROR(MATCH(C$1,INDIRECT("Table!A"&amp;$X164):INDIRECT("Table!" &amp; $AA$211 &amp; $X164),0)),"",INDIRECT(CONCATENATE("Table!",ADDRESS($T164,MATCH(C$1,INDIRECT("Table!A" &amp; $X164):INDIRECT("Table!" &amp; $AA$211 &amp; $X164),0)))))</f>
        <v/>
      </c>
      <c r="D164" s="26" t="str">
        <f ca="1">IF(ISERROR(MATCH(D$1,INDIRECT("Table!A"&amp;$X164):INDIRECT("Table!" &amp; $AA$211 &amp; $X164),0)),"",INDIRECT(CONCATENATE("Table!",ADDRESS($T164,MATCH(D$1,INDIRECT("Table!A" &amp; $X164):INDIRECT("Table!" &amp; $AA$211 &amp; $X164),0)))))</f>
        <v/>
      </c>
      <c r="E164" s="26" t="str">
        <f ca="1">IF(ISERROR(MATCH(E$1,INDIRECT("Table!A"&amp;$X164):INDIRECT("Table!" &amp; $AA$211 &amp; $X164),0)),"",INDIRECT(CONCATENATE("Table!",ADDRESS($T164,MATCH(E$1,INDIRECT("Table!A" &amp; $X164):INDIRECT("Table!" &amp; $AA$211 &amp; $X164),0)))))</f>
        <v/>
      </c>
      <c r="F164" s="26" t="str">
        <f ca="1">IF(ISERROR(MATCH(F$1,INDIRECT("Table!A"&amp;$X164):INDIRECT("Table!" &amp; $AA$211 &amp; $X164),0)),"",INDIRECT(CONCATENATE("Table!",ADDRESS($T164,MATCH(F$1,INDIRECT("Table!A" &amp; $X164):INDIRECT("Table!" &amp; $AA$211 &amp; $X164),0)))))</f>
        <v/>
      </c>
      <c r="G164" s="26" t="str">
        <f ca="1">IF(ISERROR(MATCH(G$1,INDIRECT("Table!A"&amp;$X164):INDIRECT("Table!" &amp; $AA$211 &amp; $X164),0)),"",INDIRECT(CONCATENATE("Table!",ADDRESS($T164,MATCH(G$1,INDIRECT("Table!A" &amp; $X164):INDIRECT("Table!" &amp; $AA$211 &amp; $X164),0)))))</f>
        <v/>
      </c>
      <c r="H164" s="26" t="str">
        <f ca="1">IF(ISERROR(MATCH(H$1,INDIRECT("Table!A"&amp;$X164):INDIRECT("Table!" &amp; $AA$211 &amp; $X164),0)),"",INDIRECT(CONCATENATE("Table!",ADDRESS($T164,MATCH(H$1,INDIRECT("Table!A" &amp; $X164):INDIRECT("Table!" &amp; $AA$211 &amp; $X164),0)))))</f>
        <v/>
      </c>
      <c r="I164" s="277"/>
      <c r="J164" s="277"/>
      <c r="K164" s="26" t="str">
        <f ca="1">IF(ISERROR(MATCH(L$1,INDIRECT("Table!A"&amp;$X164):INDIRECT("Table!" &amp; $AA$211 &amp; $X164),0)),"",INDIRECT(CONCATENATE("Table!",ADDRESS($T164,MATCH(L$1,INDIRECT("Table!A" &amp; $X164):INDIRECT("Table!" &amp; $AA$211 &amp; $X164),0)))))</f>
        <v/>
      </c>
      <c r="L164" s="26" t="str">
        <f ca="1">IF(ISERROR(MATCH(M$1,INDIRECT("Table!A"&amp;$X164):INDIRECT("Table!" &amp; $AA$211 &amp; $X164),0)),"",INDIRECT(CONCATENATE("Table!",ADDRESS($T164,MATCH(M$1,INDIRECT("Table!A" &amp; $X164):INDIRECT("Table!" &amp; $AA$211 &amp; $X164),0)))))</f>
        <v/>
      </c>
      <c r="M164" s="26" t="str">
        <f ca="1">IF(ISERROR(MATCH(N$1,INDIRECT("Table!A"&amp;$X164):INDIRECT("Table!" &amp; $AA$211 &amp; $X164),0)),"",INDIRECT(CONCATENATE("Table!",ADDRESS($T164,MATCH(N$1,INDIRECT("Table!A" &amp; $X164):INDIRECT("Table!" &amp; $AA$211 &amp; $X164),0)))))</f>
        <v/>
      </c>
      <c r="N164" s="26" t="str">
        <f ca="1">IF(ISERROR(MATCH(O$1,INDIRECT("Table!A"&amp;$X164):INDIRECT("Table!" &amp; $AA$211 &amp; $X164),0)),"",INDIRECT(CONCATENATE("Table!",ADDRESS($T164,MATCH(O$1,INDIRECT("Table!A" &amp; $X164):INDIRECT("Table!" &amp; $AA$211 &amp; $X164),0)))))</f>
        <v/>
      </c>
      <c r="O164" s="26" t="str">
        <f ca="1">IF(ISERROR(MATCH(P$1,INDIRECT("Table!A"&amp;$X164):INDIRECT("Table!" &amp; $AA$211 &amp; $X164),0)),"",INDIRECT(CONCATENATE("Table!",ADDRESS($T164,MATCH(P$1,INDIRECT("Table!A" &amp; $X164):INDIRECT("Table!" &amp; $AA$211 &amp; $X164),0)))))</f>
        <v/>
      </c>
      <c r="P164" s="277" t="str">
        <f ca="1">IF(ISERROR(MATCH(Q$1,INDIRECT("Table!A"&amp;$X164):INDIRECT("Table!" &amp; $AA$211 &amp; $X164),0)),"",INDIRECT(CONCATENATE("Table!",ADDRESS($T164,MATCH(Q$1,INDIRECT("Table!A" &amp; $X164):INDIRECT("Table!" &amp; $AA$211 &amp; $X164),0)))))</f>
        <v/>
      </c>
      <c r="Q164" s="121"/>
      <c r="R164" s="121"/>
      <c r="S164" s="121"/>
      <c r="T164" s="24"/>
      <c r="U164" s="121"/>
      <c r="V164" s="121"/>
      <c r="W164" s="121"/>
      <c r="X164" s="24"/>
      <c r="Y164" s="121"/>
      <c r="Z164" s="121"/>
      <c r="AA164" s="121"/>
    </row>
    <row r="165" spans="2:27" ht="18" customHeight="1">
      <c r="B165" s="26"/>
      <c r="C165" s="26" t="str">
        <f ca="1">IF(ISERROR(MATCH(C$1,INDIRECT("Table!A"&amp;$X165):INDIRECT("Table!" &amp; $AA$211 &amp; $X165),0)),"",INDIRECT(CONCATENATE("Table!",ADDRESS($T165,MATCH(C$1,INDIRECT("Table!A" &amp; $X165):INDIRECT("Table!" &amp; $AA$211 &amp; $X165),0)))))</f>
        <v/>
      </c>
      <c r="D165" s="26" t="str">
        <f ca="1">IF(ISERROR(MATCH(D$1,INDIRECT("Table!A"&amp;$X165):INDIRECT("Table!" &amp; $AA$211 &amp; $X165),0)),"",INDIRECT(CONCATENATE("Table!",ADDRESS($T165,MATCH(D$1,INDIRECT("Table!A" &amp; $X165):INDIRECT("Table!" &amp; $AA$211 &amp; $X165),0)))))</f>
        <v/>
      </c>
      <c r="E165" s="26" t="str">
        <f ca="1">IF(ISERROR(MATCH(E$1,INDIRECT("Table!A"&amp;$X165):INDIRECT("Table!" &amp; $AA$211 &amp; $X165),0)),"",INDIRECT(CONCATENATE("Table!",ADDRESS($T165,MATCH(E$1,INDIRECT("Table!A" &amp; $X165):INDIRECT("Table!" &amp; $AA$211 &amp; $X165),0)))))</f>
        <v/>
      </c>
      <c r="F165" s="26" t="str">
        <f ca="1">IF(ISERROR(MATCH(F$1,INDIRECT("Table!A"&amp;$X165):INDIRECT("Table!" &amp; $AA$211 &amp; $X165),0)),"",INDIRECT(CONCATENATE("Table!",ADDRESS($T165,MATCH(F$1,INDIRECT("Table!A" &amp; $X165):INDIRECT("Table!" &amp; $AA$211 &amp; $X165),0)))))</f>
        <v/>
      </c>
      <c r="G165" s="26" t="str">
        <f ca="1">IF(ISERROR(MATCH(G$1,INDIRECT("Table!A"&amp;$X165):INDIRECT("Table!" &amp; $AA$211 &amp; $X165),0)),"",INDIRECT(CONCATENATE("Table!",ADDRESS($T165,MATCH(G$1,INDIRECT("Table!A" &amp; $X165):INDIRECT("Table!" &amp; $AA$211 &amp; $X165),0)))))</f>
        <v/>
      </c>
      <c r="H165" s="26" t="str">
        <f ca="1">IF(ISERROR(MATCH(H$1,INDIRECT("Table!A"&amp;$X165):INDIRECT("Table!" &amp; $AA$211 &amp; $X165),0)),"",INDIRECT(CONCATENATE("Table!",ADDRESS($T165,MATCH(H$1,INDIRECT("Table!A" &amp; $X165):INDIRECT("Table!" &amp; $AA$211 &amp; $X165),0)))))</f>
        <v/>
      </c>
      <c r="I165" s="277"/>
      <c r="J165" s="277"/>
      <c r="K165" s="26" t="str">
        <f ca="1">IF(ISERROR(MATCH(L$1,INDIRECT("Table!A"&amp;$X165):INDIRECT("Table!" &amp; $AA$211 &amp; $X165),0)),"",INDIRECT(CONCATENATE("Table!",ADDRESS($T165,MATCH(L$1,INDIRECT("Table!A" &amp; $X165):INDIRECT("Table!" &amp; $AA$211 &amp; $X165),0)))))</f>
        <v/>
      </c>
      <c r="L165" s="26" t="str">
        <f ca="1">IF(ISERROR(MATCH(M$1,INDIRECT("Table!A"&amp;$X165):INDIRECT("Table!" &amp; $AA$211 &amp; $X165),0)),"",INDIRECT(CONCATENATE("Table!",ADDRESS($T165,MATCH(M$1,INDIRECT("Table!A" &amp; $X165):INDIRECT("Table!" &amp; $AA$211 &amp; $X165),0)))))</f>
        <v/>
      </c>
      <c r="M165" s="26" t="str">
        <f ca="1">IF(ISERROR(MATCH(N$1,INDIRECT("Table!A"&amp;$X165):INDIRECT("Table!" &amp; $AA$211 &amp; $X165),0)),"",INDIRECT(CONCATENATE("Table!",ADDRESS($T165,MATCH(N$1,INDIRECT("Table!A" &amp; $X165):INDIRECT("Table!" &amp; $AA$211 &amp; $X165),0)))))</f>
        <v/>
      </c>
      <c r="N165" s="26" t="str">
        <f ca="1">IF(ISERROR(MATCH(O$1,INDIRECT("Table!A"&amp;$X165):INDIRECT("Table!" &amp; $AA$211 &amp; $X165),0)),"",INDIRECT(CONCATENATE("Table!",ADDRESS($T165,MATCH(O$1,INDIRECT("Table!A" &amp; $X165):INDIRECT("Table!" &amp; $AA$211 &amp; $X165),0)))))</f>
        <v/>
      </c>
      <c r="O165" s="26" t="str">
        <f ca="1">IF(ISERROR(MATCH(P$1,INDIRECT("Table!A"&amp;$X165):INDIRECT("Table!" &amp; $AA$211 &amp; $X165),0)),"",INDIRECT(CONCATENATE("Table!",ADDRESS($T165,MATCH(P$1,INDIRECT("Table!A" &amp; $X165):INDIRECT("Table!" &amp; $AA$211 &amp; $X165),0)))))</f>
        <v/>
      </c>
      <c r="P165" s="277" t="str">
        <f ca="1">IF(ISERROR(MATCH(Q$1,INDIRECT("Table!A"&amp;$X165):INDIRECT("Table!" &amp; $AA$211 &amp; $X165),0)),"",INDIRECT(CONCATENATE("Table!",ADDRESS($T165,MATCH(Q$1,INDIRECT("Table!A" &amp; $X165):INDIRECT("Table!" &amp; $AA$211 &amp; $X165),0)))))</f>
        <v/>
      </c>
      <c r="Q165" s="120"/>
      <c r="R165" s="120"/>
      <c r="S165" s="120"/>
      <c r="T165" s="24"/>
      <c r="U165" s="120"/>
      <c r="V165" s="120"/>
      <c r="W165" s="120"/>
      <c r="X165" s="24"/>
      <c r="Y165" s="120"/>
      <c r="Z165" s="120"/>
      <c r="AA165" s="120"/>
    </row>
    <row r="166" spans="2:27" ht="18" customHeight="1">
      <c r="B166" s="26"/>
      <c r="C166" s="26" t="str">
        <f ca="1">IF(ISERROR(MATCH(C$1,INDIRECT("Table!A"&amp;$X166):INDIRECT("Table!" &amp; $AA$211 &amp; $X166),0)),"",INDIRECT(CONCATENATE("Table!",ADDRESS($T166,MATCH(C$1,INDIRECT("Table!A" &amp; $X166):INDIRECT("Table!" &amp; $AA$211 &amp; $X166),0)))))</f>
        <v/>
      </c>
      <c r="D166" s="26" t="str">
        <f ca="1">IF(ISERROR(MATCH(D$1,INDIRECT("Table!A"&amp;$X166):INDIRECT("Table!" &amp; $AA$211 &amp; $X166),0)),"",INDIRECT(CONCATENATE("Table!",ADDRESS($T166,MATCH(D$1,INDIRECT("Table!A" &amp; $X166):INDIRECT("Table!" &amp; $AA$211 &amp; $X166),0)))))</f>
        <v/>
      </c>
      <c r="E166" s="26" t="str">
        <f ca="1">IF(ISERROR(MATCH(E$1,INDIRECT("Table!A"&amp;$X166):INDIRECT("Table!" &amp; $AA$211 &amp; $X166),0)),"",INDIRECT(CONCATENATE("Table!",ADDRESS($T166,MATCH(E$1,INDIRECT("Table!A" &amp; $X166):INDIRECT("Table!" &amp; $AA$211 &amp; $X166),0)))))</f>
        <v/>
      </c>
      <c r="F166" s="26" t="str">
        <f ca="1">IF(ISERROR(MATCH(F$1,INDIRECT("Table!A"&amp;$X166):INDIRECT("Table!" &amp; $AA$211 &amp; $X166),0)),"",INDIRECT(CONCATENATE("Table!",ADDRESS($T166,MATCH(F$1,INDIRECT("Table!A" &amp; $X166):INDIRECT("Table!" &amp; $AA$211 &amp; $X166),0)))))</f>
        <v/>
      </c>
      <c r="G166" s="26" t="str">
        <f ca="1">IF(ISERROR(MATCH(G$1,INDIRECT("Table!A"&amp;$X166):INDIRECT("Table!" &amp; $AA$211 &amp; $X166),0)),"",INDIRECT(CONCATENATE("Table!",ADDRESS($T166,MATCH(G$1,INDIRECT("Table!A" &amp; $X166):INDIRECT("Table!" &amp; $AA$211 &amp; $X166),0)))))</f>
        <v/>
      </c>
      <c r="H166" s="26" t="str">
        <f ca="1">IF(ISERROR(MATCH(H$1,INDIRECT("Table!A"&amp;$X166):INDIRECT("Table!" &amp; $AA$211 &amp; $X166),0)),"",INDIRECT(CONCATENATE("Table!",ADDRESS($T166,MATCH(H$1,INDIRECT("Table!A" &amp; $X166):INDIRECT("Table!" &amp; $AA$211 &amp; $X166),0)))))</f>
        <v/>
      </c>
      <c r="I166" s="277"/>
      <c r="J166" s="277"/>
      <c r="K166" s="26" t="str">
        <f ca="1">IF(ISERROR(MATCH(L$1,INDIRECT("Table!A"&amp;$X166):INDIRECT("Table!" &amp; $AA$211 &amp; $X166),0)),"",INDIRECT(CONCATENATE("Table!",ADDRESS($T166,MATCH(L$1,INDIRECT("Table!A" &amp; $X166):INDIRECT("Table!" &amp; $AA$211 &amp; $X166),0)))))</f>
        <v/>
      </c>
      <c r="L166" s="26" t="str">
        <f ca="1">IF(ISERROR(MATCH(M$1,INDIRECT("Table!A"&amp;$X166):INDIRECT("Table!" &amp; $AA$211 &amp; $X166),0)),"",INDIRECT(CONCATENATE("Table!",ADDRESS($T166,MATCH(M$1,INDIRECT("Table!A" &amp; $X166):INDIRECT("Table!" &amp; $AA$211 &amp; $X166),0)))))</f>
        <v/>
      </c>
      <c r="M166" s="26" t="str">
        <f ca="1">IF(ISERROR(MATCH(N$1,INDIRECT("Table!A"&amp;$X166):INDIRECT("Table!" &amp; $AA$211 &amp; $X166),0)),"",INDIRECT(CONCATENATE("Table!",ADDRESS($T166,MATCH(N$1,INDIRECT("Table!A" &amp; $X166):INDIRECT("Table!" &amp; $AA$211 &amp; $X166),0)))))</f>
        <v/>
      </c>
      <c r="N166" s="26" t="str">
        <f ca="1">IF(ISERROR(MATCH(O$1,INDIRECT("Table!A"&amp;$X166):INDIRECT("Table!" &amp; $AA$211 &amp; $X166),0)),"",INDIRECT(CONCATENATE("Table!",ADDRESS($T166,MATCH(O$1,INDIRECT("Table!A" &amp; $X166):INDIRECT("Table!" &amp; $AA$211 &amp; $X166),0)))))</f>
        <v/>
      </c>
      <c r="O166" s="26" t="str">
        <f ca="1">IF(ISERROR(MATCH(P$1,INDIRECT("Table!A"&amp;$X166):INDIRECT("Table!" &amp; $AA$211 &amp; $X166),0)),"",INDIRECT(CONCATENATE("Table!",ADDRESS($T166,MATCH(P$1,INDIRECT("Table!A" &amp; $X166):INDIRECT("Table!" &amp; $AA$211 &amp; $X166),0)))))</f>
        <v/>
      </c>
      <c r="P166" s="277" t="str">
        <f ca="1">IF(ISERROR(MATCH(Q$1,INDIRECT("Table!A"&amp;$X166):INDIRECT("Table!" &amp; $AA$211 &amp; $X166),0)),"",INDIRECT(CONCATENATE("Table!",ADDRESS($T166,MATCH(Q$1,INDIRECT("Table!A" &amp; $X166):INDIRECT("Table!" &amp; $AA$211 &amp; $X166),0)))))</f>
        <v/>
      </c>
      <c r="Q166" s="119"/>
      <c r="R166" s="119"/>
      <c r="S166" s="119"/>
      <c r="T166" s="24"/>
      <c r="U166" s="119"/>
      <c r="V166" s="119"/>
      <c r="W166" s="119"/>
      <c r="X166" s="24"/>
      <c r="Y166" s="119"/>
      <c r="Z166" s="119"/>
      <c r="AA166" s="119"/>
    </row>
    <row r="167" spans="2:27" ht="18" customHeight="1">
      <c r="B167" s="26"/>
      <c r="C167" s="26" t="str">
        <f ca="1">IF(ISERROR(MATCH(C$1,INDIRECT("Table!A"&amp;$X167):INDIRECT("Table!" &amp; $AA$211 &amp; $X167),0)),"",INDIRECT(CONCATENATE("Table!",ADDRESS($T167,MATCH(C$1,INDIRECT("Table!A" &amp; $X167):INDIRECT("Table!" &amp; $AA$211 &amp; $X167),0)))))</f>
        <v/>
      </c>
      <c r="D167" s="26" t="str">
        <f ca="1">IF(ISERROR(MATCH(D$1,INDIRECT("Table!A"&amp;$X167):INDIRECT("Table!" &amp; $AA$211 &amp; $X167),0)),"",INDIRECT(CONCATENATE("Table!",ADDRESS($T167,MATCH(D$1,INDIRECT("Table!A" &amp; $X167):INDIRECT("Table!" &amp; $AA$211 &amp; $X167),0)))))</f>
        <v/>
      </c>
      <c r="E167" s="26" t="str">
        <f ca="1">IF(ISERROR(MATCH(E$1,INDIRECT("Table!A"&amp;$X167):INDIRECT("Table!" &amp; $AA$211 &amp; $X167),0)),"",INDIRECT(CONCATENATE("Table!",ADDRESS($T167,MATCH(E$1,INDIRECT("Table!A" &amp; $X167):INDIRECT("Table!" &amp; $AA$211 &amp; $X167),0)))))</f>
        <v/>
      </c>
      <c r="F167" s="26" t="str">
        <f ca="1">IF(ISERROR(MATCH(F$1,INDIRECT("Table!A"&amp;$X167):INDIRECT("Table!" &amp; $AA$211 &amp; $X167),0)),"",INDIRECT(CONCATENATE("Table!",ADDRESS($T167,MATCH(F$1,INDIRECT("Table!A" &amp; $X167):INDIRECT("Table!" &amp; $AA$211 &amp; $X167),0)))))</f>
        <v/>
      </c>
      <c r="G167" s="26" t="str">
        <f ca="1">IF(ISERROR(MATCH(G$1,INDIRECT("Table!A"&amp;$X167):INDIRECT("Table!" &amp; $AA$211 &amp; $X167),0)),"",INDIRECT(CONCATENATE("Table!",ADDRESS($T167,MATCH(G$1,INDIRECT("Table!A" &amp; $X167):INDIRECT("Table!" &amp; $AA$211 &amp; $X167),0)))))</f>
        <v/>
      </c>
      <c r="H167" s="26" t="str">
        <f ca="1">IF(ISERROR(MATCH(H$1,INDIRECT("Table!A"&amp;$X167):INDIRECT("Table!" &amp; $AA$211 &amp; $X167),0)),"",INDIRECT(CONCATENATE("Table!",ADDRESS($T167,MATCH(H$1,INDIRECT("Table!A" &amp; $X167):INDIRECT("Table!" &amp; $AA$211 &amp; $X167),0)))))</f>
        <v/>
      </c>
      <c r="I167" s="277"/>
      <c r="J167" s="277"/>
      <c r="K167" s="26" t="str">
        <f ca="1">IF(ISERROR(MATCH(L$1,INDIRECT("Table!A"&amp;$X167):INDIRECT("Table!" &amp; $AA$211 &amp; $X167),0)),"",INDIRECT(CONCATENATE("Table!",ADDRESS($T167,MATCH(L$1,INDIRECT("Table!A" &amp; $X167):INDIRECT("Table!" &amp; $AA$211 &amp; $X167),0)))))</f>
        <v/>
      </c>
      <c r="L167" s="26" t="str">
        <f ca="1">IF(ISERROR(MATCH(M$1,INDIRECT("Table!A"&amp;$X167):INDIRECT("Table!" &amp; $AA$211 &amp; $X167),0)),"",INDIRECT(CONCATENATE("Table!",ADDRESS($T167,MATCH(M$1,INDIRECT("Table!A" &amp; $X167):INDIRECT("Table!" &amp; $AA$211 &amp; $X167),0)))))</f>
        <v/>
      </c>
      <c r="M167" s="26" t="str">
        <f ca="1">IF(ISERROR(MATCH(N$1,INDIRECT("Table!A"&amp;$X167):INDIRECT("Table!" &amp; $AA$211 &amp; $X167),0)),"",INDIRECT(CONCATENATE("Table!",ADDRESS($T167,MATCH(N$1,INDIRECT("Table!A" &amp; $X167):INDIRECT("Table!" &amp; $AA$211 &amp; $X167),0)))))</f>
        <v/>
      </c>
      <c r="N167" s="26" t="str">
        <f ca="1">IF(ISERROR(MATCH(O$1,INDIRECT("Table!A"&amp;$X167):INDIRECT("Table!" &amp; $AA$211 &amp; $X167),0)),"",INDIRECT(CONCATENATE("Table!",ADDRESS($T167,MATCH(O$1,INDIRECT("Table!A" &amp; $X167):INDIRECT("Table!" &amp; $AA$211 &amp; $X167),0)))))</f>
        <v/>
      </c>
      <c r="O167" s="26" t="str">
        <f ca="1">IF(ISERROR(MATCH(P$1,INDIRECT("Table!A"&amp;$X167):INDIRECT("Table!" &amp; $AA$211 &amp; $X167),0)),"",INDIRECT(CONCATENATE("Table!",ADDRESS($T167,MATCH(P$1,INDIRECT("Table!A" &amp; $X167):INDIRECT("Table!" &amp; $AA$211 &amp; $X167),0)))))</f>
        <v/>
      </c>
      <c r="P167" s="277" t="str">
        <f ca="1">IF(ISERROR(MATCH(Q$1,INDIRECT("Table!A"&amp;$X167):INDIRECT("Table!" &amp; $AA$211 &amp; $X167),0)),"",INDIRECT(CONCATENATE("Table!",ADDRESS($T167,MATCH(Q$1,INDIRECT("Table!A" &amp; $X167):INDIRECT("Table!" &amp; $AA$211 &amp; $X167),0)))))</f>
        <v/>
      </c>
      <c r="Q167" s="118"/>
      <c r="R167" s="118"/>
      <c r="S167" s="118"/>
      <c r="T167" s="24"/>
      <c r="U167" s="118"/>
      <c r="V167" s="118"/>
      <c r="W167" s="118"/>
      <c r="X167" s="24"/>
      <c r="Y167" s="118"/>
      <c r="Z167" s="118"/>
      <c r="AA167" s="118"/>
    </row>
    <row r="168" spans="2:27" ht="18" customHeight="1">
      <c r="B168" s="26"/>
      <c r="C168" s="26" t="str">
        <f ca="1">IF(ISERROR(MATCH(C$1,INDIRECT("Table!A"&amp;$X168):INDIRECT("Table!" &amp; $AA$211 &amp; $X168),0)),"",INDIRECT(CONCATENATE("Table!",ADDRESS($T168,MATCH(C$1,INDIRECT("Table!A" &amp; $X168):INDIRECT("Table!" &amp; $AA$211 &amp; $X168),0)))))</f>
        <v/>
      </c>
      <c r="D168" s="26" t="str">
        <f ca="1">IF(ISERROR(MATCH(D$1,INDIRECT("Table!A"&amp;$X168):INDIRECT("Table!" &amp; $AA$211 &amp; $X168),0)),"",INDIRECT(CONCATENATE("Table!",ADDRESS($T168,MATCH(D$1,INDIRECT("Table!A" &amp; $X168):INDIRECT("Table!" &amp; $AA$211 &amp; $X168),0)))))</f>
        <v/>
      </c>
      <c r="E168" s="26" t="str">
        <f ca="1">IF(ISERROR(MATCH(E$1,INDIRECT("Table!A"&amp;$X168):INDIRECT("Table!" &amp; $AA$211 &amp; $X168),0)),"",INDIRECT(CONCATENATE("Table!",ADDRESS($T168,MATCH(E$1,INDIRECT("Table!A" &amp; $X168):INDIRECT("Table!" &amp; $AA$211 &amp; $X168),0)))))</f>
        <v/>
      </c>
      <c r="F168" s="26" t="str">
        <f ca="1">IF(ISERROR(MATCH(F$1,INDIRECT("Table!A"&amp;$X168):INDIRECT("Table!" &amp; $AA$211 &amp; $X168),0)),"",INDIRECT(CONCATENATE("Table!",ADDRESS($T168,MATCH(F$1,INDIRECT("Table!A" &amp; $X168):INDIRECT("Table!" &amp; $AA$211 &amp; $X168),0)))))</f>
        <v/>
      </c>
      <c r="G168" s="26" t="str">
        <f ca="1">IF(ISERROR(MATCH(G$1,INDIRECT("Table!A"&amp;$X168):INDIRECT("Table!" &amp; $AA$211 &amp; $X168),0)),"",INDIRECT(CONCATENATE("Table!",ADDRESS($T168,MATCH(G$1,INDIRECT("Table!A" &amp; $X168):INDIRECT("Table!" &amp; $AA$211 &amp; $X168),0)))))</f>
        <v/>
      </c>
      <c r="H168" s="26" t="str">
        <f ca="1">IF(ISERROR(MATCH(H$1,INDIRECT("Table!A"&amp;$X168):INDIRECT("Table!" &amp; $AA$211 &amp; $X168),0)),"",INDIRECT(CONCATENATE("Table!",ADDRESS($T168,MATCH(H$1,INDIRECT("Table!A" &amp; $X168):INDIRECT("Table!" &amp; $AA$211 &amp; $X168),0)))))</f>
        <v/>
      </c>
      <c r="I168" s="277"/>
      <c r="J168" s="277"/>
      <c r="K168" s="26" t="str">
        <f ca="1">IF(ISERROR(MATCH(L$1,INDIRECT("Table!A"&amp;$X168):INDIRECT("Table!" &amp; $AA$211 &amp; $X168),0)),"",INDIRECT(CONCATENATE("Table!",ADDRESS($T168,MATCH(L$1,INDIRECT("Table!A" &amp; $X168):INDIRECT("Table!" &amp; $AA$211 &amp; $X168),0)))))</f>
        <v/>
      </c>
      <c r="L168" s="26" t="str">
        <f ca="1">IF(ISERROR(MATCH(M$1,INDIRECT("Table!A"&amp;$X168):INDIRECT("Table!" &amp; $AA$211 &amp; $X168),0)),"",INDIRECT(CONCATENATE("Table!",ADDRESS($T168,MATCH(M$1,INDIRECT("Table!A" &amp; $X168):INDIRECT("Table!" &amp; $AA$211 &amp; $X168),0)))))</f>
        <v/>
      </c>
      <c r="M168" s="26" t="str">
        <f ca="1">IF(ISERROR(MATCH(N$1,INDIRECT("Table!A"&amp;$X168):INDIRECT("Table!" &amp; $AA$211 &amp; $X168),0)),"",INDIRECT(CONCATENATE("Table!",ADDRESS($T168,MATCH(N$1,INDIRECT("Table!A" &amp; $X168):INDIRECT("Table!" &amp; $AA$211 &amp; $X168),0)))))</f>
        <v/>
      </c>
      <c r="N168" s="26" t="str">
        <f ca="1">IF(ISERROR(MATCH(O$1,INDIRECT("Table!A"&amp;$X168):INDIRECT("Table!" &amp; $AA$211 &amp; $X168),0)),"",INDIRECT(CONCATENATE("Table!",ADDRESS($T168,MATCH(O$1,INDIRECT("Table!A" &amp; $X168):INDIRECT("Table!" &amp; $AA$211 &amp; $X168),0)))))</f>
        <v/>
      </c>
      <c r="O168" s="26" t="str">
        <f ca="1">IF(ISERROR(MATCH(P$1,INDIRECT("Table!A"&amp;$X168):INDIRECT("Table!" &amp; $AA$211 &amp; $X168),0)),"",INDIRECT(CONCATENATE("Table!",ADDRESS($T168,MATCH(P$1,INDIRECT("Table!A" &amp; $X168):INDIRECT("Table!" &amp; $AA$211 &amp; $X168),0)))))</f>
        <v/>
      </c>
      <c r="P168" s="277" t="str">
        <f ca="1">IF(ISERROR(MATCH(Q$1,INDIRECT("Table!A"&amp;$X168):INDIRECT("Table!" &amp; $AA$211 &amp; $X168),0)),"",INDIRECT(CONCATENATE("Table!",ADDRESS($T168,MATCH(Q$1,INDIRECT("Table!A" &amp; $X168):INDIRECT("Table!" &amp; $AA$211 &amp; $X168),0)))))</f>
        <v/>
      </c>
      <c r="Q168" s="117"/>
      <c r="R168" s="117"/>
      <c r="S168" s="117"/>
      <c r="T168" s="24"/>
      <c r="U168" s="117"/>
      <c r="V168" s="117"/>
      <c r="W168" s="117"/>
      <c r="X168" s="24"/>
      <c r="Y168" s="117"/>
      <c r="Z168" s="117"/>
      <c r="AA168" s="117"/>
    </row>
    <row r="169" spans="2:27" ht="18" customHeight="1">
      <c r="B169" s="26"/>
      <c r="C169" s="26" t="str">
        <f ca="1">IF(ISERROR(MATCH(C$1,INDIRECT("Table!A"&amp;$X169):INDIRECT("Table!" &amp; $AA$211 &amp; $X169),0)),"",INDIRECT(CONCATENATE("Table!",ADDRESS($T169,MATCH(C$1,INDIRECT("Table!A" &amp; $X169):INDIRECT("Table!" &amp; $AA$211 &amp; $X169),0)))))</f>
        <v/>
      </c>
      <c r="D169" s="26" t="str">
        <f ca="1">IF(ISERROR(MATCH(D$1,INDIRECT("Table!A"&amp;$X169):INDIRECT("Table!" &amp; $AA$211 &amp; $X169),0)),"",INDIRECT(CONCATENATE("Table!",ADDRESS($T169,MATCH(D$1,INDIRECT("Table!A" &amp; $X169):INDIRECT("Table!" &amp; $AA$211 &amp; $X169),0)))))</f>
        <v/>
      </c>
      <c r="E169" s="26" t="str">
        <f ca="1">IF(ISERROR(MATCH(E$1,INDIRECT("Table!A"&amp;$X169):INDIRECT("Table!" &amp; $AA$211 &amp; $X169),0)),"",INDIRECT(CONCATENATE("Table!",ADDRESS($T169,MATCH(E$1,INDIRECT("Table!A" &amp; $X169):INDIRECT("Table!" &amp; $AA$211 &amp; $X169),0)))))</f>
        <v/>
      </c>
      <c r="F169" s="26" t="str">
        <f ca="1">IF(ISERROR(MATCH(F$1,INDIRECT("Table!A"&amp;$X169):INDIRECT("Table!" &amp; $AA$211 &amp; $X169),0)),"",INDIRECT(CONCATENATE("Table!",ADDRESS($T169,MATCH(F$1,INDIRECT("Table!A" &amp; $X169):INDIRECT("Table!" &amp; $AA$211 &amp; $X169),0)))))</f>
        <v/>
      </c>
      <c r="G169" s="26" t="str">
        <f ca="1">IF(ISERROR(MATCH(G$1,INDIRECT("Table!A"&amp;$X169):INDIRECT("Table!" &amp; $AA$211 &amp; $X169),0)),"",INDIRECT(CONCATENATE("Table!",ADDRESS($T169,MATCH(G$1,INDIRECT("Table!A" &amp; $X169):INDIRECT("Table!" &amp; $AA$211 &amp; $X169),0)))))</f>
        <v/>
      </c>
      <c r="H169" s="26" t="str">
        <f ca="1">IF(ISERROR(MATCH(H$1,INDIRECT("Table!A"&amp;$X169):INDIRECT("Table!" &amp; $AA$211 &amp; $X169),0)),"",INDIRECT(CONCATENATE("Table!",ADDRESS($T169,MATCH(H$1,INDIRECT("Table!A" &amp; $X169):INDIRECT("Table!" &amp; $AA$211 &amp; $X169),0)))))</f>
        <v/>
      </c>
      <c r="I169" s="277"/>
      <c r="J169" s="277"/>
      <c r="K169" s="26" t="str">
        <f ca="1">IF(ISERROR(MATCH(L$1,INDIRECT("Table!A"&amp;$X169):INDIRECT("Table!" &amp; $AA$211 &amp; $X169),0)),"",INDIRECT(CONCATENATE("Table!",ADDRESS($T169,MATCH(L$1,INDIRECT("Table!A" &amp; $X169):INDIRECT("Table!" &amp; $AA$211 &amp; $X169),0)))))</f>
        <v/>
      </c>
      <c r="L169" s="26" t="str">
        <f ca="1">IF(ISERROR(MATCH(M$1,INDIRECT("Table!A"&amp;$X169):INDIRECT("Table!" &amp; $AA$211 &amp; $X169),0)),"",INDIRECT(CONCATENATE("Table!",ADDRESS($T169,MATCH(M$1,INDIRECT("Table!A" &amp; $X169):INDIRECT("Table!" &amp; $AA$211 &amp; $X169),0)))))</f>
        <v/>
      </c>
      <c r="M169" s="26" t="str">
        <f ca="1">IF(ISERROR(MATCH(N$1,INDIRECT("Table!A"&amp;$X169):INDIRECT("Table!" &amp; $AA$211 &amp; $X169),0)),"",INDIRECT(CONCATENATE("Table!",ADDRESS($T169,MATCH(N$1,INDIRECT("Table!A" &amp; $X169):INDIRECT("Table!" &amp; $AA$211 &amp; $X169),0)))))</f>
        <v/>
      </c>
      <c r="N169" s="26" t="str">
        <f ca="1">IF(ISERROR(MATCH(O$1,INDIRECT("Table!A"&amp;$X169):INDIRECT("Table!" &amp; $AA$211 &amp; $X169),0)),"",INDIRECT(CONCATENATE("Table!",ADDRESS($T169,MATCH(O$1,INDIRECT("Table!A" &amp; $X169):INDIRECT("Table!" &amp; $AA$211 &amp; $X169),0)))))</f>
        <v/>
      </c>
      <c r="O169" s="26" t="str">
        <f ca="1">IF(ISERROR(MATCH(P$1,INDIRECT("Table!A"&amp;$X169):INDIRECT("Table!" &amp; $AA$211 &amp; $X169),0)),"",INDIRECT(CONCATENATE("Table!",ADDRESS($T169,MATCH(P$1,INDIRECT("Table!A" &amp; $X169):INDIRECT("Table!" &amp; $AA$211 &amp; $X169),0)))))</f>
        <v/>
      </c>
      <c r="P169" s="277" t="str">
        <f ca="1">IF(ISERROR(MATCH(Q$1,INDIRECT("Table!A"&amp;$X169):INDIRECT("Table!" &amp; $AA$211 &amp; $X169),0)),"",INDIRECT(CONCATENATE("Table!",ADDRESS($T169,MATCH(Q$1,INDIRECT("Table!A" &amp; $X169):INDIRECT("Table!" &amp; $AA$211 &amp; $X169),0)))))</f>
        <v/>
      </c>
      <c r="Q169" s="116"/>
      <c r="R169" s="116"/>
      <c r="S169" s="116"/>
      <c r="T169" s="24"/>
      <c r="U169" s="116"/>
      <c r="V169" s="116"/>
      <c r="W169" s="116"/>
      <c r="X169" s="24"/>
      <c r="Y169" s="116"/>
      <c r="Z169" s="116"/>
      <c r="AA169" s="116"/>
    </row>
    <row r="170" spans="2:27" ht="18" customHeight="1">
      <c r="B170" s="26"/>
      <c r="C170" s="26" t="str">
        <f ca="1">IF(ISERROR(MATCH(C$1,INDIRECT("Table!A"&amp;$X170):INDIRECT("Table!" &amp; $AA$211 &amp; $X170),0)),"",INDIRECT(CONCATENATE("Table!",ADDRESS($T170,MATCH(C$1,INDIRECT("Table!A" &amp; $X170):INDIRECT("Table!" &amp; $AA$211 &amp; $X170),0)))))</f>
        <v/>
      </c>
      <c r="D170" s="26" t="str">
        <f ca="1">IF(ISERROR(MATCH(D$1,INDIRECT("Table!A"&amp;$X170):INDIRECT("Table!" &amp; $AA$211 &amp; $X170),0)),"",INDIRECT(CONCATENATE("Table!",ADDRESS($T170,MATCH(D$1,INDIRECT("Table!A" &amp; $X170):INDIRECT("Table!" &amp; $AA$211 &amp; $X170),0)))))</f>
        <v/>
      </c>
      <c r="E170" s="26" t="str">
        <f ca="1">IF(ISERROR(MATCH(E$1,INDIRECT("Table!A"&amp;$X170):INDIRECT("Table!" &amp; $AA$211 &amp; $X170),0)),"",INDIRECT(CONCATENATE("Table!",ADDRESS($T170,MATCH(E$1,INDIRECT("Table!A" &amp; $X170):INDIRECT("Table!" &amp; $AA$211 &amp; $X170),0)))))</f>
        <v/>
      </c>
      <c r="F170" s="26" t="str">
        <f ca="1">IF(ISERROR(MATCH(F$1,INDIRECT("Table!A"&amp;$X170):INDIRECT("Table!" &amp; $AA$211 &amp; $X170),0)),"",INDIRECT(CONCATENATE("Table!",ADDRESS($T170,MATCH(F$1,INDIRECT("Table!A" &amp; $X170):INDIRECT("Table!" &amp; $AA$211 &amp; $X170),0)))))</f>
        <v/>
      </c>
      <c r="G170" s="26" t="str">
        <f ca="1">IF(ISERROR(MATCH(G$1,INDIRECT("Table!A"&amp;$X170):INDIRECT("Table!" &amp; $AA$211 &amp; $X170),0)),"",INDIRECT(CONCATENATE("Table!",ADDRESS($T170,MATCH(G$1,INDIRECT("Table!A" &amp; $X170):INDIRECT("Table!" &amp; $AA$211 &amp; $X170),0)))))</f>
        <v/>
      </c>
      <c r="H170" s="26" t="str">
        <f ca="1">IF(ISERROR(MATCH(H$1,INDIRECT("Table!A"&amp;$X170):INDIRECT("Table!" &amp; $AA$211 &amp; $X170),0)),"",INDIRECT(CONCATENATE("Table!",ADDRESS($T170,MATCH(H$1,INDIRECT("Table!A" &amp; $X170):INDIRECT("Table!" &amp; $AA$211 &amp; $X170),0)))))</f>
        <v/>
      </c>
      <c r="I170" s="277"/>
      <c r="J170" s="277"/>
      <c r="K170" s="26" t="str">
        <f ca="1">IF(ISERROR(MATCH(L$1,INDIRECT("Table!A"&amp;$X170):INDIRECT("Table!" &amp; $AA$211 &amp; $X170),0)),"",INDIRECT(CONCATENATE("Table!",ADDRESS($T170,MATCH(L$1,INDIRECT("Table!A" &amp; $X170):INDIRECT("Table!" &amp; $AA$211 &amp; $X170),0)))))</f>
        <v/>
      </c>
      <c r="L170" s="26" t="str">
        <f ca="1">IF(ISERROR(MATCH(M$1,INDIRECT("Table!A"&amp;$X170):INDIRECT("Table!" &amp; $AA$211 &amp; $X170),0)),"",INDIRECT(CONCATENATE("Table!",ADDRESS($T170,MATCH(M$1,INDIRECT("Table!A" &amp; $X170):INDIRECT("Table!" &amp; $AA$211 &amp; $X170),0)))))</f>
        <v/>
      </c>
      <c r="M170" s="26" t="str">
        <f ca="1">IF(ISERROR(MATCH(N$1,INDIRECT("Table!A"&amp;$X170):INDIRECT("Table!" &amp; $AA$211 &amp; $X170),0)),"",INDIRECT(CONCATENATE("Table!",ADDRESS($T170,MATCH(N$1,INDIRECT("Table!A" &amp; $X170):INDIRECT("Table!" &amp; $AA$211 &amp; $X170),0)))))</f>
        <v/>
      </c>
      <c r="N170" s="26" t="str">
        <f ca="1">IF(ISERROR(MATCH(O$1,INDIRECT("Table!A"&amp;$X170):INDIRECT("Table!" &amp; $AA$211 &amp; $X170),0)),"",INDIRECT(CONCATENATE("Table!",ADDRESS($T170,MATCH(O$1,INDIRECT("Table!A" &amp; $X170):INDIRECT("Table!" &amp; $AA$211 &amp; $X170),0)))))</f>
        <v/>
      </c>
      <c r="O170" s="26" t="str">
        <f ca="1">IF(ISERROR(MATCH(P$1,INDIRECT("Table!A"&amp;$X170):INDIRECT("Table!" &amp; $AA$211 &amp; $X170),0)),"",INDIRECT(CONCATENATE("Table!",ADDRESS($T170,MATCH(P$1,INDIRECT("Table!A" &amp; $X170):INDIRECT("Table!" &amp; $AA$211 &amp; $X170),0)))))</f>
        <v/>
      </c>
      <c r="P170" s="277" t="str">
        <f ca="1">IF(ISERROR(MATCH(Q$1,INDIRECT("Table!A"&amp;$X170):INDIRECT("Table!" &amp; $AA$211 &amp; $X170),0)),"",INDIRECT(CONCATENATE("Table!",ADDRESS($T170,MATCH(Q$1,INDIRECT("Table!A" &amp; $X170):INDIRECT("Table!" &amp; $AA$211 &amp; $X170),0)))))</f>
        <v/>
      </c>
      <c r="Q170" s="115"/>
      <c r="R170" s="115"/>
      <c r="S170" s="115"/>
      <c r="T170" s="24"/>
      <c r="U170" s="115"/>
      <c r="V170" s="115"/>
      <c r="W170" s="115"/>
      <c r="X170" s="24"/>
      <c r="Y170" s="115"/>
      <c r="Z170" s="115"/>
      <c r="AA170" s="115"/>
    </row>
    <row r="171" spans="2:27" ht="18" customHeight="1">
      <c r="B171" s="26"/>
      <c r="C171" s="26" t="str">
        <f ca="1">IF(ISERROR(MATCH(C$1,INDIRECT("Table!A"&amp;$X171):INDIRECT("Table!" &amp; $AA$211 &amp; $X171),0)),"",INDIRECT(CONCATENATE("Table!",ADDRESS($T171,MATCH(C$1,INDIRECT("Table!A" &amp; $X171):INDIRECT("Table!" &amp; $AA$211 &amp; $X171),0)))))</f>
        <v/>
      </c>
      <c r="D171" s="26" t="str">
        <f ca="1">IF(ISERROR(MATCH(D$1,INDIRECT("Table!A"&amp;$X171):INDIRECT("Table!" &amp; $AA$211 &amp; $X171),0)),"",INDIRECT(CONCATENATE("Table!",ADDRESS($T171,MATCH(D$1,INDIRECT("Table!A" &amp; $X171):INDIRECT("Table!" &amp; $AA$211 &amp; $X171),0)))))</f>
        <v/>
      </c>
      <c r="E171" s="26" t="str">
        <f ca="1">IF(ISERROR(MATCH(E$1,INDIRECT("Table!A"&amp;$X171):INDIRECT("Table!" &amp; $AA$211 &amp; $X171),0)),"",INDIRECT(CONCATENATE("Table!",ADDRESS($T171,MATCH(E$1,INDIRECT("Table!A" &amp; $X171):INDIRECT("Table!" &amp; $AA$211 &amp; $X171),0)))))</f>
        <v/>
      </c>
      <c r="F171" s="26" t="str">
        <f ca="1">IF(ISERROR(MATCH(F$1,INDIRECT("Table!A"&amp;$X171):INDIRECT("Table!" &amp; $AA$211 &amp; $X171),0)),"",INDIRECT(CONCATENATE("Table!",ADDRESS($T171,MATCH(F$1,INDIRECT("Table!A" &amp; $X171):INDIRECT("Table!" &amp; $AA$211 &amp; $X171),0)))))</f>
        <v/>
      </c>
      <c r="G171" s="26" t="str">
        <f ca="1">IF(ISERROR(MATCH(G$1,INDIRECT("Table!A"&amp;$X171):INDIRECT("Table!" &amp; $AA$211 &amp; $X171),0)),"",INDIRECT(CONCATENATE("Table!",ADDRESS($T171,MATCH(G$1,INDIRECT("Table!A" &amp; $X171):INDIRECT("Table!" &amp; $AA$211 &amp; $X171),0)))))</f>
        <v/>
      </c>
      <c r="H171" s="26" t="str">
        <f ca="1">IF(ISERROR(MATCH(H$1,INDIRECT("Table!A"&amp;$X171):INDIRECT("Table!" &amp; $AA$211 &amp; $X171),0)),"",INDIRECT(CONCATENATE("Table!",ADDRESS($T171,MATCH(H$1,INDIRECT("Table!A" &amp; $X171):INDIRECT("Table!" &amp; $AA$211 &amp; $X171),0)))))</f>
        <v/>
      </c>
      <c r="I171" s="277"/>
      <c r="J171" s="277"/>
      <c r="K171" s="26" t="str">
        <f ca="1">IF(ISERROR(MATCH(L$1,INDIRECT("Table!A"&amp;$X171):INDIRECT("Table!" &amp; $AA$211 &amp; $X171),0)),"",INDIRECT(CONCATENATE("Table!",ADDRESS($T171,MATCH(L$1,INDIRECT("Table!A" &amp; $X171):INDIRECT("Table!" &amp; $AA$211 &amp; $X171),0)))))</f>
        <v/>
      </c>
      <c r="L171" s="26" t="str">
        <f ca="1">IF(ISERROR(MATCH(M$1,INDIRECT("Table!A"&amp;$X171):INDIRECT("Table!" &amp; $AA$211 &amp; $X171),0)),"",INDIRECT(CONCATENATE("Table!",ADDRESS($T171,MATCH(M$1,INDIRECT("Table!A" &amp; $X171):INDIRECT("Table!" &amp; $AA$211 &amp; $X171),0)))))</f>
        <v/>
      </c>
      <c r="M171" s="26" t="str">
        <f ca="1">IF(ISERROR(MATCH(N$1,INDIRECT("Table!A"&amp;$X171):INDIRECT("Table!" &amp; $AA$211 &amp; $X171),0)),"",INDIRECT(CONCATENATE("Table!",ADDRESS($T171,MATCH(N$1,INDIRECT("Table!A" &amp; $X171):INDIRECT("Table!" &amp; $AA$211 &amp; $X171),0)))))</f>
        <v/>
      </c>
      <c r="N171" s="26" t="str">
        <f ca="1">IF(ISERROR(MATCH(O$1,INDIRECT("Table!A"&amp;$X171):INDIRECT("Table!" &amp; $AA$211 &amp; $X171),0)),"",INDIRECT(CONCATENATE("Table!",ADDRESS($T171,MATCH(O$1,INDIRECT("Table!A" &amp; $X171):INDIRECT("Table!" &amp; $AA$211 &amp; $X171),0)))))</f>
        <v/>
      </c>
      <c r="O171" s="26" t="str">
        <f ca="1">IF(ISERROR(MATCH(P$1,INDIRECT("Table!A"&amp;$X171):INDIRECT("Table!" &amp; $AA$211 &amp; $X171),0)),"",INDIRECT(CONCATENATE("Table!",ADDRESS($T171,MATCH(P$1,INDIRECT("Table!A" &amp; $X171):INDIRECT("Table!" &amp; $AA$211 &amp; $X171),0)))))</f>
        <v/>
      </c>
      <c r="P171" s="277" t="str">
        <f ca="1">IF(ISERROR(MATCH(Q$1,INDIRECT("Table!A"&amp;$X171):INDIRECT("Table!" &amp; $AA$211 &amp; $X171),0)),"",INDIRECT(CONCATENATE("Table!",ADDRESS($T171,MATCH(Q$1,INDIRECT("Table!A" &amp; $X171):INDIRECT("Table!" &amp; $AA$211 &amp; $X171),0)))))</f>
        <v/>
      </c>
      <c r="Q171" s="114"/>
      <c r="R171" s="114"/>
      <c r="S171" s="114"/>
      <c r="T171" s="24"/>
      <c r="U171" s="114"/>
      <c r="V171" s="114"/>
      <c r="W171" s="114"/>
      <c r="X171" s="24"/>
      <c r="Y171" s="114"/>
      <c r="Z171" s="114"/>
      <c r="AA171" s="114"/>
    </row>
    <row r="172" spans="2:27" ht="18" customHeight="1">
      <c r="B172" s="26"/>
      <c r="C172" s="26" t="str">
        <f ca="1">IF(ISERROR(MATCH(C$1,INDIRECT("Table!A"&amp;$X172):INDIRECT("Table!" &amp; $AA$211 &amp; $X172),0)),"",INDIRECT(CONCATENATE("Table!",ADDRESS($T172,MATCH(C$1,INDIRECT("Table!A" &amp; $X172):INDIRECT("Table!" &amp; $AA$211 &amp; $X172),0)))))</f>
        <v/>
      </c>
      <c r="D172" s="26" t="str">
        <f ca="1">IF(ISERROR(MATCH(D$1,INDIRECT("Table!A"&amp;$X172):INDIRECT("Table!" &amp; $AA$211 &amp; $X172),0)),"",INDIRECT(CONCATENATE("Table!",ADDRESS($T172,MATCH(D$1,INDIRECT("Table!A" &amp; $X172):INDIRECT("Table!" &amp; $AA$211 &amp; $X172),0)))))</f>
        <v/>
      </c>
      <c r="E172" s="26" t="str">
        <f ca="1">IF(ISERROR(MATCH(E$1,INDIRECT("Table!A"&amp;$X172):INDIRECT("Table!" &amp; $AA$211 &amp; $X172),0)),"",INDIRECT(CONCATENATE("Table!",ADDRESS($T172,MATCH(E$1,INDIRECT("Table!A" &amp; $X172):INDIRECT("Table!" &amp; $AA$211 &amp; $X172),0)))))</f>
        <v/>
      </c>
      <c r="F172" s="26" t="str">
        <f ca="1">IF(ISERROR(MATCH(F$1,INDIRECT("Table!A"&amp;$X172):INDIRECT("Table!" &amp; $AA$211 &amp; $X172),0)),"",INDIRECT(CONCATENATE("Table!",ADDRESS($T172,MATCH(F$1,INDIRECT("Table!A" &amp; $X172):INDIRECT("Table!" &amp; $AA$211 &amp; $X172),0)))))</f>
        <v/>
      </c>
      <c r="G172" s="26" t="str">
        <f ca="1">IF(ISERROR(MATCH(G$1,INDIRECT("Table!A"&amp;$X172):INDIRECT("Table!" &amp; $AA$211 &amp; $X172),0)),"",INDIRECT(CONCATENATE("Table!",ADDRESS($T172,MATCH(G$1,INDIRECT("Table!A" &amp; $X172):INDIRECT("Table!" &amp; $AA$211 &amp; $X172),0)))))</f>
        <v/>
      </c>
      <c r="H172" s="26" t="str">
        <f ca="1">IF(ISERROR(MATCH(H$1,INDIRECT("Table!A"&amp;$X172):INDIRECT("Table!" &amp; $AA$211 &amp; $X172),0)),"",INDIRECT(CONCATENATE("Table!",ADDRESS($T172,MATCH(H$1,INDIRECT("Table!A" &amp; $X172):INDIRECT("Table!" &amp; $AA$211 &amp; $X172),0)))))</f>
        <v/>
      </c>
      <c r="I172" s="277"/>
      <c r="J172" s="277"/>
      <c r="K172" s="26" t="str">
        <f ca="1">IF(ISERROR(MATCH(L$1,INDIRECT("Table!A"&amp;$X172):INDIRECT("Table!" &amp; $AA$211 &amp; $X172),0)),"",INDIRECT(CONCATENATE("Table!",ADDRESS($T172,MATCH(L$1,INDIRECT("Table!A" &amp; $X172):INDIRECT("Table!" &amp; $AA$211 &amp; $X172),0)))))</f>
        <v/>
      </c>
      <c r="L172" s="26" t="str">
        <f ca="1">IF(ISERROR(MATCH(M$1,INDIRECT("Table!A"&amp;$X172):INDIRECT("Table!" &amp; $AA$211 &amp; $X172),0)),"",INDIRECT(CONCATENATE("Table!",ADDRESS($T172,MATCH(M$1,INDIRECT("Table!A" &amp; $X172):INDIRECT("Table!" &amp; $AA$211 &amp; $X172),0)))))</f>
        <v/>
      </c>
      <c r="M172" s="26" t="str">
        <f ca="1">IF(ISERROR(MATCH(N$1,INDIRECT("Table!A"&amp;$X172):INDIRECT("Table!" &amp; $AA$211 &amp; $X172),0)),"",INDIRECT(CONCATENATE("Table!",ADDRESS($T172,MATCH(N$1,INDIRECT("Table!A" &amp; $X172):INDIRECT("Table!" &amp; $AA$211 &amp; $X172),0)))))</f>
        <v/>
      </c>
      <c r="N172" s="26" t="str">
        <f ca="1">IF(ISERROR(MATCH(O$1,INDIRECT("Table!A"&amp;$X172):INDIRECT("Table!" &amp; $AA$211 &amp; $X172),0)),"",INDIRECT(CONCATENATE("Table!",ADDRESS($T172,MATCH(O$1,INDIRECT("Table!A" &amp; $X172):INDIRECT("Table!" &amp; $AA$211 &amp; $X172),0)))))</f>
        <v/>
      </c>
      <c r="O172" s="26" t="str">
        <f ca="1">IF(ISERROR(MATCH(P$1,INDIRECT("Table!A"&amp;$X172):INDIRECT("Table!" &amp; $AA$211 &amp; $X172),0)),"",INDIRECT(CONCATENATE("Table!",ADDRESS($T172,MATCH(P$1,INDIRECT("Table!A" &amp; $X172):INDIRECT("Table!" &amp; $AA$211 &amp; $X172),0)))))</f>
        <v/>
      </c>
      <c r="P172" s="277" t="str">
        <f ca="1">IF(ISERROR(MATCH(Q$1,INDIRECT("Table!A"&amp;$X172):INDIRECT("Table!" &amp; $AA$211 &amp; $X172),0)),"",INDIRECT(CONCATENATE("Table!",ADDRESS($T172,MATCH(Q$1,INDIRECT("Table!A" &amp; $X172):INDIRECT("Table!" &amp; $AA$211 &amp; $X172),0)))))</f>
        <v/>
      </c>
      <c r="Q172" s="113"/>
      <c r="R172" s="113"/>
      <c r="S172" s="113"/>
      <c r="T172" s="24"/>
      <c r="U172" s="113"/>
      <c r="V172" s="113"/>
      <c r="W172" s="113"/>
      <c r="X172" s="24"/>
      <c r="Y172" s="113"/>
      <c r="Z172" s="113"/>
      <c r="AA172" s="113"/>
    </row>
    <row r="173" spans="2:27" ht="18" customHeight="1">
      <c r="B173" s="26"/>
      <c r="C173" s="26" t="str">
        <f ca="1">IF(ISERROR(MATCH(C$1,INDIRECT("Table!A"&amp;$X173):INDIRECT("Table!" &amp; $AA$211 &amp; $X173),0)),"",INDIRECT(CONCATENATE("Table!",ADDRESS($T173,MATCH(C$1,INDIRECT("Table!A" &amp; $X173):INDIRECT("Table!" &amp; $AA$211 &amp; $X173),0)))))</f>
        <v/>
      </c>
      <c r="D173" s="26" t="str">
        <f ca="1">IF(ISERROR(MATCH(D$1,INDIRECT("Table!A"&amp;$X173):INDIRECT("Table!" &amp; $AA$211 &amp; $X173),0)),"",INDIRECT(CONCATENATE("Table!",ADDRESS($T173,MATCH(D$1,INDIRECT("Table!A" &amp; $X173):INDIRECT("Table!" &amp; $AA$211 &amp; $X173),0)))))</f>
        <v/>
      </c>
      <c r="E173" s="26" t="str">
        <f ca="1">IF(ISERROR(MATCH(E$1,INDIRECT("Table!A"&amp;$X173):INDIRECT("Table!" &amp; $AA$211 &amp; $X173),0)),"",INDIRECT(CONCATENATE("Table!",ADDRESS($T173,MATCH(E$1,INDIRECT("Table!A" &amp; $X173):INDIRECT("Table!" &amp; $AA$211 &amp; $X173),0)))))</f>
        <v/>
      </c>
      <c r="F173" s="26" t="str">
        <f ca="1">IF(ISERROR(MATCH(F$1,INDIRECT("Table!A"&amp;$X173):INDIRECT("Table!" &amp; $AA$211 &amp; $X173),0)),"",INDIRECT(CONCATENATE("Table!",ADDRESS($T173,MATCH(F$1,INDIRECT("Table!A" &amp; $X173):INDIRECT("Table!" &amp; $AA$211 &amp; $X173),0)))))</f>
        <v/>
      </c>
      <c r="G173" s="26" t="str">
        <f ca="1">IF(ISERROR(MATCH(G$1,INDIRECT("Table!A"&amp;$X173):INDIRECT("Table!" &amp; $AA$211 &amp; $X173),0)),"",INDIRECT(CONCATENATE("Table!",ADDRESS($T173,MATCH(G$1,INDIRECT("Table!A" &amp; $X173):INDIRECT("Table!" &amp; $AA$211 &amp; $X173),0)))))</f>
        <v/>
      </c>
      <c r="H173" s="26" t="str">
        <f ca="1">IF(ISERROR(MATCH(H$1,INDIRECT("Table!A"&amp;$X173):INDIRECT("Table!" &amp; $AA$211 &amp; $X173),0)),"",INDIRECT(CONCATENATE("Table!",ADDRESS($T173,MATCH(H$1,INDIRECT("Table!A" &amp; $X173):INDIRECT("Table!" &amp; $AA$211 &amp; $X173),0)))))</f>
        <v/>
      </c>
      <c r="I173" s="277"/>
      <c r="J173" s="277"/>
      <c r="K173" s="26" t="str">
        <f ca="1">IF(ISERROR(MATCH(L$1,INDIRECT("Table!A"&amp;$X173):INDIRECT("Table!" &amp; $AA$211 &amp; $X173),0)),"",INDIRECT(CONCATENATE("Table!",ADDRESS($T173,MATCH(L$1,INDIRECT("Table!A" &amp; $X173):INDIRECT("Table!" &amp; $AA$211 &amp; $X173),0)))))</f>
        <v/>
      </c>
      <c r="L173" s="26" t="str">
        <f ca="1">IF(ISERROR(MATCH(M$1,INDIRECT("Table!A"&amp;$X173):INDIRECT("Table!" &amp; $AA$211 &amp; $X173),0)),"",INDIRECT(CONCATENATE("Table!",ADDRESS($T173,MATCH(M$1,INDIRECT("Table!A" &amp; $X173):INDIRECT("Table!" &amp; $AA$211 &amp; $X173),0)))))</f>
        <v/>
      </c>
      <c r="M173" s="26" t="str">
        <f ca="1">IF(ISERROR(MATCH(N$1,INDIRECT("Table!A"&amp;$X173):INDIRECT("Table!" &amp; $AA$211 &amp; $X173),0)),"",INDIRECT(CONCATENATE("Table!",ADDRESS($T173,MATCH(N$1,INDIRECT("Table!A" &amp; $X173):INDIRECT("Table!" &amp; $AA$211 &amp; $X173),0)))))</f>
        <v/>
      </c>
      <c r="N173" s="26" t="str">
        <f ca="1">IF(ISERROR(MATCH(O$1,INDIRECT("Table!A"&amp;$X173):INDIRECT("Table!" &amp; $AA$211 &amp; $X173),0)),"",INDIRECT(CONCATENATE("Table!",ADDRESS($T173,MATCH(O$1,INDIRECT("Table!A" &amp; $X173):INDIRECT("Table!" &amp; $AA$211 &amp; $X173),0)))))</f>
        <v/>
      </c>
      <c r="O173" s="26" t="str">
        <f ca="1">IF(ISERROR(MATCH(P$1,INDIRECT("Table!A"&amp;$X173):INDIRECT("Table!" &amp; $AA$211 &amp; $X173),0)),"",INDIRECT(CONCATENATE("Table!",ADDRESS($T173,MATCH(P$1,INDIRECT("Table!A" &amp; $X173):INDIRECT("Table!" &amp; $AA$211 &amp; $X173),0)))))</f>
        <v/>
      </c>
      <c r="P173" s="277" t="str">
        <f ca="1">IF(ISERROR(MATCH(Q$1,INDIRECT("Table!A"&amp;$X173):INDIRECT("Table!" &amp; $AA$211 &amp; $X173),0)),"",INDIRECT(CONCATENATE("Table!",ADDRESS($T173,MATCH(Q$1,INDIRECT("Table!A" &amp; $X173):INDIRECT("Table!" &amp; $AA$211 &amp; $X173),0)))))</f>
        <v/>
      </c>
      <c r="Q173" s="112"/>
      <c r="R173" s="112"/>
      <c r="S173" s="112"/>
      <c r="T173" s="24"/>
      <c r="U173" s="112"/>
      <c r="V173" s="112"/>
      <c r="W173" s="112"/>
      <c r="X173" s="24"/>
      <c r="Y173" s="112"/>
      <c r="Z173" s="112"/>
      <c r="AA173" s="112"/>
    </row>
    <row r="174" spans="2:27" ht="18" customHeight="1">
      <c r="B174" s="26"/>
      <c r="C174" s="26" t="str">
        <f ca="1">IF(ISERROR(MATCH(C$1,INDIRECT("Table!A"&amp;$X174):INDIRECT("Table!" &amp; $AA$211 &amp; $X174),0)),"",INDIRECT(CONCATENATE("Table!",ADDRESS($T174,MATCH(C$1,INDIRECT("Table!A" &amp; $X174):INDIRECT("Table!" &amp; $AA$211 &amp; $X174),0)))))</f>
        <v/>
      </c>
      <c r="D174" s="26" t="str">
        <f ca="1">IF(ISERROR(MATCH(D$1,INDIRECT("Table!A"&amp;$X174):INDIRECT("Table!" &amp; $AA$211 &amp; $X174),0)),"",INDIRECT(CONCATENATE("Table!",ADDRESS($T174,MATCH(D$1,INDIRECT("Table!A" &amp; $X174):INDIRECT("Table!" &amp; $AA$211 &amp; $X174),0)))))</f>
        <v/>
      </c>
      <c r="E174" s="26" t="str">
        <f ca="1">IF(ISERROR(MATCH(E$1,INDIRECT("Table!A"&amp;$X174):INDIRECT("Table!" &amp; $AA$211 &amp; $X174),0)),"",INDIRECT(CONCATENATE("Table!",ADDRESS($T174,MATCH(E$1,INDIRECT("Table!A" &amp; $X174):INDIRECT("Table!" &amp; $AA$211 &amp; $X174),0)))))</f>
        <v/>
      </c>
      <c r="F174" s="26" t="str">
        <f ca="1">IF(ISERROR(MATCH(F$1,INDIRECT("Table!A"&amp;$X174):INDIRECT("Table!" &amp; $AA$211 &amp; $X174),0)),"",INDIRECT(CONCATENATE("Table!",ADDRESS($T174,MATCH(F$1,INDIRECT("Table!A" &amp; $X174):INDIRECT("Table!" &amp; $AA$211 &amp; $X174),0)))))</f>
        <v/>
      </c>
      <c r="G174" s="26" t="str">
        <f ca="1">IF(ISERROR(MATCH(G$1,INDIRECT("Table!A"&amp;$X174):INDIRECT("Table!" &amp; $AA$211 &amp; $X174),0)),"",INDIRECT(CONCATENATE("Table!",ADDRESS($T174,MATCH(G$1,INDIRECT("Table!A" &amp; $X174):INDIRECT("Table!" &amp; $AA$211 &amp; $X174),0)))))</f>
        <v/>
      </c>
      <c r="H174" s="26" t="str">
        <f ca="1">IF(ISERROR(MATCH(H$1,INDIRECT("Table!A"&amp;$X174):INDIRECT("Table!" &amp; $AA$211 &amp; $X174),0)),"",INDIRECT(CONCATENATE("Table!",ADDRESS($T174,MATCH(H$1,INDIRECT("Table!A" &amp; $X174):INDIRECT("Table!" &amp; $AA$211 &amp; $X174),0)))))</f>
        <v/>
      </c>
      <c r="I174" s="277"/>
      <c r="J174" s="277"/>
      <c r="K174" s="26" t="str">
        <f ca="1">IF(ISERROR(MATCH(L$1,INDIRECT("Table!A"&amp;$X174):INDIRECT("Table!" &amp; $AA$211 &amp; $X174),0)),"",INDIRECT(CONCATENATE("Table!",ADDRESS($T174,MATCH(L$1,INDIRECT("Table!A" &amp; $X174):INDIRECT("Table!" &amp; $AA$211 &amp; $X174),0)))))</f>
        <v/>
      </c>
      <c r="L174" s="26" t="str">
        <f ca="1">IF(ISERROR(MATCH(M$1,INDIRECT("Table!A"&amp;$X174):INDIRECT("Table!" &amp; $AA$211 &amp; $X174),0)),"",INDIRECT(CONCATENATE("Table!",ADDRESS($T174,MATCH(M$1,INDIRECT("Table!A" &amp; $X174):INDIRECT("Table!" &amp; $AA$211 &amp; $X174),0)))))</f>
        <v/>
      </c>
      <c r="M174" s="26" t="str">
        <f ca="1">IF(ISERROR(MATCH(N$1,INDIRECT("Table!A"&amp;$X174):INDIRECT("Table!" &amp; $AA$211 &amp; $X174),0)),"",INDIRECT(CONCATENATE("Table!",ADDRESS($T174,MATCH(N$1,INDIRECT("Table!A" &amp; $X174):INDIRECT("Table!" &amp; $AA$211 &amp; $X174),0)))))</f>
        <v/>
      </c>
      <c r="N174" s="26" t="str">
        <f ca="1">IF(ISERROR(MATCH(O$1,INDIRECT("Table!A"&amp;$X174):INDIRECT("Table!" &amp; $AA$211 &amp; $X174),0)),"",INDIRECT(CONCATENATE("Table!",ADDRESS($T174,MATCH(O$1,INDIRECT("Table!A" &amp; $X174):INDIRECT("Table!" &amp; $AA$211 &amp; $X174),0)))))</f>
        <v/>
      </c>
      <c r="O174" s="26" t="str">
        <f ca="1">IF(ISERROR(MATCH(P$1,INDIRECT("Table!A"&amp;$X174):INDIRECT("Table!" &amp; $AA$211 &amp; $X174),0)),"",INDIRECT(CONCATENATE("Table!",ADDRESS($T174,MATCH(P$1,INDIRECT("Table!A" &amp; $X174):INDIRECT("Table!" &amp; $AA$211 &amp; $X174),0)))))</f>
        <v/>
      </c>
      <c r="P174" s="277" t="str">
        <f ca="1">IF(ISERROR(MATCH(Q$1,INDIRECT("Table!A"&amp;$X174):INDIRECT("Table!" &amp; $AA$211 &amp; $X174),0)),"",INDIRECT(CONCATENATE("Table!",ADDRESS($T174,MATCH(Q$1,INDIRECT("Table!A" &amp; $X174):INDIRECT("Table!" &amp; $AA$211 &amp; $X174),0)))))</f>
        <v/>
      </c>
      <c r="Q174" s="111"/>
      <c r="R174" s="111"/>
      <c r="S174" s="111"/>
      <c r="T174" s="24"/>
      <c r="U174" s="111"/>
      <c r="V174" s="111"/>
      <c r="W174" s="111"/>
      <c r="X174" s="24"/>
      <c r="Y174" s="111"/>
      <c r="Z174" s="111"/>
      <c r="AA174" s="111"/>
    </row>
    <row r="175" spans="2:27" ht="18" customHeight="1">
      <c r="B175" s="26"/>
      <c r="C175" s="26" t="str">
        <f ca="1">IF(ISERROR(MATCH(C$1,INDIRECT("Table!A"&amp;$X175):INDIRECT("Table!" &amp; $AA$211 &amp; $X175),0)),"",INDIRECT(CONCATENATE("Table!",ADDRESS($T175,MATCH(C$1,INDIRECT("Table!A" &amp; $X175):INDIRECT("Table!" &amp; $AA$211 &amp; $X175),0)))))</f>
        <v/>
      </c>
      <c r="D175" s="26" t="str">
        <f ca="1">IF(ISERROR(MATCH(D$1,INDIRECT("Table!A"&amp;$X175):INDIRECT("Table!" &amp; $AA$211 &amp; $X175),0)),"",INDIRECT(CONCATENATE("Table!",ADDRESS($T175,MATCH(D$1,INDIRECT("Table!A" &amp; $X175):INDIRECT("Table!" &amp; $AA$211 &amp; $X175),0)))))</f>
        <v/>
      </c>
      <c r="E175" s="26" t="str">
        <f ca="1">IF(ISERROR(MATCH(E$1,INDIRECT("Table!A"&amp;$X175):INDIRECT("Table!" &amp; $AA$211 &amp; $X175),0)),"",INDIRECT(CONCATENATE("Table!",ADDRESS($T175,MATCH(E$1,INDIRECT("Table!A" &amp; $X175):INDIRECT("Table!" &amp; $AA$211 &amp; $X175),0)))))</f>
        <v/>
      </c>
      <c r="F175" s="26" t="str">
        <f ca="1">IF(ISERROR(MATCH(F$1,INDIRECT("Table!A"&amp;$X175):INDIRECT("Table!" &amp; $AA$211 &amp; $X175),0)),"",INDIRECT(CONCATENATE("Table!",ADDRESS($T175,MATCH(F$1,INDIRECT("Table!A" &amp; $X175):INDIRECT("Table!" &amp; $AA$211 &amp; $X175),0)))))</f>
        <v/>
      </c>
      <c r="G175" s="26" t="str">
        <f ca="1">IF(ISERROR(MATCH(G$1,INDIRECT("Table!A"&amp;$X175):INDIRECT("Table!" &amp; $AA$211 &amp; $X175),0)),"",INDIRECT(CONCATENATE("Table!",ADDRESS($T175,MATCH(G$1,INDIRECT("Table!A" &amp; $X175):INDIRECT("Table!" &amp; $AA$211 &amp; $X175),0)))))</f>
        <v/>
      </c>
      <c r="H175" s="26" t="str">
        <f ca="1">IF(ISERROR(MATCH(H$1,INDIRECT("Table!A"&amp;$X175):INDIRECT("Table!" &amp; $AA$211 &amp; $X175),0)),"",INDIRECT(CONCATENATE("Table!",ADDRESS($T175,MATCH(H$1,INDIRECT("Table!A" &amp; $X175):INDIRECT("Table!" &amp; $AA$211 &amp; $X175),0)))))</f>
        <v/>
      </c>
      <c r="I175" s="277"/>
      <c r="J175" s="277"/>
      <c r="K175" s="26" t="str">
        <f ca="1">IF(ISERROR(MATCH(L$1,INDIRECT("Table!A"&amp;$X175):INDIRECT("Table!" &amp; $AA$211 &amp; $X175),0)),"",INDIRECT(CONCATENATE("Table!",ADDRESS($T175,MATCH(L$1,INDIRECT("Table!A" &amp; $X175):INDIRECT("Table!" &amp; $AA$211 &amp; $X175),0)))))</f>
        <v/>
      </c>
      <c r="L175" s="26" t="str">
        <f ca="1">IF(ISERROR(MATCH(M$1,INDIRECT("Table!A"&amp;$X175):INDIRECT("Table!" &amp; $AA$211 &amp; $X175),0)),"",INDIRECT(CONCATENATE("Table!",ADDRESS($T175,MATCH(M$1,INDIRECT("Table!A" &amp; $X175):INDIRECT("Table!" &amp; $AA$211 &amp; $X175),0)))))</f>
        <v/>
      </c>
      <c r="M175" s="26" t="str">
        <f ca="1">IF(ISERROR(MATCH(N$1,INDIRECT("Table!A"&amp;$X175):INDIRECT("Table!" &amp; $AA$211 &amp; $X175),0)),"",INDIRECT(CONCATENATE("Table!",ADDRESS($T175,MATCH(N$1,INDIRECT("Table!A" &amp; $X175):INDIRECT("Table!" &amp; $AA$211 &amp; $X175),0)))))</f>
        <v/>
      </c>
      <c r="N175" s="26" t="str">
        <f ca="1">IF(ISERROR(MATCH(O$1,INDIRECT("Table!A"&amp;$X175):INDIRECT("Table!" &amp; $AA$211 &amp; $X175),0)),"",INDIRECT(CONCATENATE("Table!",ADDRESS($T175,MATCH(O$1,INDIRECT("Table!A" &amp; $X175):INDIRECT("Table!" &amp; $AA$211 &amp; $X175),0)))))</f>
        <v/>
      </c>
      <c r="O175" s="26" t="str">
        <f ca="1">IF(ISERROR(MATCH(P$1,INDIRECT("Table!A"&amp;$X175):INDIRECT("Table!" &amp; $AA$211 &amp; $X175),0)),"",INDIRECT(CONCATENATE("Table!",ADDRESS($T175,MATCH(P$1,INDIRECT("Table!A" &amp; $X175):INDIRECT("Table!" &amp; $AA$211 &amp; $X175),0)))))</f>
        <v/>
      </c>
      <c r="P175" s="277" t="str">
        <f ca="1">IF(ISERROR(MATCH(Q$1,INDIRECT("Table!A"&amp;$X175):INDIRECT("Table!" &amp; $AA$211 &amp; $X175),0)),"",INDIRECT(CONCATENATE("Table!",ADDRESS($T175,MATCH(Q$1,INDIRECT("Table!A" &amp; $X175):INDIRECT("Table!" &amp; $AA$211 &amp; $X175),0)))))</f>
        <v/>
      </c>
      <c r="Q175" s="109"/>
      <c r="R175" s="109"/>
      <c r="S175" s="109"/>
      <c r="T175" s="24"/>
      <c r="U175" s="109"/>
      <c r="V175" s="109"/>
      <c r="W175" s="109"/>
      <c r="X175" s="24"/>
      <c r="Y175" s="109"/>
      <c r="Z175" s="109"/>
      <c r="AA175" s="109"/>
    </row>
    <row r="176" spans="2:27" ht="18" customHeight="1">
      <c r="B176" s="26"/>
      <c r="C176" s="26" t="str">
        <f ca="1">IF(ISERROR(MATCH(C$1,INDIRECT("Table!A"&amp;$X176):INDIRECT("Table!" &amp; $AA$211 &amp; $X176),0)),"",INDIRECT(CONCATENATE("Table!",ADDRESS($T176,MATCH(C$1,INDIRECT("Table!A" &amp; $X176):INDIRECT("Table!" &amp; $AA$211 &amp; $X176),0)))))</f>
        <v/>
      </c>
      <c r="D176" s="26" t="str">
        <f ca="1">IF(ISERROR(MATCH(D$1,INDIRECT("Table!A"&amp;$X176):INDIRECT("Table!" &amp; $AA$211 &amp; $X176),0)),"",INDIRECT(CONCATENATE("Table!",ADDRESS($T176,MATCH(D$1,INDIRECT("Table!A" &amp; $X176):INDIRECT("Table!" &amp; $AA$211 &amp; $X176),0)))))</f>
        <v/>
      </c>
      <c r="E176" s="26" t="str">
        <f ca="1">IF(ISERROR(MATCH(E$1,INDIRECT("Table!A"&amp;$X176):INDIRECT("Table!" &amp; $AA$211 &amp; $X176),0)),"",INDIRECT(CONCATENATE("Table!",ADDRESS($T176,MATCH(E$1,INDIRECT("Table!A" &amp; $X176):INDIRECT("Table!" &amp; $AA$211 &amp; $X176),0)))))</f>
        <v/>
      </c>
      <c r="F176" s="26" t="str">
        <f ca="1">IF(ISERROR(MATCH(F$1,INDIRECT("Table!A"&amp;$X176):INDIRECT("Table!" &amp; $AA$211 &amp; $X176),0)),"",INDIRECT(CONCATENATE("Table!",ADDRESS($T176,MATCH(F$1,INDIRECT("Table!A" &amp; $X176):INDIRECT("Table!" &amp; $AA$211 &amp; $X176),0)))))</f>
        <v/>
      </c>
      <c r="G176" s="26" t="str">
        <f ca="1">IF(ISERROR(MATCH(G$1,INDIRECT("Table!A"&amp;$X176):INDIRECT("Table!" &amp; $AA$211 &amp; $X176),0)),"",INDIRECT(CONCATENATE("Table!",ADDRESS($T176,MATCH(G$1,INDIRECT("Table!A" &amp; $X176):INDIRECT("Table!" &amp; $AA$211 &amp; $X176),0)))))</f>
        <v/>
      </c>
      <c r="H176" s="26" t="str">
        <f ca="1">IF(ISERROR(MATCH(H$1,INDIRECT("Table!A"&amp;$X176):INDIRECT("Table!" &amp; $AA$211 &amp; $X176),0)),"",INDIRECT(CONCATENATE("Table!",ADDRESS($T176,MATCH(H$1,INDIRECT("Table!A" &amp; $X176):INDIRECT("Table!" &amp; $AA$211 &amp; $X176),0)))))</f>
        <v/>
      </c>
      <c r="I176" s="277"/>
      <c r="J176" s="277"/>
      <c r="K176" s="26" t="str">
        <f ca="1">IF(ISERROR(MATCH(L$1,INDIRECT("Table!A"&amp;$X176):INDIRECT("Table!" &amp; $AA$211 &amp; $X176),0)),"",INDIRECT(CONCATENATE("Table!",ADDRESS($T176,MATCH(L$1,INDIRECT("Table!A" &amp; $X176):INDIRECT("Table!" &amp; $AA$211 &amp; $X176),0)))))</f>
        <v/>
      </c>
      <c r="L176" s="26" t="str">
        <f ca="1">IF(ISERROR(MATCH(M$1,INDIRECT("Table!A"&amp;$X176):INDIRECT("Table!" &amp; $AA$211 &amp; $X176),0)),"",INDIRECT(CONCATENATE("Table!",ADDRESS($T176,MATCH(M$1,INDIRECT("Table!A" &amp; $X176):INDIRECT("Table!" &amp; $AA$211 &amp; $X176),0)))))</f>
        <v/>
      </c>
      <c r="M176" s="26" t="str">
        <f ca="1">IF(ISERROR(MATCH(N$1,INDIRECT("Table!A"&amp;$X176):INDIRECT("Table!" &amp; $AA$211 &amp; $X176),0)),"",INDIRECT(CONCATENATE("Table!",ADDRESS($T176,MATCH(N$1,INDIRECT("Table!A" &amp; $X176):INDIRECT("Table!" &amp; $AA$211 &amp; $X176),0)))))</f>
        <v/>
      </c>
      <c r="N176" s="26" t="str">
        <f ca="1">IF(ISERROR(MATCH(O$1,INDIRECT("Table!A"&amp;$X176):INDIRECT("Table!" &amp; $AA$211 &amp; $X176),0)),"",INDIRECT(CONCATENATE("Table!",ADDRESS($T176,MATCH(O$1,INDIRECT("Table!A" &amp; $X176):INDIRECT("Table!" &amp; $AA$211 &amp; $X176),0)))))</f>
        <v/>
      </c>
      <c r="O176" s="26" t="str">
        <f ca="1">IF(ISERROR(MATCH(P$1,INDIRECT("Table!A"&amp;$X176):INDIRECT("Table!" &amp; $AA$211 &amp; $X176),0)),"",INDIRECT(CONCATENATE("Table!",ADDRESS($T176,MATCH(P$1,INDIRECT("Table!A" &amp; $X176):INDIRECT("Table!" &amp; $AA$211 &amp; $X176),0)))))</f>
        <v/>
      </c>
      <c r="P176" s="277" t="str">
        <f ca="1">IF(ISERROR(MATCH(Q$1,INDIRECT("Table!A"&amp;$X176):INDIRECT("Table!" &amp; $AA$211 &amp; $X176),0)),"",INDIRECT(CONCATENATE("Table!",ADDRESS($T176,MATCH(Q$1,INDIRECT("Table!A" &amp; $X176):INDIRECT("Table!" &amp; $AA$211 &amp; $X176),0)))))</f>
        <v/>
      </c>
      <c r="Q176" s="108"/>
      <c r="R176" s="108"/>
      <c r="S176" s="108"/>
      <c r="T176" s="24"/>
      <c r="U176" s="108"/>
      <c r="V176" s="108"/>
      <c r="W176" s="108"/>
      <c r="X176" s="24"/>
      <c r="Y176" s="108"/>
      <c r="Z176" s="108"/>
      <c r="AA176" s="108"/>
    </row>
    <row r="177" spans="2:27" ht="18" customHeight="1">
      <c r="B177" s="26"/>
      <c r="C177" s="26" t="str">
        <f ca="1">IF(ISERROR(MATCH(C$1,INDIRECT("Table!A"&amp;$X177):INDIRECT("Table!" &amp; $AA$211 &amp; $X177),0)),"",INDIRECT(CONCATENATE("Table!",ADDRESS($T177,MATCH(C$1,INDIRECT("Table!A" &amp; $X177):INDIRECT("Table!" &amp; $AA$211 &amp; $X177),0)))))</f>
        <v/>
      </c>
      <c r="D177" s="26" t="str">
        <f ca="1">IF(ISERROR(MATCH(D$1,INDIRECT("Table!A"&amp;$X177):INDIRECT("Table!" &amp; $AA$211 &amp; $X177),0)),"",INDIRECT(CONCATENATE("Table!",ADDRESS($T177,MATCH(D$1,INDIRECT("Table!A" &amp; $X177):INDIRECT("Table!" &amp; $AA$211 &amp; $X177),0)))))</f>
        <v/>
      </c>
      <c r="E177" s="26" t="str">
        <f ca="1">IF(ISERROR(MATCH(E$1,INDIRECT("Table!A"&amp;$X177):INDIRECT("Table!" &amp; $AA$211 &amp; $X177),0)),"",INDIRECT(CONCATENATE("Table!",ADDRESS($T177,MATCH(E$1,INDIRECT("Table!A" &amp; $X177):INDIRECT("Table!" &amp; $AA$211 &amp; $X177),0)))))</f>
        <v/>
      </c>
      <c r="F177" s="26" t="str">
        <f ca="1">IF(ISERROR(MATCH(F$1,INDIRECT("Table!A"&amp;$X177):INDIRECT("Table!" &amp; $AA$211 &amp; $X177),0)),"",INDIRECT(CONCATENATE("Table!",ADDRESS($T177,MATCH(F$1,INDIRECT("Table!A" &amp; $X177):INDIRECT("Table!" &amp; $AA$211 &amp; $X177),0)))))</f>
        <v/>
      </c>
      <c r="G177" s="26" t="str">
        <f ca="1">IF(ISERROR(MATCH(G$1,INDIRECT("Table!A"&amp;$X177):INDIRECT("Table!" &amp; $AA$211 &amp; $X177),0)),"",INDIRECT(CONCATENATE("Table!",ADDRESS($T177,MATCH(G$1,INDIRECT("Table!A" &amp; $X177):INDIRECT("Table!" &amp; $AA$211 &amp; $X177),0)))))</f>
        <v/>
      </c>
      <c r="H177" s="26" t="str">
        <f ca="1">IF(ISERROR(MATCH(H$1,INDIRECT("Table!A"&amp;$X177):INDIRECT("Table!" &amp; $AA$211 &amp; $X177),0)),"",INDIRECT(CONCATENATE("Table!",ADDRESS($T177,MATCH(H$1,INDIRECT("Table!A" &amp; $X177):INDIRECT("Table!" &amp; $AA$211 &amp; $X177),0)))))</f>
        <v/>
      </c>
      <c r="I177" s="277"/>
      <c r="J177" s="277"/>
      <c r="K177" s="26" t="str">
        <f ca="1">IF(ISERROR(MATCH(L$1,INDIRECT("Table!A"&amp;$X177):INDIRECT("Table!" &amp; $AA$211 &amp; $X177),0)),"",INDIRECT(CONCATENATE("Table!",ADDRESS($T177,MATCH(L$1,INDIRECT("Table!A" &amp; $X177):INDIRECT("Table!" &amp; $AA$211 &amp; $X177),0)))))</f>
        <v/>
      </c>
      <c r="L177" s="26" t="str">
        <f ca="1">IF(ISERROR(MATCH(M$1,INDIRECT("Table!A"&amp;$X177):INDIRECT("Table!" &amp; $AA$211 &amp; $X177),0)),"",INDIRECT(CONCATENATE("Table!",ADDRESS($T177,MATCH(M$1,INDIRECT("Table!A" &amp; $X177):INDIRECT("Table!" &amp; $AA$211 &amp; $X177),0)))))</f>
        <v/>
      </c>
      <c r="M177" s="26" t="str">
        <f ca="1">IF(ISERROR(MATCH(N$1,INDIRECT("Table!A"&amp;$X177):INDIRECT("Table!" &amp; $AA$211 &amp; $X177),0)),"",INDIRECT(CONCATENATE("Table!",ADDRESS($T177,MATCH(N$1,INDIRECT("Table!A" &amp; $X177):INDIRECT("Table!" &amp; $AA$211 &amp; $X177),0)))))</f>
        <v/>
      </c>
      <c r="N177" s="26" t="str">
        <f ca="1">IF(ISERROR(MATCH(O$1,INDIRECT("Table!A"&amp;$X177):INDIRECT("Table!" &amp; $AA$211 &amp; $X177),0)),"",INDIRECT(CONCATENATE("Table!",ADDRESS($T177,MATCH(O$1,INDIRECT("Table!A" &amp; $X177):INDIRECT("Table!" &amp; $AA$211 &amp; $X177),0)))))</f>
        <v/>
      </c>
      <c r="O177" s="26" t="str">
        <f ca="1">IF(ISERROR(MATCH(P$1,INDIRECT("Table!A"&amp;$X177):INDIRECT("Table!" &amp; $AA$211 &amp; $X177),0)),"",INDIRECT(CONCATENATE("Table!",ADDRESS($T177,MATCH(P$1,INDIRECT("Table!A" &amp; $X177):INDIRECT("Table!" &amp; $AA$211 &amp; $X177),0)))))</f>
        <v/>
      </c>
      <c r="P177" s="277" t="str">
        <f ca="1">IF(ISERROR(MATCH(Q$1,INDIRECT("Table!A"&amp;$X177):INDIRECT("Table!" &amp; $AA$211 &amp; $X177),0)),"",INDIRECT(CONCATENATE("Table!",ADDRESS($T177,MATCH(Q$1,INDIRECT("Table!A" &amp; $X177):INDIRECT("Table!" &amp; $AA$211 &amp; $X177),0)))))</f>
        <v/>
      </c>
      <c r="Q177" s="107"/>
      <c r="R177" s="107"/>
      <c r="S177" s="107"/>
      <c r="T177" s="24"/>
      <c r="U177" s="107"/>
      <c r="V177" s="107"/>
      <c r="W177" s="107"/>
      <c r="X177" s="24"/>
      <c r="Y177" s="107"/>
      <c r="Z177" s="107"/>
      <c r="AA177" s="107"/>
    </row>
    <row r="178" spans="2:27" ht="18" customHeight="1">
      <c r="B178" s="26"/>
      <c r="C178" s="26" t="str">
        <f ca="1">IF(ISERROR(MATCH(C$1,INDIRECT("Table!A"&amp;$X178):INDIRECT("Table!" &amp; $AA$211 &amp; $X178),0)),"",INDIRECT(CONCATENATE("Table!",ADDRESS($T178,MATCH(C$1,INDIRECT("Table!A" &amp; $X178):INDIRECT("Table!" &amp; $AA$211 &amp; $X178),0)))))</f>
        <v/>
      </c>
      <c r="D178" s="26" t="str">
        <f ca="1">IF(ISERROR(MATCH(D$1,INDIRECT("Table!A"&amp;$X178):INDIRECT("Table!" &amp; $AA$211 &amp; $X178),0)),"",INDIRECT(CONCATENATE("Table!",ADDRESS($T178,MATCH(D$1,INDIRECT("Table!A" &amp; $X178):INDIRECT("Table!" &amp; $AA$211 &amp; $X178),0)))))</f>
        <v/>
      </c>
      <c r="E178" s="26" t="str">
        <f ca="1">IF(ISERROR(MATCH(E$1,INDIRECT("Table!A"&amp;$X178):INDIRECT("Table!" &amp; $AA$211 &amp; $X178),0)),"",INDIRECT(CONCATENATE("Table!",ADDRESS($T178,MATCH(E$1,INDIRECT("Table!A" &amp; $X178):INDIRECT("Table!" &amp; $AA$211 &amp; $X178),0)))))</f>
        <v/>
      </c>
      <c r="F178" s="26" t="str">
        <f ca="1">IF(ISERROR(MATCH(F$1,INDIRECT("Table!A"&amp;$X178):INDIRECT("Table!" &amp; $AA$211 &amp; $X178),0)),"",INDIRECT(CONCATENATE("Table!",ADDRESS($T178,MATCH(F$1,INDIRECT("Table!A" &amp; $X178):INDIRECT("Table!" &amp; $AA$211 &amp; $X178),0)))))</f>
        <v/>
      </c>
      <c r="G178" s="26" t="str">
        <f ca="1">IF(ISERROR(MATCH(G$1,INDIRECT("Table!A"&amp;$X178):INDIRECT("Table!" &amp; $AA$211 &amp; $X178),0)),"",INDIRECT(CONCATENATE("Table!",ADDRESS($T178,MATCH(G$1,INDIRECT("Table!A" &amp; $X178):INDIRECT("Table!" &amp; $AA$211 &amp; $X178),0)))))</f>
        <v/>
      </c>
      <c r="H178" s="26" t="str">
        <f ca="1">IF(ISERROR(MATCH(H$1,INDIRECT("Table!A"&amp;$X178):INDIRECT("Table!" &amp; $AA$211 &amp; $X178),0)),"",INDIRECT(CONCATENATE("Table!",ADDRESS($T178,MATCH(H$1,INDIRECT("Table!A" &amp; $X178):INDIRECT("Table!" &amp; $AA$211 &amp; $X178),0)))))</f>
        <v/>
      </c>
      <c r="I178" s="277"/>
      <c r="J178" s="277"/>
      <c r="K178" s="26" t="str">
        <f ca="1">IF(ISERROR(MATCH(L$1,INDIRECT("Table!A"&amp;$X178):INDIRECT("Table!" &amp; $AA$211 &amp; $X178),0)),"",INDIRECT(CONCATENATE("Table!",ADDRESS($T178,MATCH(L$1,INDIRECT("Table!A" &amp; $X178):INDIRECT("Table!" &amp; $AA$211 &amp; $X178),0)))))</f>
        <v/>
      </c>
      <c r="L178" s="26" t="str">
        <f ca="1">IF(ISERROR(MATCH(M$1,INDIRECT("Table!A"&amp;$X178):INDIRECT("Table!" &amp; $AA$211 &amp; $X178),0)),"",INDIRECT(CONCATENATE("Table!",ADDRESS($T178,MATCH(M$1,INDIRECT("Table!A" &amp; $X178):INDIRECT("Table!" &amp; $AA$211 &amp; $X178),0)))))</f>
        <v/>
      </c>
      <c r="M178" s="26" t="str">
        <f ca="1">IF(ISERROR(MATCH(N$1,INDIRECT("Table!A"&amp;$X178):INDIRECT("Table!" &amp; $AA$211 &amp; $X178),0)),"",INDIRECT(CONCATENATE("Table!",ADDRESS($T178,MATCH(N$1,INDIRECT("Table!A" &amp; $X178):INDIRECT("Table!" &amp; $AA$211 &amp; $X178),0)))))</f>
        <v/>
      </c>
      <c r="N178" s="26" t="str">
        <f ca="1">IF(ISERROR(MATCH(O$1,INDIRECT("Table!A"&amp;$X178):INDIRECT("Table!" &amp; $AA$211 &amp; $X178),0)),"",INDIRECT(CONCATENATE("Table!",ADDRESS($T178,MATCH(O$1,INDIRECT("Table!A" &amp; $X178):INDIRECT("Table!" &amp; $AA$211 &amp; $X178),0)))))</f>
        <v/>
      </c>
      <c r="O178" s="26" t="str">
        <f ca="1">IF(ISERROR(MATCH(P$1,INDIRECT("Table!A"&amp;$X178):INDIRECT("Table!" &amp; $AA$211 &amp; $X178),0)),"",INDIRECT(CONCATENATE("Table!",ADDRESS($T178,MATCH(P$1,INDIRECT("Table!A" &amp; $X178):INDIRECT("Table!" &amp; $AA$211 &amp; $X178),0)))))</f>
        <v/>
      </c>
      <c r="P178" s="277" t="str">
        <f ca="1">IF(ISERROR(MATCH(Q$1,INDIRECT("Table!A"&amp;$X178):INDIRECT("Table!" &amp; $AA$211 &amp; $X178),0)),"",INDIRECT(CONCATENATE("Table!",ADDRESS($T178,MATCH(Q$1,INDIRECT("Table!A" &amp; $X178):INDIRECT("Table!" &amp; $AA$211 &amp; $X178),0)))))</f>
        <v/>
      </c>
      <c r="Q178" s="106"/>
      <c r="R178" s="106"/>
      <c r="S178" s="106"/>
      <c r="T178" s="24"/>
      <c r="U178" s="106"/>
      <c r="V178" s="106"/>
      <c r="W178" s="106"/>
      <c r="X178" s="24"/>
      <c r="Y178" s="106"/>
      <c r="Z178" s="106"/>
      <c r="AA178" s="106"/>
    </row>
    <row r="179" spans="2:27" ht="18" customHeight="1">
      <c r="B179" s="26"/>
      <c r="C179" s="26" t="str">
        <f ca="1">IF(ISERROR(MATCH(C$1,INDIRECT("Table!A"&amp;$X179):INDIRECT("Table!" &amp; $AA$211 &amp; $X179),0)),"",INDIRECT(CONCATENATE("Table!",ADDRESS($T179,MATCH(C$1,INDIRECT("Table!A" &amp; $X179):INDIRECT("Table!" &amp; $AA$211 &amp; $X179),0)))))</f>
        <v/>
      </c>
      <c r="D179" s="26" t="str">
        <f ca="1">IF(ISERROR(MATCH(D$1,INDIRECT("Table!A"&amp;$X179):INDIRECT("Table!" &amp; $AA$211 &amp; $X179),0)),"",INDIRECT(CONCATENATE("Table!",ADDRESS($T179,MATCH(D$1,INDIRECT("Table!A" &amp; $X179):INDIRECT("Table!" &amp; $AA$211 &amp; $X179),0)))))</f>
        <v/>
      </c>
      <c r="E179" s="26" t="str">
        <f ca="1">IF(ISERROR(MATCH(E$1,INDIRECT("Table!A"&amp;$X179):INDIRECT("Table!" &amp; $AA$211 &amp; $X179),0)),"",INDIRECT(CONCATENATE("Table!",ADDRESS($T179,MATCH(E$1,INDIRECT("Table!A" &amp; $X179):INDIRECT("Table!" &amp; $AA$211 &amp; $X179),0)))))</f>
        <v/>
      </c>
      <c r="F179" s="26" t="str">
        <f ca="1">IF(ISERROR(MATCH(F$1,INDIRECT("Table!A"&amp;$X179):INDIRECT("Table!" &amp; $AA$211 &amp; $X179),0)),"",INDIRECT(CONCATENATE("Table!",ADDRESS($T179,MATCH(F$1,INDIRECT("Table!A" &amp; $X179):INDIRECT("Table!" &amp; $AA$211 &amp; $X179),0)))))</f>
        <v/>
      </c>
      <c r="G179" s="26" t="str">
        <f ca="1">IF(ISERROR(MATCH(G$1,INDIRECT("Table!A"&amp;$X179):INDIRECT("Table!" &amp; $AA$211 &amp; $X179),0)),"",INDIRECT(CONCATENATE("Table!",ADDRESS($T179,MATCH(G$1,INDIRECT("Table!A" &amp; $X179):INDIRECT("Table!" &amp; $AA$211 &amp; $X179),0)))))</f>
        <v/>
      </c>
      <c r="H179" s="26" t="str">
        <f ca="1">IF(ISERROR(MATCH(H$1,INDIRECT("Table!A"&amp;$X179):INDIRECT("Table!" &amp; $AA$211 &amp; $X179),0)),"",INDIRECT(CONCATENATE("Table!",ADDRESS($T179,MATCH(H$1,INDIRECT("Table!A" &amp; $X179):INDIRECT("Table!" &amp; $AA$211 &amp; $X179),0)))))</f>
        <v/>
      </c>
      <c r="I179" s="277"/>
      <c r="J179" s="277"/>
      <c r="K179" s="26" t="str">
        <f ca="1">IF(ISERROR(MATCH(L$1,INDIRECT("Table!A"&amp;$X179):INDIRECT("Table!" &amp; $AA$211 &amp; $X179),0)),"",INDIRECT(CONCATENATE("Table!",ADDRESS($T179,MATCH(L$1,INDIRECT("Table!A" &amp; $X179):INDIRECT("Table!" &amp; $AA$211 &amp; $X179),0)))))</f>
        <v/>
      </c>
      <c r="L179" s="26" t="str">
        <f ca="1">IF(ISERROR(MATCH(M$1,INDIRECT("Table!A"&amp;$X179):INDIRECT("Table!" &amp; $AA$211 &amp; $X179),0)),"",INDIRECT(CONCATENATE("Table!",ADDRESS($T179,MATCH(M$1,INDIRECT("Table!A" &amp; $X179):INDIRECT("Table!" &amp; $AA$211 &amp; $X179),0)))))</f>
        <v/>
      </c>
      <c r="M179" s="26" t="str">
        <f ca="1">IF(ISERROR(MATCH(N$1,INDIRECT("Table!A"&amp;$X179):INDIRECT("Table!" &amp; $AA$211 &amp; $X179),0)),"",INDIRECT(CONCATENATE("Table!",ADDRESS($T179,MATCH(N$1,INDIRECT("Table!A" &amp; $X179):INDIRECT("Table!" &amp; $AA$211 &amp; $X179),0)))))</f>
        <v/>
      </c>
      <c r="N179" s="26" t="str">
        <f ca="1">IF(ISERROR(MATCH(O$1,INDIRECT("Table!A"&amp;$X179):INDIRECT("Table!" &amp; $AA$211 &amp; $X179),0)),"",INDIRECT(CONCATENATE("Table!",ADDRESS($T179,MATCH(O$1,INDIRECT("Table!A" &amp; $X179):INDIRECT("Table!" &amp; $AA$211 &amp; $X179),0)))))</f>
        <v/>
      </c>
      <c r="O179" s="26" t="str">
        <f ca="1">IF(ISERROR(MATCH(P$1,INDIRECT("Table!A"&amp;$X179):INDIRECT("Table!" &amp; $AA$211 &amp; $X179),0)),"",INDIRECT(CONCATENATE("Table!",ADDRESS($T179,MATCH(P$1,INDIRECT("Table!A" &amp; $X179):INDIRECT("Table!" &amp; $AA$211 &amp; $X179),0)))))</f>
        <v/>
      </c>
      <c r="P179" s="277" t="str">
        <f ca="1">IF(ISERROR(MATCH(Q$1,INDIRECT("Table!A"&amp;$X179):INDIRECT("Table!" &amp; $AA$211 &amp; $X179),0)),"",INDIRECT(CONCATENATE("Table!",ADDRESS($T179,MATCH(Q$1,INDIRECT("Table!A" &amp; $X179):INDIRECT("Table!" &amp; $AA$211 &amp; $X179),0)))))</f>
        <v/>
      </c>
      <c r="Q179" s="105"/>
      <c r="R179" s="105"/>
      <c r="S179" s="105"/>
      <c r="T179" s="24"/>
      <c r="U179" s="105"/>
      <c r="V179" s="105"/>
      <c r="W179" s="105"/>
      <c r="X179" s="24"/>
      <c r="Y179" s="105"/>
      <c r="Z179" s="105"/>
      <c r="AA179" s="105"/>
    </row>
    <row r="180" spans="2:27" ht="18" customHeight="1">
      <c r="B180" s="26"/>
      <c r="C180" s="26" t="str">
        <f ca="1">IF(ISERROR(MATCH(C$1,INDIRECT("Table!A"&amp;$X180):INDIRECT("Table!" &amp; $AA$211 &amp; $X180),0)),"",INDIRECT(CONCATENATE("Table!",ADDRESS($T180,MATCH(C$1,INDIRECT("Table!A" &amp; $X180):INDIRECT("Table!" &amp; $AA$211 &amp; $X180),0)))))</f>
        <v/>
      </c>
      <c r="D180" s="26" t="str">
        <f ca="1">IF(ISERROR(MATCH(D$1,INDIRECT("Table!A"&amp;$X180):INDIRECT("Table!" &amp; $AA$211 &amp; $X180),0)),"",INDIRECT(CONCATENATE("Table!",ADDRESS($T180,MATCH(D$1,INDIRECT("Table!A" &amp; $X180):INDIRECT("Table!" &amp; $AA$211 &amp; $X180),0)))))</f>
        <v/>
      </c>
      <c r="E180" s="26" t="str">
        <f ca="1">IF(ISERROR(MATCH(E$1,INDIRECT("Table!A"&amp;$X180):INDIRECT("Table!" &amp; $AA$211 &amp; $X180),0)),"",INDIRECT(CONCATENATE("Table!",ADDRESS($T180,MATCH(E$1,INDIRECT("Table!A" &amp; $X180):INDIRECT("Table!" &amp; $AA$211 &amp; $X180),0)))))</f>
        <v/>
      </c>
      <c r="F180" s="26" t="str">
        <f ca="1">IF(ISERROR(MATCH(F$1,INDIRECT("Table!A"&amp;$X180):INDIRECT("Table!" &amp; $AA$211 &amp; $X180),0)),"",INDIRECT(CONCATENATE("Table!",ADDRESS($T180,MATCH(F$1,INDIRECT("Table!A" &amp; $X180):INDIRECT("Table!" &amp; $AA$211 &amp; $X180),0)))))</f>
        <v/>
      </c>
      <c r="G180" s="26" t="str">
        <f ca="1">IF(ISERROR(MATCH(G$1,INDIRECT("Table!A"&amp;$X180):INDIRECT("Table!" &amp; $AA$211 &amp; $X180),0)),"",INDIRECT(CONCATENATE("Table!",ADDRESS($T180,MATCH(G$1,INDIRECT("Table!A" &amp; $X180):INDIRECT("Table!" &amp; $AA$211 &amp; $X180),0)))))</f>
        <v/>
      </c>
      <c r="H180" s="26" t="str">
        <f ca="1">IF(ISERROR(MATCH(H$1,INDIRECT("Table!A"&amp;$X180):INDIRECT("Table!" &amp; $AA$211 &amp; $X180),0)),"",INDIRECT(CONCATENATE("Table!",ADDRESS($T180,MATCH(H$1,INDIRECT("Table!A" &amp; $X180):INDIRECT("Table!" &amp; $AA$211 &amp; $X180),0)))))</f>
        <v/>
      </c>
      <c r="I180" s="277"/>
      <c r="J180" s="277"/>
      <c r="K180" s="26" t="str">
        <f ca="1">IF(ISERROR(MATCH(L$1,INDIRECT("Table!A"&amp;$X180):INDIRECT("Table!" &amp; $AA$211 &amp; $X180),0)),"",INDIRECT(CONCATENATE("Table!",ADDRESS($T180,MATCH(L$1,INDIRECT("Table!A" &amp; $X180):INDIRECT("Table!" &amp; $AA$211 &amp; $X180),0)))))</f>
        <v/>
      </c>
      <c r="L180" s="26" t="str">
        <f ca="1">IF(ISERROR(MATCH(M$1,INDIRECT("Table!A"&amp;$X180):INDIRECT("Table!" &amp; $AA$211 &amp; $X180),0)),"",INDIRECT(CONCATENATE("Table!",ADDRESS($T180,MATCH(M$1,INDIRECT("Table!A" &amp; $X180):INDIRECT("Table!" &amp; $AA$211 &amp; $X180),0)))))</f>
        <v/>
      </c>
      <c r="M180" s="26" t="str">
        <f ca="1">IF(ISERROR(MATCH(N$1,INDIRECT("Table!A"&amp;$X180):INDIRECT("Table!" &amp; $AA$211 &amp; $X180),0)),"",INDIRECT(CONCATENATE("Table!",ADDRESS($T180,MATCH(N$1,INDIRECT("Table!A" &amp; $X180):INDIRECT("Table!" &amp; $AA$211 &amp; $X180),0)))))</f>
        <v/>
      </c>
      <c r="N180" s="26" t="str">
        <f ca="1">IF(ISERROR(MATCH(O$1,INDIRECT("Table!A"&amp;$X180):INDIRECT("Table!" &amp; $AA$211 &amp; $X180),0)),"",INDIRECT(CONCATENATE("Table!",ADDRESS($T180,MATCH(O$1,INDIRECT("Table!A" &amp; $X180):INDIRECT("Table!" &amp; $AA$211 &amp; $X180),0)))))</f>
        <v/>
      </c>
      <c r="O180" s="26" t="str">
        <f ca="1">IF(ISERROR(MATCH(P$1,INDIRECT("Table!A"&amp;$X180):INDIRECT("Table!" &amp; $AA$211 &amp; $X180),0)),"",INDIRECT(CONCATENATE("Table!",ADDRESS($T180,MATCH(P$1,INDIRECT("Table!A" &amp; $X180):INDIRECT("Table!" &amp; $AA$211 &amp; $X180),0)))))</f>
        <v/>
      </c>
      <c r="P180" s="277" t="str">
        <f ca="1">IF(ISERROR(MATCH(Q$1,INDIRECT("Table!A"&amp;$X180):INDIRECT("Table!" &amp; $AA$211 &amp; $X180),0)),"",INDIRECT(CONCATENATE("Table!",ADDRESS($T180,MATCH(Q$1,INDIRECT("Table!A" &amp; $X180):INDIRECT("Table!" &amp; $AA$211 &amp; $X180),0)))))</f>
        <v/>
      </c>
      <c r="Q180" s="104"/>
      <c r="R180" s="104"/>
      <c r="S180" s="104"/>
      <c r="T180" s="24"/>
      <c r="U180" s="104"/>
      <c r="V180" s="104"/>
      <c r="W180" s="104"/>
      <c r="X180" s="24"/>
      <c r="Y180" s="104"/>
      <c r="Z180" s="104"/>
      <c r="AA180" s="104"/>
    </row>
    <row r="181" spans="2:27" ht="18" customHeight="1">
      <c r="B181" s="26"/>
      <c r="C181" s="26" t="str">
        <f ca="1">IF(ISERROR(MATCH(C$1,INDIRECT("Table!A"&amp;$X181):INDIRECT("Table!" &amp; $AA$211 &amp; $X181),0)),"",INDIRECT(CONCATENATE("Table!",ADDRESS($T181,MATCH(C$1,INDIRECT("Table!A" &amp; $X181):INDIRECT("Table!" &amp; $AA$211 &amp; $X181),0)))))</f>
        <v/>
      </c>
      <c r="D181" s="26" t="str">
        <f ca="1">IF(ISERROR(MATCH(D$1,INDIRECT("Table!A"&amp;$X181):INDIRECT("Table!" &amp; $AA$211 &amp; $X181),0)),"",INDIRECT(CONCATENATE("Table!",ADDRESS($T181,MATCH(D$1,INDIRECT("Table!A" &amp; $X181):INDIRECT("Table!" &amp; $AA$211 &amp; $X181),0)))))</f>
        <v/>
      </c>
      <c r="E181" s="26" t="str">
        <f ca="1">IF(ISERROR(MATCH(E$1,INDIRECT("Table!A"&amp;$X181):INDIRECT("Table!" &amp; $AA$211 &amp; $X181),0)),"",INDIRECT(CONCATENATE("Table!",ADDRESS($T181,MATCH(E$1,INDIRECT("Table!A" &amp; $X181):INDIRECT("Table!" &amp; $AA$211 &amp; $X181),0)))))</f>
        <v/>
      </c>
      <c r="F181" s="26" t="str">
        <f ca="1">IF(ISERROR(MATCH(F$1,INDIRECT("Table!A"&amp;$X181):INDIRECT("Table!" &amp; $AA$211 &amp; $X181),0)),"",INDIRECT(CONCATENATE("Table!",ADDRESS($T181,MATCH(F$1,INDIRECT("Table!A" &amp; $X181):INDIRECT("Table!" &amp; $AA$211 &amp; $X181),0)))))</f>
        <v/>
      </c>
      <c r="G181" s="26" t="str">
        <f ca="1">IF(ISERROR(MATCH(G$1,INDIRECT("Table!A"&amp;$X181):INDIRECT("Table!" &amp; $AA$211 &amp; $X181),0)),"",INDIRECT(CONCATENATE("Table!",ADDRESS($T181,MATCH(G$1,INDIRECT("Table!A" &amp; $X181):INDIRECT("Table!" &amp; $AA$211 &amp; $X181),0)))))</f>
        <v/>
      </c>
      <c r="H181" s="26" t="str">
        <f ca="1">IF(ISERROR(MATCH(H$1,INDIRECT("Table!A"&amp;$X181):INDIRECT("Table!" &amp; $AA$211 &amp; $X181),0)),"",INDIRECT(CONCATENATE("Table!",ADDRESS($T181,MATCH(H$1,INDIRECT("Table!A" &amp; $X181):INDIRECT("Table!" &amp; $AA$211 &amp; $X181),0)))))</f>
        <v/>
      </c>
      <c r="I181" s="277"/>
      <c r="J181" s="277"/>
      <c r="K181" s="26" t="str">
        <f ca="1">IF(ISERROR(MATCH(L$1,INDIRECT("Table!A"&amp;$X181):INDIRECT("Table!" &amp; $AA$211 &amp; $X181),0)),"",INDIRECT(CONCATENATE("Table!",ADDRESS($T181,MATCH(L$1,INDIRECT("Table!A" &amp; $X181):INDIRECT("Table!" &amp; $AA$211 &amp; $X181),0)))))</f>
        <v/>
      </c>
      <c r="L181" s="26" t="str">
        <f ca="1">IF(ISERROR(MATCH(M$1,INDIRECT("Table!A"&amp;$X181):INDIRECT("Table!" &amp; $AA$211 &amp; $X181),0)),"",INDIRECT(CONCATENATE("Table!",ADDRESS($T181,MATCH(M$1,INDIRECT("Table!A" &amp; $X181):INDIRECT("Table!" &amp; $AA$211 &amp; $X181),0)))))</f>
        <v/>
      </c>
      <c r="M181" s="26" t="str">
        <f ca="1">IF(ISERROR(MATCH(N$1,INDIRECT("Table!A"&amp;$X181):INDIRECT("Table!" &amp; $AA$211 &amp; $X181),0)),"",INDIRECT(CONCATENATE("Table!",ADDRESS($T181,MATCH(N$1,INDIRECT("Table!A" &amp; $X181):INDIRECT("Table!" &amp; $AA$211 &amp; $X181),0)))))</f>
        <v/>
      </c>
      <c r="N181" s="26" t="str">
        <f ca="1">IF(ISERROR(MATCH(O$1,INDIRECT("Table!A"&amp;$X181):INDIRECT("Table!" &amp; $AA$211 &amp; $X181),0)),"",INDIRECT(CONCATENATE("Table!",ADDRESS($T181,MATCH(O$1,INDIRECT("Table!A" &amp; $X181):INDIRECT("Table!" &amp; $AA$211 &amp; $X181),0)))))</f>
        <v/>
      </c>
      <c r="O181" s="26" t="str">
        <f ca="1">IF(ISERROR(MATCH(P$1,INDIRECT("Table!A"&amp;$X181):INDIRECT("Table!" &amp; $AA$211 &amp; $X181),0)),"",INDIRECT(CONCATENATE("Table!",ADDRESS($T181,MATCH(P$1,INDIRECT("Table!A" &amp; $X181):INDIRECT("Table!" &amp; $AA$211 &amp; $X181),0)))))</f>
        <v/>
      </c>
      <c r="P181" s="277" t="str">
        <f ca="1">IF(ISERROR(MATCH(Q$1,INDIRECT("Table!A"&amp;$X181):INDIRECT("Table!" &amp; $AA$211 &amp; $X181),0)),"",INDIRECT(CONCATENATE("Table!",ADDRESS($T181,MATCH(Q$1,INDIRECT("Table!A" &amp; $X181):INDIRECT("Table!" &amp; $AA$211 &amp; $X181),0)))))</f>
        <v/>
      </c>
      <c r="Q181" s="103"/>
      <c r="R181" s="103"/>
      <c r="S181" s="103"/>
      <c r="T181" s="24"/>
      <c r="U181" s="103"/>
      <c r="V181" s="103"/>
      <c r="W181" s="103"/>
      <c r="X181" s="24"/>
      <c r="Y181" s="103"/>
      <c r="Z181" s="103"/>
      <c r="AA181" s="103"/>
    </row>
    <row r="182" spans="2:27" ht="18" customHeight="1">
      <c r="B182" s="26"/>
      <c r="C182" s="26" t="str">
        <f ca="1">IF(ISERROR(MATCH(C$1,INDIRECT("Table!A"&amp;$X182):INDIRECT("Table!" &amp; $AA$211 &amp; $X182),0)),"",INDIRECT(CONCATENATE("Table!",ADDRESS($T182,MATCH(C$1,INDIRECT("Table!A" &amp; $X182):INDIRECT("Table!" &amp; $AA$211 &amp; $X182),0)))))</f>
        <v/>
      </c>
      <c r="D182" s="26" t="str">
        <f ca="1">IF(ISERROR(MATCH(D$1,INDIRECT("Table!A"&amp;$X182):INDIRECT("Table!" &amp; $AA$211 &amp; $X182),0)),"",INDIRECT(CONCATENATE("Table!",ADDRESS($T182,MATCH(D$1,INDIRECT("Table!A" &amp; $X182):INDIRECT("Table!" &amp; $AA$211 &amp; $X182),0)))))</f>
        <v/>
      </c>
      <c r="E182" s="26" t="str">
        <f ca="1">IF(ISERROR(MATCH(E$1,INDIRECT("Table!A"&amp;$X182):INDIRECT("Table!" &amp; $AA$211 &amp; $X182),0)),"",INDIRECT(CONCATENATE("Table!",ADDRESS($T182,MATCH(E$1,INDIRECT("Table!A" &amp; $X182):INDIRECT("Table!" &amp; $AA$211 &amp; $X182),0)))))</f>
        <v/>
      </c>
      <c r="F182" s="26" t="str">
        <f ca="1">IF(ISERROR(MATCH(F$1,INDIRECT("Table!A"&amp;$X182):INDIRECT("Table!" &amp; $AA$211 &amp; $X182),0)),"",INDIRECT(CONCATENATE("Table!",ADDRESS($T182,MATCH(F$1,INDIRECT("Table!A" &amp; $X182):INDIRECT("Table!" &amp; $AA$211 &amp; $X182),0)))))</f>
        <v/>
      </c>
      <c r="G182" s="26" t="str">
        <f ca="1">IF(ISERROR(MATCH(G$1,INDIRECT("Table!A"&amp;$X182):INDIRECT("Table!" &amp; $AA$211 &amp; $X182),0)),"",INDIRECT(CONCATENATE("Table!",ADDRESS($T182,MATCH(G$1,INDIRECT("Table!A" &amp; $X182):INDIRECT("Table!" &amp; $AA$211 &amp; $X182),0)))))</f>
        <v/>
      </c>
      <c r="H182" s="26" t="str">
        <f ca="1">IF(ISERROR(MATCH(H$1,INDIRECT("Table!A"&amp;$X182):INDIRECT("Table!" &amp; $AA$211 &amp; $X182),0)),"",INDIRECT(CONCATENATE("Table!",ADDRESS($T182,MATCH(H$1,INDIRECT("Table!A" &amp; $X182):INDIRECT("Table!" &amp; $AA$211 &amp; $X182),0)))))</f>
        <v/>
      </c>
      <c r="I182" s="277"/>
      <c r="J182" s="277"/>
      <c r="K182" s="26" t="str">
        <f ca="1">IF(ISERROR(MATCH(L$1,INDIRECT("Table!A"&amp;$X182):INDIRECT("Table!" &amp; $AA$211 &amp; $X182),0)),"",INDIRECT(CONCATENATE("Table!",ADDRESS($T182,MATCH(L$1,INDIRECT("Table!A" &amp; $X182):INDIRECT("Table!" &amp; $AA$211 &amp; $X182),0)))))</f>
        <v/>
      </c>
      <c r="L182" s="26" t="str">
        <f ca="1">IF(ISERROR(MATCH(M$1,INDIRECT("Table!A"&amp;$X182):INDIRECT("Table!" &amp; $AA$211 &amp; $X182),0)),"",INDIRECT(CONCATENATE("Table!",ADDRESS($T182,MATCH(M$1,INDIRECT("Table!A" &amp; $X182):INDIRECT("Table!" &amp; $AA$211 &amp; $X182),0)))))</f>
        <v/>
      </c>
      <c r="M182" s="26" t="str">
        <f ca="1">IF(ISERROR(MATCH(N$1,INDIRECT("Table!A"&amp;$X182):INDIRECT("Table!" &amp; $AA$211 &amp; $X182),0)),"",INDIRECT(CONCATENATE("Table!",ADDRESS($T182,MATCH(N$1,INDIRECT("Table!A" &amp; $X182):INDIRECT("Table!" &amp; $AA$211 &amp; $X182),0)))))</f>
        <v/>
      </c>
      <c r="N182" s="26" t="str">
        <f ca="1">IF(ISERROR(MATCH(O$1,INDIRECT("Table!A"&amp;$X182):INDIRECT("Table!" &amp; $AA$211 &amp; $X182),0)),"",INDIRECT(CONCATENATE("Table!",ADDRESS($T182,MATCH(O$1,INDIRECT("Table!A" &amp; $X182):INDIRECT("Table!" &amp; $AA$211 &amp; $X182),0)))))</f>
        <v/>
      </c>
      <c r="O182" s="26" t="str">
        <f ca="1">IF(ISERROR(MATCH(P$1,INDIRECT("Table!A"&amp;$X182):INDIRECT("Table!" &amp; $AA$211 &amp; $X182),0)),"",INDIRECT(CONCATENATE("Table!",ADDRESS($T182,MATCH(P$1,INDIRECT("Table!A" &amp; $X182):INDIRECT("Table!" &amp; $AA$211 &amp; $X182),0)))))</f>
        <v/>
      </c>
      <c r="P182" s="277" t="str">
        <f ca="1">IF(ISERROR(MATCH(Q$1,INDIRECT("Table!A"&amp;$X182):INDIRECT("Table!" &amp; $AA$211 &amp; $X182),0)),"",INDIRECT(CONCATENATE("Table!",ADDRESS($T182,MATCH(Q$1,INDIRECT("Table!A" &amp; $X182):INDIRECT("Table!" &amp; $AA$211 &amp; $X182),0)))))</f>
        <v/>
      </c>
      <c r="Q182" s="102"/>
      <c r="R182" s="102"/>
      <c r="S182" s="102"/>
      <c r="T182" s="24"/>
      <c r="U182" s="102"/>
      <c r="V182" s="102"/>
      <c r="W182" s="102"/>
      <c r="X182" s="24"/>
      <c r="Y182" s="102"/>
      <c r="Z182" s="102"/>
      <c r="AA182" s="102"/>
    </row>
    <row r="183" spans="2:27" ht="18" customHeight="1">
      <c r="B183" s="26"/>
      <c r="C183" s="26" t="str">
        <f ca="1">IF(ISERROR(MATCH(C$1,INDIRECT("Table!A"&amp;$X183):INDIRECT("Table!" &amp; $AA$211 &amp; $X183),0)),"",INDIRECT(CONCATENATE("Table!",ADDRESS($T183,MATCH(C$1,INDIRECT("Table!A" &amp; $X183):INDIRECT("Table!" &amp; $AA$211 &amp; $X183),0)))))</f>
        <v/>
      </c>
      <c r="D183" s="26" t="str">
        <f ca="1">IF(ISERROR(MATCH(D$1,INDIRECT("Table!A"&amp;$X183):INDIRECT("Table!" &amp; $AA$211 &amp; $X183),0)),"",INDIRECT(CONCATENATE("Table!",ADDRESS($T183,MATCH(D$1,INDIRECT("Table!A" &amp; $X183):INDIRECT("Table!" &amp; $AA$211 &amp; $X183),0)))))</f>
        <v/>
      </c>
      <c r="E183" s="26" t="str">
        <f ca="1">IF(ISERROR(MATCH(E$1,INDIRECT("Table!A"&amp;$X183):INDIRECT("Table!" &amp; $AA$211 &amp; $X183),0)),"",INDIRECT(CONCATENATE("Table!",ADDRESS($T183,MATCH(E$1,INDIRECT("Table!A" &amp; $X183):INDIRECT("Table!" &amp; $AA$211 &amp; $X183),0)))))</f>
        <v/>
      </c>
      <c r="F183" s="26" t="str">
        <f ca="1">IF(ISERROR(MATCH(F$1,INDIRECT("Table!A"&amp;$X183):INDIRECT("Table!" &amp; $AA$211 &amp; $X183),0)),"",INDIRECT(CONCATENATE("Table!",ADDRESS($T183,MATCH(F$1,INDIRECT("Table!A" &amp; $X183):INDIRECT("Table!" &amp; $AA$211 &amp; $X183),0)))))</f>
        <v/>
      </c>
      <c r="G183" s="26" t="str">
        <f ca="1">IF(ISERROR(MATCH(G$1,INDIRECT("Table!A"&amp;$X183):INDIRECT("Table!" &amp; $AA$211 &amp; $X183),0)),"",INDIRECT(CONCATENATE("Table!",ADDRESS($T183,MATCH(G$1,INDIRECT("Table!A" &amp; $X183):INDIRECT("Table!" &amp; $AA$211 &amp; $X183),0)))))</f>
        <v/>
      </c>
      <c r="H183" s="26" t="str">
        <f ca="1">IF(ISERROR(MATCH(H$1,INDIRECT("Table!A"&amp;$X183):INDIRECT("Table!" &amp; $AA$211 &amp; $X183),0)),"",INDIRECT(CONCATENATE("Table!",ADDRESS($T183,MATCH(H$1,INDIRECT("Table!A" &amp; $X183):INDIRECT("Table!" &amp; $AA$211 &amp; $X183),0)))))</f>
        <v/>
      </c>
      <c r="I183" s="277"/>
      <c r="J183" s="277"/>
      <c r="K183" s="26" t="str">
        <f ca="1">IF(ISERROR(MATCH(L$1,INDIRECT("Table!A"&amp;$X183):INDIRECT("Table!" &amp; $AA$211 &amp; $X183),0)),"",INDIRECT(CONCATENATE("Table!",ADDRESS($T183,MATCH(L$1,INDIRECT("Table!A" &amp; $X183):INDIRECT("Table!" &amp; $AA$211 &amp; $X183),0)))))</f>
        <v/>
      </c>
      <c r="L183" s="26" t="str">
        <f ca="1">IF(ISERROR(MATCH(M$1,INDIRECT("Table!A"&amp;$X183):INDIRECT("Table!" &amp; $AA$211 &amp; $X183),0)),"",INDIRECT(CONCATENATE("Table!",ADDRESS($T183,MATCH(M$1,INDIRECT("Table!A" &amp; $X183):INDIRECT("Table!" &amp; $AA$211 &amp; $X183),0)))))</f>
        <v/>
      </c>
      <c r="M183" s="26" t="str">
        <f ca="1">IF(ISERROR(MATCH(N$1,INDIRECT("Table!A"&amp;$X183):INDIRECT("Table!" &amp; $AA$211 &amp; $X183),0)),"",INDIRECT(CONCATENATE("Table!",ADDRESS($T183,MATCH(N$1,INDIRECT("Table!A" &amp; $X183):INDIRECT("Table!" &amp; $AA$211 &amp; $X183),0)))))</f>
        <v/>
      </c>
      <c r="N183" s="26" t="str">
        <f ca="1">IF(ISERROR(MATCH(O$1,INDIRECT("Table!A"&amp;$X183):INDIRECT("Table!" &amp; $AA$211 &amp; $X183),0)),"",INDIRECT(CONCATENATE("Table!",ADDRESS($T183,MATCH(O$1,INDIRECT("Table!A" &amp; $X183):INDIRECT("Table!" &amp; $AA$211 &amp; $X183),0)))))</f>
        <v/>
      </c>
      <c r="O183" s="26" t="str">
        <f ca="1">IF(ISERROR(MATCH(P$1,INDIRECT("Table!A"&amp;$X183):INDIRECT("Table!" &amp; $AA$211 &amp; $X183),0)),"",INDIRECT(CONCATENATE("Table!",ADDRESS($T183,MATCH(P$1,INDIRECT("Table!A" &amp; $X183):INDIRECT("Table!" &amp; $AA$211 &amp; $X183),0)))))</f>
        <v/>
      </c>
      <c r="P183" s="277" t="str">
        <f ca="1">IF(ISERROR(MATCH(Q$1,INDIRECT("Table!A"&amp;$X183):INDIRECT("Table!" &amp; $AA$211 &amp; $X183),0)),"",INDIRECT(CONCATENATE("Table!",ADDRESS($T183,MATCH(Q$1,INDIRECT("Table!A" &amp; $X183):INDIRECT("Table!" &amp; $AA$211 &amp; $X183),0)))))</f>
        <v/>
      </c>
      <c r="Q183" s="101"/>
      <c r="R183" s="101"/>
      <c r="S183" s="101"/>
      <c r="T183" s="24"/>
      <c r="U183" s="101"/>
      <c r="V183" s="101"/>
      <c r="W183" s="101"/>
      <c r="X183" s="24"/>
      <c r="Y183" s="101"/>
      <c r="Z183" s="101"/>
      <c r="AA183" s="101"/>
    </row>
    <row r="184" spans="2:27" ht="18" customHeight="1">
      <c r="B184" s="26"/>
      <c r="C184" s="26" t="str">
        <f ca="1">IF(ISERROR(MATCH(C$1,INDIRECT("Table!A"&amp;$X184):INDIRECT("Table!" &amp; $AA$211 &amp; $X184),0)),"",INDIRECT(CONCATENATE("Table!",ADDRESS($T184,MATCH(C$1,INDIRECT("Table!A" &amp; $X184):INDIRECT("Table!" &amp; $AA$211 &amp; $X184),0)))))</f>
        <v/>
      </c>
      <c r="D184" s="26" t="str">
        <f ca="1">IF(ISERROR(MATCH(D$1,INDIRECT("Table!A"&amp;$X184):INDIRECT("Table!" &amp; $AA$211 &amp; $X184),0)),"",INDIRECT(CONCATENATE("Table!",ADDRESS($T184,MATCH(D$1,INDIRECT("Table!A" &amp; $X184):INDIRECT("Table!" &amp; $AA$211 &amp; $X184),0)))))</f>
        <v/>
      </c>
      <c r="E184" s="26" t="str">
        <f ca="1">IF(ISERROR(MATCH(E$1,INDIRECT("Table!A"&amp;$X184):INDIRECT("Table!" &amp; $AA$211 &amp; $X184),0)),"",INDIRECT(CONCATENATE("Table!",ADDRESS($T184,MATCH(E$1,INDIRECT("Table!A" &amp; $X184):INDIRECT("Table!" &amp; $AA$211 &amp; $X184),0)))))</f>
        <v/>
      </c>
      <c r="F184" s="26" t="str">
        <f ca="1">IF(ISERROR(MATCH(F$1,INDIRECT("Table!A"&amp;$X184):INDIRECT("Table!" &amp; $AA$211 &amp; $X184),0)),"",INDIRECT(CONCATENATE("Table!",ADDRESS($T184,MATCH(F$1,INDIRECT("Table!A" &amp; $X184):INDIRECT("Table!" &amp; $AA$211 &amp; $X184),0)))))</f>
        <v/>
      </c>
      <c r="G184" s="26" t="str">
        <f ca="1">IF(ISERROR(MATCH(G$1,INDIRECT("Table!A"&amp;$X184):INDIRECT("Table!" &amp; $AA$211 &amp; $X184),0)),"",INDIRECT(CONCATENATE("Table!",ADDRESS($T184,MATCH(G$1,INDIRECT("Table!A" &amp; $X184):INDIRECT("Table!" &amp; $AA$211 &amp; $X184),0)))))</f>
        <v/>
      </c>
      <c r="H184" s="26" t="str">
        <f ca="1">IF(ISERROR(MATCH(H$1,INDIRECT("Table!A"&amp;$X184):INDIRECT("Table!" &amp; $AA$211 &amp; $X184),0)),"",INDIRECT(CONCATENATE("Table!",ADDRESS($T184,MATCH(H$1,INDIRECT("Table!A" &amp; $X184):INDIRECT("Table!" &amp; $AA$211 &amp; $X184),0)))))</f>
        <v/>
      </c>
      <c r="I184" s="277"/>
      <c r="J184" s="277"/>
      <c r="K184" s="26" t="str">
        <f ca="1">IF(ISERROR(MATCH(L$1,INDIRECT("Table!A"&amp;$X184):INDIRECT("Table!" &amp; $AA$211 &amp; $X184),0)),"",INDIRECT(CONCATENATE("Table!",ADDRESS($T184,MATCH(L$1,INDIRECT("Table!A" &amp; $X184):INDIRECT("Table!" &amp; $AA$211 &amp; $X184),0)))))</f>
        <v/>
      </c>
      <c r="L184" s="26" t="str">
        <f ca="1">IF(ISERROR(MATCH(M$1,INDIRECT("Table!A"&amp;$X184):INDIRECT("Table!" &amp; $AA$211 &amp; $X184),0)),"",INDIRECT(CONCATENATE("Table!",ADDRESS($T184,MATCH(M$1,INDIRECT("Table!A" &amp; $X184):INDIRECT("Table!" &amp; $AA$211 &amp; $X184),0)))))</f>
        <v/>
      </c>
      <c r="M184" s="26" t="str">
        <f ca="1">IF(ISERROR(MATCH(N$1,INDIRECT("Table!A"&amp;$X184):INDIRECT("Table!" &amp; $AA$211 &amp; $X184),0)),"",INDIRECT(CONCATENATE("Table!",ADDRESS($T184,MATCH(N$1,INDIRECT("Table!A" &amp; $X184):INDIRECT("Table!" &amp; $AA$211 &amp; $X184),0)))))</f>
        <v/>
      </c>
      <c r="N184" s="26" t="str">
        <f ca="1">IF(ISERROR(MATCH(O$1,INDIRECT("Table!A"&amp;$X184):INDIRECT("Table!" &amp; $AA$211 &amp; $X184),0)),"",INDIRECT(CONCATENATE("Table!",ADDRESS($T184,MATCH(O$1,INDIRECT("Table!A" &amp; $X184):INDIRECT("Table!" &amp; $AA$211 &amp; $X184),0)))))</f>
        <v/>
      </c>
      <c r="O184" s="26" t="str">
        <f ca="1">IF(ISERROR(MATCH(P$1,INDIRECT("Table!A"&amp;$X184):INDIRECT("Table!" &amp; $AA$211 &amp; $X184),0)),"",INDIRECT(CONCATENATE("Table!",ADDRESS($T184,MATCH(P$1,INDIRECT("Table!A" &amp; $X184):INDIRECT("Table!" &amp; $AA$211 &amp; $X184),0)))))</f>
        <v/>
      </c>
      <c r="P184" s="277" t="str">
        <f ca="1">IF(ISERROR(MATCH(Q$1,INDIRECT("Table!A"&amp;$X184):INDIRECT("Table!" &amp; $AA$211 &amp; $X184),0)),"",INDIRECT(CONCATENATE("Table!",ADDRESS($T184,MATCH(Q$1,INDIRECT("Table!A" &amp; $X184):INDIRECT("Table!" &amp; $AA$211 &amp; $X184),0)))))</f>
        <v/>
      </c>
      <c r="Q184" s="101"/>
      <c r="R184" s="101"/>
      <c r="S184" s="101"/>
      <c r="T184" s="24"/>
      <c r="U184" s="101"/>
      <c r="V184" s="101"/>
      <c r="W184" s="101"/>
      <c r="X184" s="24"/>
      <c r="Y184" s="101"/>
      <c r="Z184" s="101"/>
      <c r="AA184" s="101"/>
    </row>
    <row r="185" spans="2:27" ht="18" customHeight="1">
      <c r="B185" s="26"/>
      <c r="C185" s="26" t="str">
        <f ca="1">IF(ISERROR(MATCH(C$1,INDIRECT("Table!A"&amp;$X185):INDIRECT("Table!" &amp; $AA$211 &amp; $X185),0)),"",INDIRECT(CONCATENATE("Table!",ADDRESS($T185,MATCH(C$1,INDIRECT("Table!A" &amp; $X185):INDIRECT("Table!" &amp; $AA$211 &amp; $X185),0)))))</f>
        <v/>
      </c>
      <c r="D185" s="26" t="str">
        <f ca="1">IF(ISERROR(MATCH(D$1,INDIRECT("Table!A"&amp;$X185):INDIRECT("Table!" &amp; $AA$211 &amp; $X185),0)),"",INDIRECT(CONCATENATE("Table!",ADDRESS($T185,MATCH(D$1,INDIRECT("Table!A" &amp; $X185):INDIRECT("Table!" &amp; $AA$211 &amp; $X185),0)))))</f>
        <v/>
      </c>
      <c r="E185" s="26" t="str">
        <f ca="1">IF(ISERROR(MATCH(E$1,INDIRECT("Table!A"&amp;$X185):INDIRECT("Table!" &amp; $AA$211 &amp; $X185),0)),"",INDIRECT(CONCATENATE("Table!",ADDRESS($T185,MATCH(E$1,INDIRECT("Table!A" &amp; $X185):INDIRECT("Table!" &amp; $AA$211 &amp; $X185),0)))))</f>
        <v/>
      </c>
      <c r="F185" s="26" t="str">
        <f ca="1">IF(ISERROR(MATCH(F$1,INDIRECT("Table!A"&amp;$X185):INDIRECT("Table!" &amp; $AA$211 &amp; $X185),0)),"",INDIRECT(CONCATENATE("Table!",ADDRESS($T185,MATCH(F$1,INDIRECT("Table!A" &amp; $X185):INDIRECT("Table!" &amp; $AA$211 &amp; $X185),0)))))</f>
        <v/>
      </c>
      <c r="G185" s="26" t="str">
        <f ca="1">IF(ISERROR(MATCH(G$1,INDIRECT("Table!A"&amp;$X185):INDIRECT("Table!" &amp; $AA$211 &amp; $X185),0)),"",INDIRECT(CONCATENATE("Table!",ADDRESS($T185,MATCH(G$1,INDIRECT("Table!A" &amp; $X185):INDIRECT("Table!" &amp; $AA$211 &amp; $X185),0)))))</f>
        <v/>
      </c>
      <c r="H185" s="26" t="str">
        <f ca="1">IF(ISERROR(MATCH(H$1,INDIRECT("Table!A"&amp;$X185):INDIRECT("Table!" &amp; $AA$211 &amp; $X185),0)),"",INDIRECT(CONCATENATE("Table!",ADDRESS($T185,MATCH(H$1,INDIRECT("Table!A" &amp; $X185):INDIRECT("Table!" &amp; $AA$211 &amp; $X185),0)))))</f>
        <v/>
      </c>
      <c r="I185" s="277"/>
      <c r="J185" s="277"/>
      <c r="K185" s="26" t="str">
        <f ca="1">IF(ISERROR(MATCH(L$1,INDIRECT("Table!A"&amp;$X185):INDIRECT("Table!" &amp; $AA$211 &amp; $X185),0)),"",INDIRECT(CONCATENATE("Table!",ADDRESS($T185,MATCH(L$1,INDIRECT("Table!A" &amp; $X185):INDIRECT("Table!" &amp; $AA$211 &amp; $X185),0)))))</f>
        <v/>
      </c>
      <c r="L185" s="26" t="str">
        <f ca="1">IF(ISERROR(MATCH(M$1,INDIRECT("Table!A"&amp;$X185):INDIRECT("Table!" &amp; $AA$211 &amp; $X185),0)),"",INDIRECT(CONCATENATE("Table!",ADDRESS($T185,MATCH(M$1,INDIRECT("Table!A" &amp; $X185):INDIRECT("Table!" &amp; $AA$211 &amp; $X185),0)))))</f>
        <v/>
      </c>
      <c r="M185" s="26" t="str">
        <f ca="1">IF(ISERROR(MATCH(N$1,INDIRECT("Table!A"&amp;$X185):INDIRECT("Table!" &amp; $AA$211 &amp; $X185),0)),"",INDIRECT(CONCATENATE("Table!",ADDRESS($T185,MATCH(N$1,INDIRECT("Table!A" &amp; $X185):INDIRECT("Table!" &amp; $AA$211 &amp; $X185),0)))))</f>
        <v/>
      </c>
      <c r="N185" s="26" t="str">
        <f ca="1">IF(ISERROR(MATCH(O$1,INDIRECT("Table!A"&amp;$X185):INDIRECT("Table!" &amp; $AA$211 &amp; $X185),0)),"",INDIRECT(CONCATENATE("Table!",ADDRESS($T185,MATCH(O$1,INDIRECT("Table!A" &amp; $X185):INDIRECT("Table!" &amp; $AA$211 &amp; $X185),0)))))</f>
        <v/>
      </c>
      <c r="O185" s="26" t="str">
        <f ca="1">IF(ISERROR(MATCH(P$1,INDIRECT("Table!A"&amp;$X185):INDIRECT("Table!" &amp; $AA$211 &amp; $X185),0)),"",INDIRECT(CONCATENATE("Table!",ADDRESS($T185,MATCH(P$1,INDIRECT("Table!A" &amp; $X185):INDIRECT("Table!" &amp; $AA$211 &amp; $X185),0)))))</f>
        <v/>
      </c>
      <c r="P185" s="277" t="str">
        <f ca="1">IF(ISERROR(MATCH(Q$1,INDIRECT("Table!A"&amp;$X185):INDIRECT("Table!" &amp; $AA$211 &amp; $X185),0)),"",INDIRECT(CONCATENATE("Table!",ADDRESS($T185,MATCH(Q$1,INDIRECT("Table!A" &amp; $X185):INDIRECT("Table!" &amp; $AA$211 &amp; $X185),0)))))</f>
        <v/>
      </c>
      <c r="Q185" s="99"/>
      <c r="R185" s="99"/>
      <c r="S185" s="99"/>
      <c r="T185" s="24"/>
      <c r="U185" s="99"/>
      <c r="V185" s="99"/>
      <c r="W185" s="99"/>
      <c r="X185" s="24"/>
      <c r="Y185" s="99"/>
      <c r="Z185" s="99"/>
      <c r="AA185" s="99"/>
    </row>
    <row r="186" spans="2:27" ht="18" customHeight="1">
      <c r="B186" s="26"/>
      <c r="C186" s="26" t="str">
        <f ca="1">IF(ISERROR(MATCH(C$1,INDIRECT("Table!A"&amp;$X186):INDIRECT("Table!" &amp; $AA$211 &amp; $X186),0)),"",INDIRECT(CONCATENATE("Table!",ADDRESS($T186,MATCH(C$1,INDIRECT("Table!A" &amp; $X186):INDIRECT("Table!" &amp; $AA$211 &amp; $X186),0)))))</f>
        <v/>
      </c>
      <c r="D186" s="26" t="str">
        <f ca="1">IF(ISERROR(MATCH(D$1,INDIRECT("Table!A"&amp;$X186):INDIRECT("Table!" &amp; $AA$211 &amp; $X186),0)),"",INDIRECT(CONCATENATE("Table!",ADDRESS($T186,MATCH(D$1,INDIRECT("Table!A" &amp; $X186):INDIRECT("Table!" &amp; $AA$211 &amp; $X186),0)))))</f>
        <v/>
      </c>
      <c r="E186" s="26" t="str">
        <f ca="1">IF(ISERROR(MATCH(E$1,INDIRECT("Table!A"&amp;$X186):INDIRECT("Table!" &amp; $AA$211 &amp; $X186),0)),"",INDIRECT(CONCATENATE("Table!",ADDRESS($T186,MATCH(E$1,INDIRECT("Table!A" &amp; $X186):INDIRECT("Table!" &amp; $AA$211 &amp; $X186),0)))))</f>
        <v/>
      </c>
      <c r="F186" s="26" t="str">
        <f ca="1">IF(ISERROR(MATCH(F$1,INDIRECT("Table!A"&amp;$X186):INDIRECT("Table!" &amp; $AA$211 &amp; $X186),0)),"",INDIRECT(CONCATENATE("Table!",ADDRESS($T186,MATCH(F$1,INDIRECT("Table!A" &amp; $X186):INDIRECT("Table!" &amp; $AA$211 &amp; $X186),0)))))</f>
        <v/>
      </c>
      <c r="G186" s="26" t="str">
        <f ca="1">IF(ISERROR(MATCH(G$1,INDIRECT("Table!A"&amp;$X186):INDIRECT("Table!" &amp; $AA$211 &amp; $X186),0)),"",INDIRECT(CONCATENATE("Table!",ADDRESS($T186,MATCH(G$1,INDIRECT("Table!A" &amp; $X186):INDIRECT("Table!" &amp; $AA$211 &amp; $X186),0)))))</f>
        <v/>
      </c>
      <c r="H186" s="26" t="str">
        <f ca="1">IF(ISERROR(MATCH(H$1,INDIRECT("Table!A"&amp;$X186):INDIRECT("Table!" &amp; $AA$211 &amp; $X186),0)),"",INDIRECT(CONCATENATE("Table!",ADDRESS($T186,MATCH(H$1,INDIRECT("Table!A" &amp; $X186):INDIRECT("Table!" &amp; $AA$211 &amp; $X186),0)))))</f>
        <v/>
      </c>
      <c r="I186" s="277"/>
      <c r="J186" s="277"/>
      <c r="K186" s="26" t="str">
        <f ca="1">IF(ISERROR(MATCH(L$1,INDIRECT("Table!A"&amp;$X186):INDIRECT("Table!" &amp; $AA$211 &amp; $X186),0)),"",INDIRECT(CONCATENATE("Table!",ADDRESS($T186,MATCH(L$1,INDIRECT("Table!A" &amp; $X186):INDIRECT("Table!" &amp; $AA$211 &amp; $X186),0)))))</f>
        <v/>
      </c>
      <c r="L186" s="26" t="str">
        <f ca="1">IF(ISERROR(MATCH(M$1,INDIRECT("Table!A"&amp;$X186):INDIRECT("Table!" &amp; $AA$211 &amp; $X186),0)),"",INDIRECT(CONCATENATE("Table!",ADDRESS($T186,MATCH(M$1,INDIRECT("Table!A" &amp; $X186):INDIRECT("Table!" &amp; $AA$211 &amp; $X186),0)))))</f>
        <v/>
      </c>
      <c r="M186" s="26" t="str">
        <f ca="1">IF(ISERROR(MATCH(N$1,INDIRECT("Table!A"&amp;$X186):INDIRECT("Table!" &amp; $AA$211 &amp; $X186),0)),"",INDIRECT(CONCATENATE("Table!",ADDRESS($T186,MATCH(N$1,INDIRECT("Table!A" &amp; $X186):INDIRECT("Table!" &amp; $AA$211 &amp; $X186),0)))))</f>
        <v/>
      </c>
      <c r="N186" s="26" t="str">
        <f ca="1">IF(ISERROR(MATCH(O$1,INDIRECT("Table!A"&amp;$X186):INDIRECT("Table!" &amp; $AA$211 &amp; $X186),0)),"",INDIRECT(CONCATENATE("Table!",ADDRESS($T186,MATCH(O$1,INDIRECT("Table!A" &amp; $X186):INDIRECT("Table!" &amp; $AA$211 &amp; $X186),0)))))</f>
        <v/>
      </c>
      <c r="O186" s="26" t="str">
        <f ca="1">IF(ISERROR(MATCH(P$1,INDIRECT("Table!A"&amp;$X186):INDIRECT("Table!" &amp; $AA$211 &amp; $X186),0)),"",INDIRECT(CONCATENATE("Table!",ADDRESS($T186,MATCH(P$1,INDIRECT("Table!A" &amp; $X186):INDIRECT("Table!" &amp; $AA$211 &amp; $X186),0)))))</f>
        <v/>
      </c>
      <c r="P186" s="277" t="str">
        <f ca="1">IF(ISERROR(MATCH(Q$1,INDIRECT("Table!A"&amp;$X186):INDIRECT("Table!" &amp; $AA$211 &amp; $X186),0)),"",INDIRECT(CONCATENATE("Table!",ADDRESS($T186,MATCH(Q$1,INDIRECT("Table!A" &amp; $X186):INDIRECT("Table!" &amp; $AA$211 &amp; $X186),0)))))</f>
        <v/>
      </c>
      <c r="Q186" s="98"/>
      <c r="R186" s="98"/>
      <c r="S186" s="98"/>
      <c r="T186" s="24"/>
      <c r="U186" s="98"/>
      <c r="V186" s="98"/>
      <c r="W186" s="98"/>
      <c r="X186" s="24"/>
      <c r="Y186" s="98"/>
      <c r="Z186" s="98"/>
      <c r="AA186" s="98"/>
    </row>
    <row r="187" spans="2:27" ht="18" customHeight="1">
      <c r="B187" s="26"/>
      <c r="C187" s="26" t="str">
        <f ca="1">IF(ISERROR(MATCH(C$1,INDIRECT("Table!A"&amp;$X187):INDIRECT("Table!" &amp; $AA$211 &amp; $X187),0)),"",INDIRECT(CONCATENATE("Table!",ADDRESS($T187,MATCH(C$1,INDIRECT("Table!A" &amp; $X187):INDIRECT("Table!" &amp; $AA$211 &amp; $X187),0)))))</f>
        <v/>
      </c>
      <c r="D187" s="26" t="str">
        <f ca="1">IF(ISERROR(MATCH(D$1,INDIRECT("Table!A"&amp;$X187):INDIRECT("Table!" &amp; $AA$211 &amp; $X187),0)),"",INDIRECT(CONCATENATE("Table!",ADDRESS($T187,MATCH(D$1,INDIRECT("Table!A" &amp; $X187):INDIRECT("Table!" &amp; $AA$211 &amp; $X187),0)))))</f>
        <v/>
      </c>
      <c r="E187" s="26" t="str">
        <f ca="1">IF(ISERROR(MATCH(E$1,INDIRECT("Table!A"&amp;$X187):INDIRECT("Table!" &amp; $AA$211 &amp; $X187),0)),"",INDIRECT(CONCATENATE("Table!",ADDRESS($T187,MATCH(E$1,INDIRECT("Table!A" &amp; $X187):INDIRECT("Table!" &amp; $AA$211 &amp; $X187),0)))))</f>
        <v/>
      </c>
      <c r="F187" s="26" t="str">
        <f ca="1">IF(ISERROR(MATCH(F$1,INDIRECT("Table!A"&amp;$X187):INDIRECT("Table!" &amp; $AA$211 &amp; $X187),0)),"",INDIRECT(CONCATENATE("Table!",ADDRESS($T187,MATCH(F$1,INDIRECT("Table!A" &amp; $X187):INDIRECT("Table!" &amp; $AA$211 &amp; $X187),0)))))</f>
        <v/>
      </c>
      <c r="G187" s="26" t="str">
        <f ca="1">IF(ISERROR(MATCH(G$1,INDIRECT("Table!A"&amp;$X187):INDIRECT("Table!" &amp; $AA$211 &amp; $X187),0)),"",INDIRECT(CONCATENATE("Table!",ADDRESS($T187,MATCH(G$1,INDIRECT("Table!A" &amp; $X187):INDIRECT("Table!" &amp; $AA$211 &amp; $X187),0)))))</f>
        <v/>
      </c>
      <c r="H187" s="26" t="str">
        <f ca="1">IF(ISERROR(MATCH(H$1,INDIRECT("Table!A"&amp;$X187):INDIRECT("Table!" &amp; $AA$211 &amp; $X187),0)),"",INDIRECT(CONCATENATE("Table!",ADDRESS($T187,MATCH(H$1,INDIRECT("Table!A" &amp; $X187):INDIRECT("Table!" &amp; $AA$211 &amp; $X187),0)))))</f>
        <v/>
      </c>
      <c r="I187" s="277"/>
      <c r="J187" s="277"/>
      <c r="K187" s="26" t="str">
        <f ca="1">IF(ISERROR(MATCH(L$1,INDIRECT("Table!A"&amp;$X187):INDIRECT("Table!" &amp; $AA$211 &amp; $X187),0)),"",INDIRECT(CONCATENATE("Table!",ADDRESS($T187,MATCH(L$1,INDIRECT("Table!A" &amp; $X187):INDIRECT("Table!" &amp; $AA$211 &amp; $X187),0)))))</f>
        <v/>
      </c>
      <c r="L187" s="26" t="str">
        <f ca="1">IF(ISERROR(MATCH(M$1,INDIRECT("Table!A"&amp;$X187):INDIRECT("Table!" &amp; $AA$211 &amp; $X187),0)),"",INDIRECT(CONCATENATE("Table!",ADDRESS($T187,MATCH(M$1,INDIRECT("Table!A" &amp; $X187):INDIRECT("Table!" &amp; $AA$211 &amp; $X187),0)))))</f>
        <v/>
      </c>
      <c r="M187" s="26" t="str">
        <f ca="1">IF(ISERROR(MATCH(N$1,INDIRECT("Table!A"&amp;$X187):INDIRECT("Table!" &amp; $AA$211 &amp; $X187),0)),"",INDIRECT(CONCATENATE("Table!",ADDRESS($T187,MATCH(N$1,INDIRECT("Table!A" &amp; $X187):INDIRECT("Table!" &amp; $AA$211 &amp; $X187),0)))))</f>
        <v/>
      </c>
      <c r="N187" s="26" t="str">
        <f ca="1">IF(ISERROR(MATCH(O$1,INDIRECT("Table!A"&amp;$X187):INDIRECT("Table!" &amp; $AA$211 &amp; $X187),0)),"",INDIRECT(CONCATENATE("Table!",ADDRESS($T187,MATCH(O$1,INDIRECT("Table!A" &amp; $X187):INDIRECT("Table!" &amp; $AA$211 &amp; $X187),0)))))</f>
        <v/>
      </c>
      <c r="O187" s="26" t="str">
        <f ca="1">IF(ISERROR(MATCH(P$1,INDIRECT("Table!A"&amp;$X187):INDIRECT("Table!" &amp; $AA$211 &amp; $X187),0)),"",INDIRECT(CONCATENATE("Table!",ADDRESS($T187,MATCH(P$1,INDIRECT("Table!A" &amp; $X187):INDIRECT("Table!" &amp; $AA$211 &amp; $X187),0)))))</f>
        <v/>
      </c>
      <c r="P187" s="277" t="str">
        <f ca="1">IF(ISERROR(MATCH(Q$1,INDIRECT("Table!A"&amp;$X187):INDIRECT("Table!" &amp; $AA$211 &amp; $X187),0)),"",INDIRECT(CONCATENATE("Table!",ADDRESS($T187,MATCH(Q$1,INDIRECT("Table!A" &amp; $X187):INDIRECT("Table!" &amp; $AA$211 &amp; $X187),0)))))</f>
        <v/>
      </c>
      <c r="Q187" s="97"/>
      <c r="R187" s="97"/>
      <c r="S187" s="97"/>
      <c r="T187" s="24"/>
      <c r="U187" s="97"/>
      <c r="V187" s="97"/>
      <c r="W187" s="97"/>
      <c r="X187" s="24"/>
      <c r="Y187" s="97"/>
      <c r="Z187" s="97"/>
      <c r="AA187" s="97"/>
    </row>
    <row r="188" spans="2:27" ht="18" customHeight="1">
      <c r="B188" s="26"/>
      <c r="C188" s="26" t="str">
        <f ca="1">IF(ISERROR(MATCH(C$1,INDIRECT("Table!A"&amp;$X188):INDIRECT("Table!" &amp; $AA$211 &amp; $X188),0)),"",INDIRECT(CONCATENATE("Table!",ADDRESS($T188,MATCH(C$1,INDIRECT("Table!A" &amp; $X188):INDIRECT("Table!" &amp; $AA$211 &amp; $X188),0)))))</f>
        <v/>
      </c>
      <c r="D188" s="26" t="str">
        <f ca="1">IF(ISERROR(MATCH(D$1,INDIRECT("Table!A"&amp;$X188):INDIRECT("Table!" &amp; $AA$211 &amp; $X188),0)),"",INDIRECT(CONCATENATE("Table!",ADDRESS($T188,MATCH(D$1,INDIRECT("Table!A" &amp; $X188):INDIRECT("Table!" &amp; $AA$211 &amp; $X188),0)))))</f>
        <v/>
      </c>
      <c r="E188" s="26" t="str">
        <f ca="1">IF(ISERROR(MATCH(E$1,INDIRECT("Table!A"&amp;$X188):INDIRECT("Table!" &amp; $AA$211 &amp; $X188),0)),"",INDIRECT(CONCATENATE("Table!",ADDRESS($T188,MATCH(E$1,INDIRECT("Table!A" &amp; $X188):INDIRECT("Table!" &amp; $AA$211 &amp; $X188),0)))))</f>
        <v/>
      </c>
      <c r="F188" s="26" t="str">
        <f ca="1">IF(ISERROR(MATCH(F$1,INDIRECT("Table!A"&amp;$X188):INDIRECT("Table!" &amp; $AA$211 &amp; $X188),0)),"",INDIRECT(CONCATENATE("Table!",ADDRESS($T188,MATCH(F$1,INDIRECT("Table!A" &amp; $X188):INDIRECT("Table!" &amp; $AA$211 &amp; $X188),0)))))</f>
        <v/>
      </c>
      <c r="G188" s="26" t="str">
        <f ca="1">IF(ISERROR(MATCH(G$1,INDIRECT("Table!A"&amp;$X188):INDIRECT("Table!" &amp; $AA$211 &amp; $X188),0)),"",INDIRECT(CONCATENATE("Table!",ADDRESS($T188,MATCH(G$1,INDIRECT("Table!A" &amp; $X188):INDIRECT("Table!" &amp; $AA$211 &amp; $X188),0)))))</f>
        <v/>
      </c>
      <c r="H188" s="26" t="str">
        <f ca="1">IF(ISERROR(MATCH(H$1,INDIRECT("Table!A"&amp;$X188):INDIRECT("Table!" &amp; $AA$211 &amp; $X188),0)),"",INDIRECT(CONCATENATE("Table!",ADDRESS($T188,MATCH(H$1,INDIRECT("Table!A" &amp; $X188):INDIRECT("Table!" &amp; $AA$211 &amp; $X188),0)))))</f>
        <v/>
      </c>
      <c r="I188" s="277"/>
      <c r="J188" s="277"/>
      <c r="K188" s="26" t="str">
        <f ca="1">IF(ISERROR(MATCH(L$1,INDIRECT("Table!A"&amp;$X188):INDIRECT("Table!" &amp; $AA$211 &amp; $X188),0)),"",INDIRECT(CONCATENATE("Table!",ADDRESS($T188,MATCH(L$1,INDIRECT("Table!A" &amp; $X188):INDIRECT("Table!" &amp; $AA$211 &amp; $X188),0)))))</f>
        <v/>
      </c>
      <c r="L188" s="26" t="str">
        <f ca="1">IF(ISERROR(MATCH(M$1,INDIRECT("Table!A"&amp;$X188):INDIRECT("Table!" &amp; $AA$211 &amp; $X188),0)),"",INDIRECT(CONCATENATE("Table!",ADDRESS($T188,MATCH(M$1,INDIRECT("Table!A" &amp; $X188):INDIRECT("Table!" &amp; $AA$211 &amp; $X188),0)))))</f>
        <v/>
      </c>
      <c r="M188" s="26" t="str">
        <f ca="1">IF(ISERROR(MATCH(N$1,INDIRECT("Table!A"&amp;$X188):INDIRECT("Table!" &amp; $AA$211 &amp; $X188),0)),"",INDIRECT(CONCATENATE("Table!",ADDRESS($T188,MATCH(N$1,INDIRECT("Table!A" &amp; $X188):INDIRECT("Table!" &amp; $AA$211 &amp; $X188),0)))))</f>
        <v/>
      </c>
      <c r="N188" s="26" t="str">
        <f ca="1">IF(ISERROR(MATCH(O$1,INDIRECT("Table!A"&amp;$X188):INDIRECT("Table!" &amp; $AA$211 &amp; $X188),0)),"",INDIRECT(CONCATENATE("Table!",ADDRESS($T188,MATCH(O$1,INDIRECT("Table!A" &amp; $X188):INDIRECT("Table!" &amp; $AA$211 &amp; $X188),0)))))</f>
        <v/>
      </c>
      <c r="O188" s="26" t="str">
        <f ca="1">IF(ISERROR(MATCH(P$1,INDIRECT("Table!A"&amp;$X188):INDIRECT("Table!" &amp; $AA$211 &amp; $X188),0)),"",INDIRECT(CONCATENATE("Table!",ADDRESS($T188,MATCH(P$1,INDIRECT("Table!A" &amp; $X188):INDIRECT("Table!" &amp; $AA$211 &amp; $X188),0)))))</f>
        <v/>
      </c>
      <c r="P188" s="277" t="str">
        <f ca="1">IF(ISERROR(MATCH(Q$1,INDIRECT("Table!A"&amp;$X188):INDIRECT("Table!" &amp; $AA$211 &amp; $X188),0)),"",INDIRECT(CONCATENATE("Table!",ADDRESS($T188,MATCH(Q$1,INDIRECT("Table!A" &amp; $X188):INDIRECT("Table!" &amp; $AA$211 &amp; $X188),0)))))</f>
        <v/>
      </c>
      <c r="Q188" s="96"/>
      <c r="R188" s="96"/>
      <c r="S188" s="96"/>
      <c r="T188" s="24"/>
      <c r="U188" s="96"/>
      <c r="V188" s="96"/>
      <c r="W188" s="96"/>
      <c r="X188" s="24"/>
      <c r="Y188" s="96"/>
      <c r="Z188" s="96"/>
      <c r="AA188" s="96"/>
    </row>
    <row r="189" spans="2:27" ht="18" customHeight="1">
      <c r="B189" s="26"/>
      <c r="C189" s="26" t="str">
        <f ca="1">IF(ISERROR(MATCH(C$1,INDIRECT("Table!A"&amp;$X189):INDIRECT("Table!" &amp; $AA$211 &amp; $X189),0)),"",INDIRECT(CONCATENATE("Table!",ADDRESS($T189,MATCH(C$1,INDIRECT("Table!A" &amp; $X189):INDIRECT("Table!" &amp; $AA$211 &amp; $X189),0)))))</f>
        <v/>
      </c>
      <c r="D189" s="26" t="str">
        <f ca="1">IF(ISERROR(MATCH(D$1,INDIRECT("Table!A"&amp;$X189):INDIRECT("Table!" &amp; $AA$211 &amp; $X189),0)),"",INDIRECT(CONCATENATE("Table!",ADDRESS($T189,MATCH(D$1,INDIRECT("Table!A" &amp; $X189):INDIRECT("Table!" &amp; $AA$211 &amp; $X189),0)))))</f>
        <v/>
      </c>
      <c r="E189" s="26" t="str">
        <f ca="1">IF(ISERROR(MATCH(E$1,INDIRECT("Table!A"&amp;$X189):INDIRECT("Table!" &amp; $AA$211 &amp; $X189),0)),"",INDIRECT(CONCATENATE("Table!",ADDRESS($T189,MATCH(E$1,INDIRECT("Table!A" &amp; $X189):INDIRECT("Table!" &amp; $AA$211 &amp; $X189),0)))))</f>
        <v/>
      </c>
      <c r="F189" s="26" t="str">
        <f ca="1">IF(ISERROR(MATCH(F$1,INDIRECT("Table!A"&amp;$X189):INDIRECT("Table!" &amp; $AA$211 &amp; $X189),0)),"",INDIRECT(CONCATENATE("Table!",ADDRESS($T189,MATCH(F$1,INDIRECT("Table!A" &amp; $X189):INDIRECT("Table!" &amp; $AA$211 &amp; $X189),0)))))</f>
        <v/>
      </c>
      <c r="G189" s="26" t="str">
        <f ca="1">IF(ISERROR(MATCH(G$1,INDIRECT("Table!A"&amp;$X189):INDIRECT("Table!" &amp; $AA$211 &amp; $X189),0)),"",INDIRECT(CONCATENATE("Table!",ADDRESS($T189,MATCH(G$1,INDIRECT("Table!A" &amp; $X189):INDIRECT("Table!" &amp; $AA$211 &amp; $X189),0)))))</f>
        <v/>
      </c>
      <c r="H189" s="26" t="str">
        <f ca="1">IF(ISERROR(MATCH(H$1,INDIRECT("Table!A"&amp;$X189):INDIRECT("Table!" &amp; $AA$211 &amp; $X189),0)),"",INDIRECT(CONCATENATE("Table!",ADDRESS($T189,MATCH(H$1,INDIRECT("Table!A" &amp; $X189):INDIRECT("Table!" &amp; $AA$211 &amp; $X189),0)))))</f>
        <v/>
      </c>
      <c r="I189" s="277"/>
      <c r="J189" s="277"/>
      <c r="K189" s="26" t="str">
        <f ca="1">IF(ISERROR(MATCH(L$1,INDIRECT("Table!A"&amp;$X189):INDIRECT("Table!" &amp; $AA$211 &amp; $X189),0)),"",INDIRECT(CONCATENATE("Table!",ADDRESS($T189,MATCH(L$1,INDIRECT("Table!A" &amp; $X189):INDIRECT("Table!" &amp; $AA$211 &amp; $X189),0)))))</f>
        <v/>
      </c>
      <c r="L189" s="26" t="str">
        <f ca="1">IF(ISERROR(MATCH(M$1,INDIRECT("Table!A"&amp;$X189):INDIRECT("Table!" &amp; $AA$211 &amp; $X189),0)),"",INDIRECT(CONCATENATE("Table!",ADDRESS($T189,MATCH(M$1,INDIRECT("Table!A" &amp; $X189):INDIRECT("Table!" &amp; $AA$211 &amp; $X189),0)))))</f>
        <v/>
      </c>
      <c r="M189" s="26" t="str">
        <f ca="1">IF(ISERROR(MATCH(N$1,INDIRECT("Table!A"&amp;$X189):INDIRECT("Table!" &amp; $AA$211 &amp; $X189),0)),"",INDIRECT(CONCATENATE("Table!",ADDRESS($T189,MATCH(N$1,INDIRECT("Table!A" &amp; $X189):INDIRECT("Table!" &amp; $AA$211 &amp; $X189),0)))))</f>
        <v/>
      </c>
      <c r="N189" s="26" t="str">
        <f ca="1">IF(ISERROR(MATCH(O$1,INDIRECT("Table!A"&amp;$X189):INDIRECT("Table!" &amp; $AA$211 &amp; $X189),0)),"",INDIRECT(CONCATENATE("Table!",ADDRESS($T189,MATCH(O$1,INDIRECT("Table!A" &amp; $X189):INDIRECT("Table!" &amp; $AA$211 &amp; $X189),0)))))</f>
        <v/>
      </c>
      <c r="O189" s="26" t="str">
        <f ca="1">IF(ISERROR(MATCH(P$1,INDIRECT("Table!A"&amp;$X189):INDIRECT("Table!" &amp; $AA$211 &amp; $X189),0)),"",INDIRECT(CONCATENATE("Table!",ADDRESS($T189,MATCH(P$1,INDIRECT("Table!A" &amp; $X189):INDIRECT("Table!" &amp; $AA$211 &amp; $X189),0)))))</f>
        <v/>
      </c>
      <c r="P189" s="277" t="str">
        <f ca="1">IF(ISERROR(MATCH(Q$1,INDIRECT("Table!A"&amp;$X189):INDIRECT("Table!" &amp; $AA$211 &amp; $X189),0)),"",INDIRECT(CONCATENATE("Table!",ADDRESS($T189,MATCH(Q$1,INDIRECT("Table!A" &amp; $X189):INDIRECT("Table!" &amp; $AA$211 &amp; $X189),0)))))</f>
        <v/>
      </c>
      <c r="Q189" s="95"/>
      <c r="R189" s="95"/>
      <c r="S189" s="95"/>
      <c r="T189" s="24"/>
      <c r="U189" s="95"/>
      <c r="V189" s="95"/>
      <c r="W189" s="95"/>
      <c r="X189" s="24"/>
      <c r="Y189" s="95"/>
      <c r="Z189" s="95"/>
      <c r="AA189" s="95"/>
    </row>
    <row r="190" spans="2:27" ht="18" customHeight="1">
      <c r="B190" s="26"/>
      <c r="C190" s="26" t="str">
        <f ca="1">IF(ISERROR(MATCH(C$1,INDIRECT("Table!A"&amp;$X190):INDIRECT("Table!" &amp; $AA$211 &amp; $X190),0)),"",INDIRECT(CONCATENATE("Table!",ADDRESS($T190,MATCH(C$1,INDIRECT("Table!A" &amp; $X190):INDIRECT("Table!" &amp; $AA$211 &amp; $X190),0)))))</f>
        <v/>
      </c>
      <c r="D190" s="26" t="str">
        <f ca="1">IF(ISERROR(MATCH(D$1,INDIRECT("Table!A"&amp;$X190):INDIRECT("Table!" &amp; $AA$211 &amp; $X190),0)),"",INDIRECT(CONCATENATE("Table!",ADDRESS($T190,MATCH(D$1,INDIRECT("Table!A" &amp; $X190):INDIRECT("Table!" &amp; $AA$211 &amp; $X190),0)))))</f>
        <v/>
      </c>
      <c r="E190" s="26" t="str">
        <f ca="1">IF(ISERROR(MATCH(E$1,INDIRECT("Table!A"&amp;$X190):INDIRECT("Table!" &amp; $AA$211 &amp; $X190),0)),"",INDIRECT(CONCATENATE("Table!",ADDRESS($T190,MATCH(E$1,INDIRECT("Table!A" &amp; $X190):INDIRECT("Table!" &amp; $AA$211 &amp; $X190),0)))))</f>
        <v/>
      </c>
      <c r="F190" s="26" t="str">
        <f ca="1">IF(ISERROR(MATCH(F$1,INDIRECT("Table!A"&amp;$X190):INDIRECT("Table!" &amp; $AA$211 &amp; $X190),0)),"",INDIRECT(CONCATENATE("Table!",ADDRESS($T190,MATCH(F$1,INDIRECT("Table!A" &amp; $X190):INDIRECT("Table!" &amp; $AA$211 &amp; $X190),0)))))</f>
        <v/>
      </c>
      <c r="G190" s="26" t="str">
        <f ca="1">IF(ISERROR(MATCH(G$1,INDIRECT("Table!A"&amp;$X190):INDIRECT("Table!" &amp; $AA$211 &amp; $X190),0)),"",INDIRECT(CONCATENATE("Table!",ADDRESS($T190,MATCH(G$1,INDIRECT("Table!A" &amp; $X190):INDIRECT("Table!" &amp; $AA$211 &amp; $X190),0)))))</f>
        <v/>
      </c>
      <c r="H190" s="26" t="str">
        <f ca="1">IF(ISERROR(MATCH(H$1,INDIRECT("Table!A"&amp;$X190):INDIRECT("Table!" &amp; $AA$211 &amp; $X190),0)),"",INDIRECT(CONCATENATE("Table!",ADDRESS($T190,MATCH(H$1,INDIRECT("Table!A" &amp; $X190):INDIRECT("Table!" &amp; $AA$211 &amp; $X190),0)))))</f>
        <v/>
      </c>
      <c r="I190" s="277"/>
      <c r="J190" s="277"/>
      <c r="K190" s="26" t="str">
        <f ca="1">IF(ISERROR(MATCH(L$1,INDIRECT("Table!A"&amp;$X190):INDIRECT("Table!" &amp; $AA$211 &amp; $X190),0)),"",INDIRECT(CONCATENATE("Table!",ADDRESS($T190,MATCH(L$1,INDIRECT("Table!A" &amp; $X190):INDIRECT("Table!" &amp; $AA$211 &amp; $X190),0)))))</f>
        <v/>
      </c>
      <c r="L190" s="26" t="str">
        <f ca="1">IF(ISERROR(MATCH(M$1,INDIRECT("Table!A"&amp;$X190):INDIRECT("Table!" &amp; $AA$211 &amp; $X190),0)),"",INDIRECT(CONCATENATE("Table!",ADDRESS($T190,MATCH(M$1,INDIRECT("Table!A" &amp; $X190):INDIRECT("Table!" &amp; $AA$211 &amp; $X190),0)))))</f>
        <v/>
      </c>
      <c r="M190" s="26" t="str">
        <f ca="1">IF(ISERROR(MATCH(N$1,INDIRECT("Table!A"&amp;$X190):INDIRECT("Table!" &amp; $AA$211 &amp; $X190),0)),"",INDIRECT(CONCATENATE("Table!",ADDRESS($T190,MATCH(N$1,INDIRECT("Table!A" &amp; $X190):INDIRECT("Table!" &amp; $AA$211 &amp; $X190),0)))))</f>
        <v/>
      </c>
      <c r="N190" s="26" t="str">
        <f ca="1">IF(ISERROR(MATCH(O$1,INDIRECT("Table!A"&amp;$X190):INDIRECT("Table!" &amp; $AA$211 &amp; $X190),0)),"",INDIRECT(CONCATENATE("Table!",ADDRESS($T190,MATCH(O$1,INDIRECT("Table!A" &amp; $X190):INDIRECT("Table!" &amp; $AA$211 &amp; $X190),0)))))</f>
        <v/>
      </c>
      <c r="O190" s="26" t="str">
        <f ca="1">IF(ISERROR(MATCH(P$1,INDIRECT("Table!A"&amp;$X190):INDIRECT("Table!" &amp; $AA$211 &amp; $X190),0)),"",INDIRECT(CONCATENATE("Table!",ADDRESS($T190,MATCH(P$1,INDIRECT("Table!A" &amp; $X190):INDIRECT("Table!" &amp; $AA$211 &amp; $X190),0)))))</f>
        <v/>
      </c>
      <c r="P190" s="277" t="str">
        <f ca="1">IF(ISERROR(MATCH(Q$1,INDIRECT("Table!A"&amp;$X190):INDIRECT("Table!" &amp; $AA$211 &amp; $X190),0)),"",INDIRECT(CONCATENATE("Table!",ADDRESS($T190,MATCH(Q$1,INDIRECT("Table!A" &amp; $X190):INDIRECT("Table!" &amp; $AA$211 &amp; $X190),0)))))</f>
        <v/>
      </c>
      <c r="Q190" s="94"/>
      <c r="R190" s="94"/>
      <c r="S190" s="94"/>
      <c r="T190" s="24"/>
      <c r="U190" s="94"/>
      <c r="V190" s="94"/>
      <c r="W190" s="94"/>
      <c r="X190" s="24"/>
      <c r="Y190" s="94"/>
      <c r="Z190" s="94"/>
      <c r="AA190" s="94"/>
    </row>
    <row r="191" spans="2:27" ht="18" customHeight="1">
      <c r="B191" s="26"/>
      <c r="C191" s="26" t="str">
        <f ca="1">IF(ISERROR(MATCH(C$1,INDIRECT("Table!A"&amp;$X191):INDIRECT("Table!" &amp; $AA$211 &amp; $X191),0)),"",INDIRECT(CONCATENATE("Table!",ADDRESS($T191,MATCH(C$1,INDIRECT("Table!A" &amp; $X191):INDIRECT("Table!" &amp; $AA$211 &amp; $X191),0)))))</f>
        <v/>
      </c>
      <c r="D191" s="26" t="str">
        <f ca="1">IF(ISERROR(MATCH(D$1,INDIRECT("Table!A"&amp;$X191):INDIRECT("Table!" &amp; $AA$211 &amp; $X191),0)),"",INDIRECT(CONCATENATE("Table!",ADDRESS($T191,MATCH(D$1,INDIRECT("Table!A" &amp; $X191):INDIRECT("Table!" &amp; $AA$211 &amp; $X191),0)))))</f>
        <v/>
      </c>
      <c r="E191" s="26" t="str">
        <f ca="1">IF(ISERROR(MATCH(E$1,INDIRECT("Table!A"&amp;$X191):INDIRECT("Table!" &amp; $AA$211 &amp; $X191),0)),"",INDIRECT(CONCATENATE("Table!",ADDRESS($T191,MATCH(E$1,INDIRECT("Table!A" &amp; $X191):INDIRECT("Table!" &amp; $AA$211 &amp; $X191),0)))))</f>
        <v/>
      </c>
      <c r="F191" s="26" t="str">
        <f ca="1">IF(ISERROR(MATCH(F$1,INDIRECT("Table!A"&amp;$X191):INDIRECT("Table!" &amp; $AA$211 &amp; $X191),0)),"",INDIRECT(CONCATENATE("Table!",ADDRESS($T191,MATCH(F$1,INDIRECT("Table!A" &amp; $X191):INDIRECT("Table!" &amp; $AA$211 &amp; $X191),0)))))</f>
        <v/>
      </c>
      <c r="G191" s="26" t="str">
        <f ca="1">IF(ISERROR(MATCH(G$1,INDIRECT("Table!A"&amp;$X191):INDIRECT("Table!" &amp; $AA$211 &amp; $X191),0)),"",INDIRECT(CONCATENATE("Table!",ADDRESS($T191,MATCH(G$1,INDIRECT("Table!A" &amp; $X191):INDIRECT("Table!" &amp; $AA$211 &amp; $X191),0)))))</f>
        <v/>
      </c>
      <c r="H191" s="26" t="str">
        <f ca="1">IF(ISERROR(MATCH(H$1,INDIRECT("Table!A"&amp;$X191):INDIRECT("Table!" &amp; $AA$211 &amp; $X191),0)),"",INDIRECT(CONCATENATE("Table!",ADDRESS($T191,MATCH(H$1,INDIRECT("Table!A" &amp; $X191):INDIRECT("Table!" &amp; $AA$211 &amp; $X191),0)))))</f>
        <v/>
      </c>
      <c r="I191" s="277"/>
      <c r="J191" s="277"/>
      <c r="K191" s="26" t="str">
        <f ca="1">IF(ISERROR(MATCH(L$1,INDIRECT("Table!A"&amp;$X191):INDIRECT("Table!" &amp; $AA$211 &amp; $X191),0)),"",INDIRECT(CONCATENATE("Table!",ADDRESS($T191,MATCH(L$1,INDIRECT("Table!A" &amp; $X191):INDIRECT("Table!" &amp; $AA$211 &amp; $X191),0)))))</f>
        <v/>
      </c>
      <c r="L191" s="26" t="str">
        <f ca="1">IF(ISERROR(MATCH(M$1,INDIRECT("Table!A"&amp;$X191):INDIRECT("Table!" &amp; $AA$211 &amp; $X191),0)),"",INDIRECT(CONCATENATE("Table!",ADDRESS($T191,MATCH(M$1,INDIRECT("Table!A" &amp; $X191):INDIRECT("Table!" &amp; $AA$211 &amp; $X191),0)))))</f>
        <v/>
      </c>
      <c r="M191" s="26" t="str">
        <f ca="1">IF(ISERROR(MATCH(N$1,INDIRECT("Table!A"&amp;$X191):INDIRECT("Table!" &amp; $AA$211 &amp; $X191),0)),"",INDIRECT(CONCATENATE("Table!",ADDRESS($T191,MATCH(N$1,INDIRECT("Table!A" &amp; $X191):INDIRECT("Table!" &amp; $AA$211 &amp; $X191),0)))))</f>
        <v/>
      </c>
      <c r="N191" s="26" t="str">
        <f ca="1">IF(ISERROR(MATCH(O$1,INDIRECT("Table!A"&amp;$X191):INDIRECT("Table!" &amp; $AA$211 &amp; $X191),0)),"",INDIRECT(CONCATENATE("Table!",ADDRESS($T191,MATCH(O$1,INDIRECT("Table!A" &amp; $X191):INDIRECT("Table!" &amp; $AA$211 &amp; $X191),0)))))</f>
        <v/>
      </c>
      <c r="O191" s="26" t="str">
        <f ca="1">IF(ISERROR(MATCH(P$1,INDIRECT("Table!A"&amp;$X191):INDIRECT("Table!" &amp; $AA$211 &amp; $X191),0)),"",INDIRECT(CONCATENATE("Table!",ADDRESS($T191,MATCH(P$1,INDIRECT("Table!A" &amp; $X191):INDIRECT("Table!" &amp; $AA$211 &amp; $X191),0)))))</f>
        <v/>
      </c>
      <c r="P191" s="277" t="str">
        <f ca="1">IF(ISERROR(MATCH(Q$1,INDIRECT("Table!A"&amp;$X191):INDIRECT("Table!" &amp; $AA$211 &amp; $X191),0)),"",INDIRECT(CONCATENATE("Table!",ADDRESS($T191,MATCH(Q$1,INDIRECT("Table!A" &amp; $X191):INDIRECT("Table!" &amp; $AA$211 &amp; $X191),0)))))</f>
        <v/>
      </c>
      <c r="Q191" s="93"/>
      <c r="R191" s="93"/>
      <c r="S191" s="93"/>
      <c r="T191" s="24"/>
      <c r="U191" s="93"/>
      <c r="V191" s="93"/>
      <c r="W191" s="93"/>
      <c r="X191" s="24"/>
      <c r="Y191" s="93"/>
      <c r="Z191" s="93"/>
      <c r="AA191" s="93"/>
    </row>
    <row r="192" spans="2:27" ht="18" customHeight="1">
      <c r="B192" s="26"/>
      <c r="C192" s="26" t="str">
        <f ca="1">IF(ISERROR(MATCH(C$1,INDIRECT("Table!A"&amp;$X192):INDIRECT("Table!" &amp; $AA$211 &amp; $X192),0)),"",INDIRECT(CONCATENATE("Table!",ADDRESS($T192,MATCH(C$1,INDIRECT("Table!A" &amp; $X192):INDIRECT("Table!" &amp; $AA$211 &amp; $X192),0)))))</f>
        <v/>
      </c>
      <c r="D192" s="26" t="str">
        <f ca="1">IF(ISERROR(MATCH(D$1,INDIRECT("Table!A"&amp;$X192):INDIRECT("Table!" &amp; $AA$211 &amp; $X192),0)),"",INDIRECT(CONCATENATE("Table!",ADDRESS($T192,MATCH(D$1,INDIRECT("Table!A" &amp; $X192):INDIRECT("Table!" &amp; $AA$211 &amp; $X192),0)))))</f>
        <v/>
      </c>
      <c r="E192" s="26" t="str">
        <f ca="1">IF(ISERROR(MATCH(E$1,INDIRECT("Table!A"&amp;$X192):INDIRECT("Table!" &amp; $AA$211 &amp; $X192),0)),"",INDIRECT(CONCATENATE("Table!",ADDRESS($T192,MATCH(E$1,INDIRECT("Table!A" &amp; $X192):INDIRECT("Table!" &amp; $AA$211 &amp; $X192),0)))))</f>
        <v/>
      </c>
      <c r="F192" s="26" t="str">
        <f ca="1">IF(ISERROR(MATCH(F$1,INDIRECT("Table!A"&amp;$X192):INDIRECT("Table!" &amp; $AA$211 &amp; $X192),0)),"",INDIRECT(CONCATENATE("Table!",ADDRESS($T192,MATCH(F$1,INDIRECT("Table!A" &amp; $X192):INDIRECT("Table!" &amp; $AA$211 &amp; $X192),0)))))</f>
        <v/>
      </c>
      <c r="G192" s="26" t="str">
        <f ca="1">IF(ISERROR(MATCH(G$1,INDIRECT("Table!A"&amp;$X192):INDIRECT("Table!" &amp; $AA$211 &amp; $X192),0)),"",INDIRECT(CONCATENATE("Table!",ADDRESS($T192,MATCH(G$1,INDIRECT("Table!A" &amp; $X192):INDIRECT("Table!" &amp; $AA$211 &amp; $X192),0)))))</f>
        <v/>
      </c>
      <c r="H192" s="26" t="str">
        <f ca="1">IF(ISERROR(MATCH(H$1,INDIRECT("Table!A"&amp;$X192):INDIRECT("Table!" &amp; $AA$211 &amp; $X192),0)),"",INDIRECT(CONCATENATE("Table!",ADDRESS($T192,MATCH(H$1,INDIRECT("Table!A" &amp; $X192):INDIRECT("Table!" &amp; $AA$211 &amp; $X192),0)))))</f>
        <v/>
      </c>
      <c r="I192" s="277"/>
      <c r="J192" s="277"/>
      <c r="K192" s="26" t="str">
        <f ca="1">IF(ISERROR(MATCH(L$1,INDIRECT("Table!A"&amp;$X192):INDIRECT("Table!" &amp; $AA$211 &amp; $X192),0)),"",INDIRECT(CONCATENATE("Table!",ADDRESS($T192,MATCH(L$1,INDIRECT("Table!A" &amp; $X192):INDIRECT("Table!" &amp; $AA$211 &amp; $X192),0)))))</f>
        <v/>
      </c>
      <c r="L192" s="26" t="str">
        <f ca="1">IF(ISERROR(MATCH(M$1,INDIRECT("Table!A"&amp;$X192):INDIRECT("Table!" &amp; $AA$211 &amp; $X192),0)),"",INDIRECT(CONCATENATE("Table!",ADDRESS($T192,MATCH(M$1,INDIRECT("Table!A" &amp; $X192):INDIRECT("Table!" &amp; $AA$211 &amp; $X192),0)))))</f>
        <v/>
      </c>
      <c r="M192" s="26" t="str">
        <f ca="1">IF(ISERROR(MATCH(N$1,INDIRECT("Table!A"&amp;$X192):INDIRECT("Table!" &amp; $AA$211 &amp; $X192),0)),"",INDIRECT(CONCATENATE("Table!",ADDRESS($T192,MATCH(N$1,INDIRECT("Table!A" &amp; $X192):INDIRECT("Table!" &amp; $AA$211 &amp; $X192),0)))))</f>
        <v/>
      </c>
      <c r="N192" s="26" t="str">
        <f ca="1">IF(ISERROR(MATCH(O$1,INDIRECT("Table!A"&amp;$X192):INDIRECT("Table!" &amp; $AA$211 &amp; $X192),0)),"",INDIRECT(CONCATENATE("Table!",ADDRESS($T192,MATCH(O$1,INDIRECT("Table!A" &amp; $X192):INDIRECT("Table!" &amp; $AA$211 &amp; $X192),0)))))</f>
        <v/>
      </c>
      <c r="O192" s="26" t="str">
        <f ca="1">IF(ISERROR(MATCH(P$1,INDIRECT("Table!A"&amp;$X192):INDIRECT("Table!" &amp; $AA$211 &amp; $X192),0)),"",INDIRECT(CONCATENATE("Table!",ADDRESS($T192,MATCH(P$1,INDIRECT("Table!A" &amp; $X192):INDIRECT("Table!" &amp; $AA$211 &amp; $X192),0)))))</f>
        <v/>
      </c>
      <c r="P192" s="277" t="str">
        <f ca="1">IF(ISERROR(MATCH(Q$1,INDIRECT("Table!A"&amp;$X192):INDIRECT("Table!" &amp; $AA$211 &amp; $X192),0)),"",INDIRECT(CONCATENATE("Table!",ADDRESS($T192,MATCH(Q$1,INDIRECT("Table!A" &amp; $X192):INDIRECT("Table!" &amp; $AA$211 &amp; $X192),0)))))</f>
        <v/>
      </c>
      <c r="Q192" s="92"/>
      <c r="R192" s="92"/>
      <c r="S192" s="92"/>
      <c r="T192" s="24"/>
      <c r="U192" s="92"/>
      <c r="V192" s="92"/>
      <c r="W192" s="92"/>
      <c r="X192" s="24"/>
      <c r="Y192" s="92"/>
      <c r="Z192" s="92"/>
      <c r="AA192" s="92"/>
    </row>
    <row r="193" spans="2:27" ht="18" customHeight="1">
      <c r="B193" s="26"/>
      <c r="C193" s="26" t="str">
        <f ca="1">IF(ISERROR(MATCH(C$1,INDIRECT("Table!A"&amp;$X193):INDIRECT("Table!" &amp; $AA$211 &amp; $X193),0)),"",INDIRECT(CONCATENATE("Table!",ADDRESS($T193,MATCH(C$1,INDIRECT("Table!A" &amp; $X193):INDIRECT("Table!" &amp; $AA$211 &amp; $X193),0)))))</f>
        <v/>
      </c>
      <c r="D193" s="26" t="str">
        <f ca="1">IF(ISERROR(MATCH(D$1,INDIRECT("Table!A"&amp;$X193):INDIRECT("Table!" &amp; $AA$211 &amp; $X193),0)),"",INDIRECT(CONCATENATE("Table!",ADDRESS($T193,MATCH(D$1,INDIRECT("Table!A" &amp; $X193):INDIRECT("Table!" &amp; $AA$211 &amp; $X193),0)))))</f>
        <v/>
      </c>
      <c r="E193" s="26" t="str">
        <f ca="1">IF(ISERROR(MATCH(E$1,INDIRECT("Table!A"&amp;$X193):INDIRECT("Table!" &amp; $AA$211 &amp; $X193),0)),"",INDIRECT(CONCATENATE("Table!",ADDRESS($T193,MATCH(E$1,INDIRECT("Table!A" &amp; $X193):INDIRECT("Table!" &amp; $AA$211 &amp; $X193),0)))))</f>
        <v/>
      </c>
      <c r="F193" s="26" t="str">
        <f ca="1">IF(ISERROR(MATCH(F$1,INDIRECT("Table!A"&amp;$X193):INDIRECT("Table!" &amp; $AA$211 &amp; $X193),0)),"",INDIRECT(CONCATENATE("Table!",ADDRESS($T193,MATCH(F$1,INDIRECT("Table!A" &amp; $X193):INDIRECT("Table!" &amp; $AA$211 &amp; $X193),0)))))</f>
        <v/>
      </c>
      <c r="G193" s="26" t="str">
        <f ca="1">IF(ISERROR(MATCH(G$1,INDIRECT("Table!A"&amp;$X193):INDIRECT("Table!" &amp; $AA$211 &amp; $X193),0)),"",INDIRECT(CONCATENATE("Table!",ADDRESS($T193,MATCH(G$1,INDIRECT("Table!A" &amp; $X193):INDIRECT("Table!" &amp; $AA$211 &amp; $X193),0)))))</f>
        <v/>
      </c>
      <c r="H193" s="26" t="str">
        <f ca="1">IF(ISERROR(MATCH(H$1,INDIRECT("Table!A"&amp;$X193):INDIRECT("Table!" &amp; $AA$211 &amp; $X193),0)),"",INDIRECT(CONCATENATE("Table!",ADDRESS($T193,MATCH(H$1,INDIRECT("Table!A" &amp; $X193):INDIRECT("Table!" &amp; $AA$211 &amp; $X193),0)))))</f>
        <v/>
      </c>
      <c r="I193" s="277"/>
      <c r="J193" s="277"/>
      <c r="K193" s="26" t="str">
        <f ca="1">IF(ISERROR(MATCH(L$1,INDIRECT("Table!A"&amp;$X193):INDIRECT("Table!" &amp; $AA$211 &amp; $X193),0)),"",INDIRECT(CONCATENATE("Table!",ADDRESS($T193,MATCH(L$1,INDIRECT("Table!A" &amp; $X193):INDIRECT("Table!" &amp; $AA$211 &amp; $X193),0)))))</f>
        <v/>
      </c>
      <c r="L193" s="26" t="str">
        <f ca="1">IF(ISERROR(MATCH(M$1,INDIRECT("Table!A"&amp;$X193):INDIRECT("Table!" &amp; $AA$211 &amp; $X193),0)),"",INDIRECT(CONCATENATE("Table!",ADDRESS($T193,MATCH(M$1,INDIRECT("Table!A" &amp; $X193):INDIRECT("Table!" &amp; $AA$211 &amp; $X193),0)))))</f>
        <v/>
      </c>
      <c r="M193" s="26" t="str">
        <f ca="1">IF(ISERROR(MATCH(N$1,INDIRECT("Table!A"&amp;$X193):INDIRECT("Table!" &amp; $AA$211 &amp; $X193),0)),"",INDIRECT(CONCATENATE("Table!",ADDRESS($T193,MATCH(N$1,INDIRECT("Table!A" &amp; $X193):INDIRECT("Table!" &amp; $AA$211 &amp; $X193),0)))))</f>
        <v/>
      </c>
      <c r="N193" s="26" t="str">
        <f ca="1">IF(ISERROR(MATCH(O$1,INDIRECT("Table!A"&amp;$X193):INDIRECT("Table!" &amp; $AA$211 &amp; $X193),0)),"",INDIRECT(CONCATENATE("Table!",ADDRESS($T193,MATCH(O$1,INDIRECT("Table!A" &amp; $X193):INDIRECT("Table!" &amp; $AA$211 &amp; $X193),0)))))</f>
        <v/>
      </c>
      <c r="O193" s="26" t="str">
        <f ca="1">IF(ISERROR(MATCH(P$1,INDIRECT("Table!A"&amp;$X193):INDIRECT("Table!" &amp; $AA$211 &amp; $X193),0)),"",INDIRECT(CONCATENATE("Table!",ADDRESS($T193,MATCH(P$1,INDIRECT("Table!A" &amp; $X193):INDIRECT("Table!" &amp; $AA$211 &amp; $X193),0)))))</f>
        <v/>
      </c>
      <c r="P193" s="277" t="str">
        <f ca="1">IF(ISERROR(MATCH(Q$1,INDIRECT("Table!A"&amp;$X193):INDIRECT("Table!" &amp; $AA$211 &amp; $X193),0)),"",INDIRECT(CONCATENATE("Table!",ADDRESS($T193,MATCH(Q$1,INDIRECT("Table!A" &amp; $X193):INDIRECT("Table!" &amp; $AA$211 &amp; $X193),0)))))</f>
        <v/>
      </c>
      <c r="Q193" s="91"/>
      <c r="R193" s="91"/>
      <c r="S193" s="91"/>
      <c r="T193" s="24"/>
      <c r="U193" s="91"/>
      <c r="V193" s="91"/>
      <c r="W193" s="91"/>
      <c r="X193" s="24"/>
      <c r="Y193" s="91"/>
      <c r="Z193" s="91"/>
      <c r="AA193" s="91"/>
    </row>
    <row r="194" spans="2:27" ht="18" customHeight="1">
      <c r="B194" s="26"/>
      <c r="C194" s="26" t="str">
        <f ca="1">IF(ISERROR(MATCH(C$1,INDIRECT("Table!A"&amp;$X194):INDIRECT("Table!" &amp; $AA$211 &amp; $X194),0)),"",INDIRECT(CONCATENATE("Table!",ADDRESS($T194,MATCH(C$1,INDIRECT("Table!A" &amp; $X194):INDIRECT("Table!" &amp; $AA$211 &amp; $X194),0)))))</f>
        <v/>
      </c>
      <c r="D194" s="26" t="str">
        <f ca="1">IF(ISERROR(MATCH(D$1,INDIRECT("Table!A"&amp;$X194):INDIRECT("Table!" &amp; $AA$211 &amp; $X194),0)),"",INDIRECT(CONCATENATE("Table!",ADDRESS($T194,MATCH(D$1,INDIRECT("Table!A" &amp; $X194):INDIRECT("Table!" &amp; $AA$211 &amp; $X194),0)))))</f>
        <v/>
      </c>
      <c r="E194" s="26" t="str">
        <f ca="1">IF(ISERROR(MATCH(E$1,INDIRECT("Table!A"&amp;$X194):INDIRECT("Table!" &amp; $AA$211 &amp; $X194),0)),"",INDIRECT(CONCATENATE("Table!",ADDRESS($T194,MATCH(E$1,INDIRECT("Table!A" &amp; $X194):INDIRECT("Table!" &amp; $AA$211 &amp; $X194),0)))))</f>
        <v/>
      </c>
      <c r="F194" s="26" t="str">
        <f ca="1">IF(ISERROR(MATCH(F$1,INDIRECT("Table!A"&amp;$X194):INDIRECT("Table!" &amp; $AA$211 &amp; $X194),0)),"",INDIRECT(CONCATENATE("Table!",ADDRESS($T194,MATCH(F$1,INDIRECT("Table!A" &amp; $X194):INDIRECT("Table!" &amp; $AA$211 &amp; $X194),0)))))</f>
        <v/>
      </c>
      <c r="G194" s="26" t="str">
        <f ca="1">IF(ISERROR(MATCH(G$1,INDIRECT("Table!A"&amp;$X194):INDIRECT("Table!" &amp; $AA$211 &amp; $X194),0)),"",INDIRECT(CONCATENATE("Table!",ADDRESS($T194,MATCH(G$1,INDIRECT("Table!A" &amp; $X194):INDIRECT("Table!" &amp; $AA$211 &amp; $X194),0)))))</f>
        <v/>
      </c>
      <c r="H194" s="26" t="str">
        <f ca="1">IF(ISERROR(MATCH(H$1,INDIRECT("Table!A"&amp;$X194):INDIRECT("Table!" &amp; $AA$211 &amp; $X194),0)),"",INDIRECT(CONCATENATE("Table!",ADDRESS($T194,MATCH(H$1,INDIRECT("Table!A" &amp; $X194):INDIRECT("Table!" &amp; $AA$211 &amp; $X194),0)))))</f>
        <v/>
      </c>
      <c r="I194" s="277"/>
      <c r="J194" s="277"/>
      <c r="K194" s="26" t="str">
        <f ca="1">IF(ISERROR(MATCH(L$1,INDIRECT("Table!A"&amp;$X194):INDIRECT("Table!" &amp; $AA$211 &amp; $X194),0)),"",INDIRECT(CONCATENATE("Table!",ADDRESS($T194,MATCH(L$1,INDIRECT("Table!A" &amp; $X194):INDIRECT("Table!" &amp; $AA$211 &amp; $X194),0)))))</f>
        <v/>
      </c>
      <c r="L194" s="26" t="str">
        <f ca="1">IF(ISERROR(MATCH(M$1,INDIRECT("Table!A"&amp;$X194):INDIRECT("Table!" &amp; $AA$211 &amp; $X194),0)),"",INDIRECT(CONCATENATE("Table!",ADDRESS($T194,MATCH(M$1,INDIRECT("Table!A" &amp; $X194):INDIRECT("Table!" &amp; $AA$211 &amp; $X194),0)))))</f>
        <v/>
      </c>
      <c r="M194" s="26" t="str">
        <f ca="1">IF(ISERROR(MATCH(N$1,INDIRECT("Table!A"&amp;$X194):INDIRECT("Table!" &amp; $AA$211 &amp; $X194),0)),"",INDIRECT(CONCATENATE("Table!",ADDRESS($T194,MATCH(N$1,INDIRECT("Table!A" &amp; $X194):INDIRECT("Table!" &amp; $AA$211 &amp; $X194),0)))))</f>
        <v/>
      </c>
      <c r="N194" s="26" t="str">
        <f ca="1">IF(ISERROR(MATCH(O$1,INDIRECT("Table!A"&amp;$X194):INDIRECT("Table!" &amp; $AA$211 &amp; $X194),0)),"",INDIRECT(CONCATENATE("Table!",ADDRESS($T194,MATCH(O$1,INDIRECT("Table!A" &amp; $X194):INDIRECT("Table!" &amp; $AA$211 &amp; $X194),0)))))</f>
        <v/>
      </c>
      <c r="O194" s="26" t="str">
        <f ca="1">IF(ISERROR(MATCH(P$1,INDIRECT("Table!A"&amp;$X194):INDIRECT("Table!" &amp; $AA$211 &amp; $X194),0)),"",INDIRECT(CONCATENATE("Table!",ADDRESS($T194,MATCH(P$1,INDIRECT("Table!A" &amp; $X194):INDIRECT("Table!" &amp; $AA$211 &amp; $X194),0)))))</f>
        <v/>
      </c>
      <c r="P194" s="277" t="str">
        <f ca="1">IF(ISERROR(MATCH(Q$1,INDIRECT("Table!A"&amp;$X194):INDIRECT("Table!" &amp; $AA$211 &amp; $X194),0)),"",INDIRECT(CONCATENATE("Table!",ADDRESS($T194,MATCH(Q$1,INDIRECT("Table!A" &amp; $X194):INDIRECT("Table!" &amp; $AA$211 &amp; $X194),0)))))</f>
        <v/>
      </c>
      <c r="Q194" s="90"/>
      <c r="R194" s="90"/>
      <c r="S194" s="90"/>
      <c r="T194" s="24"/>
      <c r="U194" s="90"/>
      <c r="V194" s="90"/>
      <c r="W194" s="90"/>
      <c r="X194" s="24"/>
      <c r="Y194" s="90"/>
      <c r="Z194" s="90"/>
      <c r="AA194" s="90"/>
    </row>
    <row r="195" spans="2:27" ht="18" customHeight="1">
      <c r="B195" s="26"/>
      <c r="C195" s="26" t="str">
        <f ca="1">IF(ISERROR(MATCH(C$1,INDIRECT("Table!A"&amp;$X195):INDIRECT("Table!" &amp; $AA$211 &amp; $X195),0)),"",INDIRECT(CONCATENATE("Table!",ADDRESS($T195,MATCH(C$1,INDIRECT("Table!A" &amp; $X195):INDIRECT("Table!" &amp; $AA$211 &amp; $X195),0)))))</f>
        <v/>
      </c>
      <c r="D195" s="26" t="str">
        <f ca="1">IF(ISERROR(MATCH(D$1,INDIRECT("Table!A"&amp;$X195):INDIRECT("Table!" &amp; $AA$211 &amp; $X195),0)),"",INDIRECT(CONCATENATE("Table!",ADDRESS($T195,MATCH(D$1,INDIRECT("Table!A" &amp; $X195):INDIRECT("Table!" &amp; $AA$211 &amp; $X195),0)))))</f>
        <v/>
      </c>
      <c r="E195" s="26" t="str">
        <f ca="1">IF(ISERROR(MATCH(E$1,INDIRECT("Table!A"&amp;$X195):INDIRECT("Table!" &amp; $AA$211 &amp; $X195),0)),"",INDIRECT(CONCATENATE("Table!",ADDRESS($T195,MATCH(E$1,INDIRECT("Table!A" &amp; $X195):INDIRECT("Table!" &amp; $AA$211 &amp; $X195),0)))))</f>
        <v/>
      </c>
      <c r="F195" s="26" t="str">
        <f ca="1">IF(ISERROR(MATCH(F$1,INDIRECT("Table!A"&amp;$X195):INDIRECT("Table!" &amp; $AA$211 &amp; $X195),0)),"",INDIRECT(CONCATENATE("Table!",ADDRESS($T195,MATCH(F$1,INDIRECT("Table!A" &amp; $X195):INDIRECT("Table!" &amp; $AA$211 &amp; $X195),0)))))</f>
        <v/>
      </c>
      <c r="G195" s="26" t="str">
        <f ca="1">IF(ISERROR(MATCH(G$1,INDIRECT("Table!A"&amp;$X195):INDIRECT("Table!" &amp; $AA$211 &amp; $X195),0)),"",INDIRECT(CONCATENATE("Table!",ADDRESS($T195,MATCH(G$1,INDIRECT("Table!A" &amp; $X195):INDIRECT("Table!" &amp; $AA$211 &amp; $X195),0)))))</f>
        <v/>
      </c>
      <c r="H195" s="26" t="str">
        <f ca="1">IF(ISERROR(MATCH(H$1,INDIRECT("Table!A"&amp;$X195):INDIRECT("Table!" &amp; $AA$211 &amp; $X195),0)),"",INDIRECT(CONCATENATE("Table!",ADDRESS($T195,MATCH(H$1,INDIRECT("Table!A" &amp; $X195):INDIRECT("Table!" &amp; $AA$211 &amp; $X195),0)))))</f>
        <v/>
      </c>
      <c r="I195" s="277"/>
      <c r="J195" s="277"/>
      <c r="K195" s="26" t="str">
        <f ca="1">IF(ISERROR(MATCH(L$1,INDIRECT("Table!A"&amp;$X195):INDIRECT("Table!" &amp; $AA$211 &amp; $X195),0)),"",INDIRECT(CONCATENATE("Table!",ADDRESS($T195,MATCH(L$1,INDIRECT("Table!A" &amp; $X195):INDIRECT("Table!" &amp; $AA$211 &amp; $X195),0)))))</f>
        <v/>
      </c>
      <c r="L195" s="26" t="str">
        <f ca="1">IF(ISERROR(MATCH(M$1,INDIRECT("Table!A"&amp;$X195):INDIRECT("Table!" &amp; $AA$211 &amp; $X195),0)),"",INDIRECT(CONCATENATE("Table!",ADDRESS($T195,MATCH(M$1,INDIRECT("Table!A" &amp; $X195):INDIRECT("Table!" &amp; $AA$211 &amp; $X195),0)))))</f>
        <v/>
      </c>
      <c r="M195" s="26" t="str">
        <f ca="1">IF(ISERROR(MATCH(N$1,INDIRECT("Table!A"&amp;$X195):INDIRECT("Table!" &amp; $AA$211 &amp; $X195),0)),"",INDIRECT(CONCATENATE("Table!",ADDRESS($T195,MATCH(N$1,INDIRECT("Table!A" &amp; $X195):INDIRECT("Table!" &amp; $AA$211 &amp; $X195),0)))))</f>
        <v/>
      </c>
      <c r="N195" s="26" t="str">
        <f ca="1">IF(ISERROR(MATCH(O$1,INDIRECT("Table!A"&amp;$X195):INDIRECT("Table!" &amp; $AA$211 &amp; $X195),0)),"",INDIRECT(CONCATENATE("Table!",ADDRESS($T195,MATCH(O$1,INDIRECT("Table!A" &amp; $X195):INDIRECT("Table!" &amp; $AA$211 &amp; $X195),0)))))</f>
        <v/>
      </c>
      <c r="O195" s="26" t="str">
        <f ca="1">IF(ISERROR(MATCH(P$1,INDIRECT("Table!A"&amp;$X195):INDIRECT("Table!" &amp; $AA$211 &amp; $X195),0)),"",INDIRECT(CONCATENATE("Table!",ADDRESS($T195,MATCH(P$1,INDIRECT("Table!A" &amp; $X195):INDIRECT("Table!" &amp; $AA$211 &amp; $X195),0)))))</f>
        <v/>
      </c>
      <c r="P195" s="277" t="str">
        <f ca="1">IF(ISERROR(MATCH(Q$1,INDIRECT("Table!A"&amp;$X195):INDIRECT("Table!" &amp; $AA$211 &amp; $X195),0)),"",INDIRECT(CONCATENATE("Table!",ADDRESS($T195,MATCH(Q$1,INDIRECT("Table!A" &amp; $X195):INDIRECT("Table!" &amp; $AA$211 &amp; $X195),0)))))</f>
        <v/>
      </c>
      <c r="Q195" s="89"/>
      <c r="R195" s="89"/>
      <c r="S195" s="89"/>
      <c r="T195" s="24"/>
      <c r="U195" s="89"/>
      <c r="V195" s="89"/>
      <c r="W195" s="89"/>
      <c r="X195" s="24"/>
      <c r="Y195" s="89"/>
      <c r="Z195" s="89"/>
      <c r="AA195" s="89"/>
    </row>
    <row r="196" spans="2:27" ht="18" customHeight="1">
      <c r="B196" s="26"/>
      <c r="C196" s="26" t="str">
        <f ca="1">IF(ISERROR(MATCH(C$1,INDIRECT("Table!A"&amp;$X196):INDIRECT("Table!" &amp; $AA$211 &amp; $X196),0)),"",INDIRECT(CONCATENATE("Table!",ADDRESS($T196,MATCH(C$1,INDIRECT("Table!A" &amp; $X196):INDIRECT("Table!" &amp; $AA$211 &amp; $X196),0)))))</f>
        <v/>
      </c>
      <c r="D196" s="26" t="str">
        <f ca="1">IF(ISERROR(MATCH(D$1,INDIRECT("Table!A"&amp;$X196):INDIRECT("Table!" &amp; $AA$211 &amp; $X196),0)),"",INDIRECT(CONCATENATE("Table!",ADDRESS($T196,MATCH(D$1,INDIRECT("Table!A" &amp; $X196):INDIRECT("Table!" &amp; $AA$211 &amp; $X196),0)))))</f>
        <v/>
      </c>
      <c r="E196" s="26" t="str">
        <f ca="1">IF(ISERROR(MATCH(E$1,INDIRECT("Table!A"&amp;$X196):INDIRECT("Table!" &amp; $AA$211 &amp; $X196),0)),"",INDIRECT(CONCATENATE("Table!",ADDRESS($T196,MATCH(E$1,INDIRECT("Table!A" &amp; $X196):INDIRECT("Table!" &amp; $AA$211 &amp; $X196),0)))))</f>
        <v/>
      </c>
      <c r="F196" s="26" t="str">
        <f ca="1">IF(ISERROR(MATCH(F$1,INDIRECT("Table!A"&amp;$X196):INDIRECT("Table!" &amp; $AA$211 &amp; $X196),0)),"",INDIRECT(CONCATENATE("Table!",ADDRESS($T196,MATCH(F$1,INDIRECT("Table!A" &amp; $X196):INDIRECT("Table!" &amp; $AA$211 &amp; $X196),0)))))</f>
        <v/>
      </c>
      <c r="G196" s="26" t="str">
        <f ca="1">IF(ISERROR(MATCH(G$1,INDIRECT("Table!A"&amp;$X196):INDIRECT("Table!" &amp; $AA$211 &amp; $X196),0)),"",INDIRECT(CONCATENATE("Table!",ADDRESS($T196,MATCH(G$1,INDIRECT("Table!A" &amp; $X196):INDIRECT("Table!" &amp; $AA$211 &amp; $X196),0)))))</f>
        <v/>
      </c>
      <c r="H196" s="26" t="str">
        <f ca="1">IF(ISERROR(MATCH(H$1,INDIRECT("Table!A"&amp;$X196):INDIRECT("Table!" &amp; $AA$211 &amp; $X196),0)),"",INDIRECT(CONCATENATE("Table!",ADDRESS($T196,MATCH(H$1,INDIRECT("Table!A" &amp; $X196):INDIRECT("Table!" &amp; $AA$211 &amp; $X196),0)))))</f>
        <v/>
      </c>
      <c r="I196" s="277"/>
      <c r="J196" s="277"/>
      <c r="K196" s="26" t="str">
        <f ca="1">IF(ISERROR(MATCH(L$1,INDIRECT("Table!A"&amp;$X196):INDIRECT("Table!" &amp; $AA$211 &amp; $X196),0)),"",INDIRECT(CONCATENATE("Table!",ADDRESS($T196,MATCH(L$1,INDIRECT("Table!A" &amp; $X196):INDIRECT("Table!" &amp; $AA$211 &amp; $X196),0)))))</f>
        <v/>
      </c>
      <c r="L196" s="26" t="str">
        <f ca="1">IF(ISERROR(MATCH(M$1,INDIRECT("Table!A"&amp;$X196):INDIRECT("Table!" &amp; $AA$211 &amp; $X196),0)),"",INDIRECT(CONCATENATE("Table!",ADDRESS($T196,MATCH(M$1,INDIRECT("Table!A" &amp; $X196):INDIRECT("Table!" &amp; $AA$211 &amp; $X196),0)))))</f>
        <v/>
      </c>
      <c r="M196" s="26" t="str">
        <f ca="1">IF(ISERROR(MATCH(N$1,INDIRECT("Table!A"&amp;$X196):INDIRECT("Table!" &amp; $AA$211 &amp; $X196),0)),"",INDIRECT(CONCATENATE("Table!",ADDRESS($T196,MATCH(N$1,INDIRECT("Table!A" &amp; $X196):INDIRECT("Table!" &amp; $AA$211 &amp; $X196),0)))))</f>
        <v/>
      </c>
      <c r="N196" s="26" t="str">
        <f ca="1">IF(ISERROR(MATCH(O$1,INDIRECT("Table!A"&amp;$X196):INDIRECT("Table!" &amp; $AA$211 &amp; $X196),0)),"",INDIRECT(CONCATENATE("Table!",ADDRESS($T196,MATCH(O$1,INDIRECT("Table!A" &amp; $X196):INDIRECT("Table!" &amp; $AA$211 &amp; $X196),0)))))</f>
        <v/>
      </c>
      <c r="O196" s="26" t="str">
        <f ca="1">IF(ISERROR(MATCH(P$1,INDIRECT("Table!A"&amp;$X196):INDIRECT("Table!" &amp; $AA$211 &amp; $X196),0)),"",INDIRECT(CONCATENATE("Table!",ADDRESS($T196,MATCH(P$1,INDIRECT("Table!A" &amp; $X196):INDIRECT("Table!" &amp; $AA$211 &amp; $X196),0)))))</f>
        <v/>
      </c>
      <c r="P196" s="277" t="str">
        <f ca="1">IF(ISERROR(MATCH(Q$1,INDIRECT("Table!A"&amp;$X196):INDIRECT("Table!" &amp; $AA$211 &amp; $X196),0)),"",INDIRECT(CONCATENATE("Table!",ADDRESS($T196,MATCH(Q$1,INDIRECT("Table!A" &amp; $X196):INDIRECT("Table!" &amp; $AA$211 &amp; $X196),0)))))</f>
        <v/>
      </c>
      <c r="Q196" s="88"/>
      <c r="R196" s="88"/>
      <c r="S196" s="88"/>
      <c r="T196" s="24"/>
      <c r="U196" s="88"/>
      <c r="V196" s="88"/>
      <c r="W196" s="88"/>
      <c r="X196" s="24"/>
      <c r="Y196" s="88"/>
      <c r="Z196" s="88"/>
      <c r="AA196" s="88"/>
    </row>
    <row r="197" spans="2:27" ht="18" customHeight="1">
      <c r="B197" s="26"/>
      <c r="C197" s="26" t="str">
        <f ca="1">IF(ISERROR(MATCH(C$1,INDIRECT("Table!A"&amp;$X197):INDIRECT("Table!" &amp; $AA$211 &amp; $X197),0)),"",INDIRECT(CONCATENATE("Table!",ADDRESS($T197,MATCH(C$1,INDIRECT("Table!A" &amp; $X197):INDIRECT("Table!" &amp; $AA$211 &amp; $X197),0)))))</f>
        <v/>
      </c>
      <c r="D197" s="26" t="str">
        <f ca="1">IF(ISERROR(MATCH(D$1,INDIRECT("Table!A"&amp;$X197):INDIRECT("Table!" &amp; $AA$211 &amp; $X197),0)),"",INDIRECT(CONCATENATE("Table!",ADDRESS($T197,MATCH(D$1,INDIRECT("Table!A" &amp; $X197):INDIRECT("Table!" &amp; $AA$211 &amp; $X197),0)))))</f>
        <v/>
      </c>
      <c r="E197" s="26" t="str">
        <f ca="1">IF(ISERROR(MATCH(E$1,INDIRECT("Table!A"&amp;$X197):INDIRECT("Table!" &amp; $AA$211 &amp; $X197),0)),"",INDIRECT(CONCATENATE("Table!",ADDRESS($T197,MATCH(E$1,INDIRECT("Table!A" &amp; $X197):INDIRECT("Table!" &amp; $AA$211 &amp; $X197),0)))))</f>
        <v/>
      </c>
      <c r="F197" s="26" t="str">
        <f ca="1">IF(ISERROR(MATCH(F$1,INDIRECT("Table!A"&amp;$X197):INDIRECT("Table!" &amp; $AA$211 &amp; $X197),0)),"",INDIRECT(CONCATENATE("Table!",ADDRESS($T197,MATCH(F$1,INDIRECT("Table!A" &amp; $X197):INDIRECT("Table!" &amp; $AA$211 &amp; $X197),0)))))</f>
        <v/>
      </c>
      <c r="G197" s="26" t="str">
        <f ca="1">IF(ISERROR(MATCH(G$1,INDIRECT("Table!A"&amp;$X197):INDIRECT("Table!" &amp; $AA$211 &amp; $X197),0)),"",INDIRECT(CONCATENATE("Table!",ADDRESS($T197,MATCH(G$1,INDIRECT("Table!A" &amp; $X197):INDIRECT("Table!" &amp; $AA$211 &amp; $X197),0)))))</f>
        <v/>
      </c>
      <c r="H197" s="26" t="str">
        <f ca="1">IF(ISERROR(MATCH(H$1,INDIRECT("Table!A"&amp;$X197):INDIRECT("Table!" &amp; $AA$211 &amp; $X197),0)),"",INDIRECT(CONCATENATE("Table!",ADDRESS($T197,MATCH(H$1,INDIRECT("Table!A" &amp; $X197):INDIRECT("Table!" &amp; $AA$211 &amp; $X197),0)))))</f>
        <v/>
      </c>
      <c r="I197" s="277"/>
      <c r="J197" s="277"/>
      <c r="K197" s="26" t="str">
        <f ca="1">IF(ISERROR(MATCH(L$1,INDIRECT("Table!A"&amp;$X197):INDIRECT("Table!" &amp; $AA$211 &amp; $X197),0)),"",INDIRECT(CONCATENATE("Table!",ADDRESS($T197,MATCH(L$1,INDIRECT("Table!A" &amp; $X197):INDIRECT("Table!" &amp; $AA$211 &amp; $X197),0)))))</f>
        <v/>
      </c>
      <c r="L197" s="26" t="str">
        <f ca="1">IF(ISERROR(MATCH(M$1,INDIRECT("Table!A"&amp;$X197):INDIRECT("Table!" &amp; $AA$211 &amp; $X197),0)),"",INDIRECT(CONCATENATE("Table!",ADDRESS($T197,MATCH(M$1,INDIRECT("Table!A" &amp; $X197):INDIRECT("Table!" &amp; $AA$211 &amp; $X197),0)))))</f>
        <v/>
      </c>
      <c r="M197" s="26" t="str">
        <f ca="1">IF(ISERROR(MATCH(N$1,INDIRECT("Table!A"&amp;$X197):INDIRECT("Table!" &amp; $AA$211 &amp; $X197),0)),"",INDIRECT(CONCATENATE("Table!",ADDRESS($T197,MATCH(N$1,INDIRECT("Table!A" &amp; $X197):INDIRECT("Table!" &amp; $AA$211 &amp; $X197),0)))))</f>
        <v/>
      </c>
      <c r="N197" s="26" t="str">
        <f ca="1">IF(ISERROR(MATCH(O$1,INDIRECT("Table!A"&amp;$X197):INDIRECT("Table!" &amp; $AA$211 &amp; $X197),0)),"",INDIRECT(CONCATENATE("Table!",ADDRESS($T197,MATCH(O$1,INDIRECT("Table!A" &amp; $X197):INDIRECT("Table!" &amp; $AA$211 &amp; $X197),0)))))</f>
        <v/>
      </c>
      <c r="O197" s="26" t="str">
        <f ca="1">IF(ISERROR(MATCH(P$1,INDIRECT("Table!A"&amp;$X197):INDIRECT("Table!" &amp; $AA$211 &amp; $X197),0)),"",INDIRECT(CONCATENATE("Table!",ADDRESS($T197,MATCH(P$1,INDIRECT("Table!A" &amp; $X197):INDIRECT("Table!" &amp; $AA$211 &amp; $X197),0)))))</f>
        <v/>
      </c>
      <c r="P197" s="277" t="str">
        <f ca="1">IF(ISERROR(MATCH(Q$1,INDIRECT("Table!A"&amp;$X197):INDIRECT("Table!" &amp; $AA$211 &amp; $X197),0)),"",INDIRECT(CONCATENATE("Table!",ADDRESS($T197,MATCH(Q$1,INDIRECT("Table!A" &amp; $X197):INDIRECT("Table!" &amp; $AA$211 &amp; $X197),0)))))</f>
        <v/>
      </c>
      <c r="Q197" s="87"/>
      <c r="R197" s="87"/>
      <c r="S197" s="87"/>
      <c r="T197" s="24"/>
      <c r="U197" s="87"/>
      <c r="V197" s="87"/>
      <c r="W197" s="87"/>
      <c r="X197" s="24"/>
      <c r="Y197" s="87"/>
      <c r="Z197" s="87"/>
      <c r="AA197" s="87"/>
    </row>
    <row r="198" spans="2:27" ht="18" customHeight="1">
      <c r="B198" s="26"/>
      <c r="C198" s="26" t="str">
        <f ca="1">IF(ISERROR(MATCH(C$1,INDIRECT("Table!A"&amp;$X198):INDIRECT("Table!" &amp; $AA$211 &amp; $X198),0)),"",INDIRECT(CONCATENATE("Table!",ADDRESS($T198,MATCH(C$1,INDIRECT("Table!A" &amp; $X198):INDIRECT("Table!" &amp; $AA$211 &amp; $X198),0)))))</f>
        <v/>
      </c>
      <c r="D198" s="26" t="str">
        <f ca="1">IF(ISERROR(MATCH(D$1,INDIRECT("Table!A"&amp;$X198):INDIRECT("Table!" &amp; $AA$211 &amp; $X198),0)),"",INDIRECT(CONCATENATE("Table!",ADDRESS($T198,MATCH(D$1,INDIRECT("Table!A" &amp; $X198):INDIRECT("Table!" &amp; $AA$211 &amp; $X198),0)))))</f>
        <v/>
      </c>
      <c r="E198" s="26" t="str">
        <f ca="1">IF(ISERROR(MATCH(E$1,INDIRECT("Table!A"&amp;$X198):INDIRECT("Table!" &amp; $AA$211 &amp; $X198),0)),"",INDIRECT(CONCATENATE("Table!",ADDRESS($T198,MATCH(E$1,INDIRECT("Table!A" &amp; $X198):INDIRECT("Table!" &amp; $AA$211 &amp; $X198),0)))))</f>
        <v/>
      </c>
      <c r="F198" s="26" t="str">
        <f ca="1">IF(ISERROR(MATCH(F$1,INDIRECT("Table!A"&amp;$X198):INDIRECT("Table!" &amp; $AA$211 &amp; $X198),0)),"",INDIRECT(CONCATENATE("Table!",ADDRESS($T198,MATCH(F$1,INDIRECT("Table!A" &amp; $X198):INDIRECT("Table!" &amp; $AA$211 &amp; $X198),0)))))</f>
        <v/>
      </c>
      <c r="G198" s="26" t="str">
        <f ca="1">IF(ISERROR(MATCH(G$1,INDIRECT("Table!A"&amp;$X198):INDIRECT("Table!" &amp; $AA$211 &amp; $X198),0)),"",INDIRECT(CONCATENATE("Table!",ADDRESS($T198,MATCH(G$1,INDIRECT("Table!A" &amp; $X198):INDIRECT("Table!" &amp; $AA$211 &amp; $X198),0)))))</f>
        <v/>
      </c>
      <c r="H198" s="26" t="str">
        <f ca="1">IF(ISERROR(MATCH(H$1,INDIRECT("Table!A"&amp;$X198):INDIRECT("Table!" &amp; $AA$211 &amp; $X198),0)),"",INDIRECT(CONCATENATE("Table!",ADDRESS($T198,MATCH(H$1,INDIRECT("Table!A" &amp; $X198):INDIRECT("Table!" &amp; $AA$211 &amp; $X198),0)))))</f>
        <v/>
      </c>
      <c r="I198" s="277"/>
      <c r="J198" s="277"/>
      <c r="K198" s="26" t="str">
        <f ca="1">IF(ISERROR(MATCH(L$1,INDIRECT("Table!A"&amp;$X198):INDIRECT("Table!" &amp; $AA$211 &amp; $X198),0)),"",INDIRECT(CONCATENATE("Table!",ADDRESS($T198,MATCH(L$1,INDIRECT("Table!A" &amp; $X198):INDIRECT("Table!" &amp; $AA$211 &amp; $X198),0)))))</f>
        <v/>
      </c>
      <c r="L198" s="26" t="str">
        <f ca="1">IF(ISERROR(MATCH(M$1,INDIRECT("Table!A"&amp;$X198):INDIRECT("Table!" &amp; $AA$211 &amp; $X198),0)),"",INDIRECT(CONCATENATE("Table!",ADDRESS($T198,MATCH(M$1,INDIRECT("Table!A" &amp; $X198):INDIRECT("Table!" &amp; $AA$211 &amp; $X198),0)))))</f>
        <v/>
      </c>
      <c r="M198" s="26" t="str">
        <f ca="1">IF(ISERROR(MATCH(N$1,INDIRECT("Table!A"&amp;$X198):INDIRECT("Table!" &amp; $AA$211 &amp; $X198),0)),"",INDIRECT(CONCATENATE("Table!",ADDRESS($T198,MATCH(N$1,INDIRECT("Table!A" &amp; $X198):INDIRECT("Table!" &amp; $AA$211 &amp; $X198),0)))))</f>
        <v/>
      </c>
      <c r="N198" s="26" t="str">
        <f ca="1">IF(ISERROR(MATCH(O$1,INDIRECT("Table!A"&amp;$X198):INDIRECT("Table!" &amp; $AA$211 &amp; $X198),0)),"",INDIRECT(CONCATENATE("Table!",ADDRESS($T198,MATCH(O$1,INDIRECT("Table!A" &amp; $X198):INDIRECT("Table!" &amp; $AA$211 &amp; $X198),0)))))</f>
        <v/>
      </c>
      <c r="O198" s="26" t="str">
        <f ca="1">IF(ISERROR(MATCH(P$1,INDIRECT("Table!A"&amp;$X198):INDIRECT("Table!" &amp; $AA$211 &amp; $X198),0)),"",INDIRECT(CONCATENATE("Table!",ADDRESS($T198,MATCH(P$1,INDIRECT("Table!A" &amp; $X198):INDIRECT("Table!" &amp; $AA$211 &amp; $X198),0)))))</f>
        <v/>
      </c>
      <c r="P198" s="277" t="str">
        <f ca="1">IF(ISERROR(MATCH(Q$1,INDIRECT("Table!A"&amp;$X198):INDIRECT("Table!" &amp; $AA$211 &amp; $X198),0)),"",INDIRECT(CONCATENATE("Table!",ADDRESS($T198,MATCH(Q$1,INDIRECT("Table!A" &amp; $X198):INDIRECT("Table!" &amp; $AA$211 &amp; $X198),0)))))</f>
        <v/>
      </c>
      <c r="Q198" s="86"/>
      <c r="R198" s="86"/>
      <c r="S198" s="86"/>
      <c r="T198" s="24"/>
      <c r="U198" s="86"/>
      <c r="V198" s="86"/>
      <c r="W198" s="86"/>
      <c r="X198" s="24"/>
      <c r="Y198" s="86"/>
      <c r="Z198" s="86"/>
      <c r="AA198" s="86"/>
    </row>
    <row r="199" spans="2:27" ht="18" customHeight="1">
      <c r="B199" s="26"/>
      <c r="C199" s="26" t="str">
        <f ca="1">IF(ISERROR(MATCH(C$1,INDIRECT("Table!A"&amp;$X199):INDIRECT("Table!" &amp; $AA$211 &amp; $X199),0)),"",INDIRECT(CONCATENATE("Table!",ADDRESS($T199,MATCH(C$1,INDIRECT("Table!A" &amp; $X199):INDIRECT("Table!" &amp; $AA$211 &amp; $X199),0)))))</f>
        <v/>
      </c>
      <c r="D199" s="26" t="str">
        <f ca="1">IF(ISERROR(MATCH(D$1,INDIRECT("Table!A"&amp;$X199):INDIRECT("Table!" &amp; $AA$211 &amp; $X199),0)),"",INDIRECT(CONCATENATE("Table!",ADDRESS($T199,MATCH(D$1,INDIRECT("Table!A" &amp; $X199):INDIRECT("Table!" &amp; $AA$211 &amp; $X199),0)))))</f>
        <v/>
      </c>
      <c r="E199" s="26" t="str">
        <f ca="1">IF(ISERROR(MATCH(E$1,INDIRECT("Table!A"&amp;$X199):INDIRECT("Table!" &amp; $AA$211 &amp; $X199),0)),"",INDIRECT(CONCATENATE("Table!",ADDRESS($T199,MATCH(E$1,INDIRECT("Table!A" &amp; $X199):INDIRECT("Table!" &amp; $AA$211 &amp; $X199),0)))))</f>
        <v/>
      </c>
      <c r="F199" s="26" t="str">
        <f ca="1">IF(ISERROR(MATCH(F$1,INDIRECT("Table!A"&amp;$X199):INDIRECT("Table!" &amp; $AA$211 &amp; $X199),0)),"",INDIRECT(CONCATENATE("Table!",ADDRESS($T199,MATCH(F$1,INDIRECT("Table!A" &amp; $X199):INDIRECT("Table!" &amp; $AA$211 &amp; $X199),0)))))</f>
        <v/>
      </c>
      <c r="G199" s="26" t="str">
        <f ca="1">IF(ISERROR(MATCH(G$1,INDIRECT("Table!A"&amp;$X199):INDIRECT("Table!" &amp; $AA$211 &amp; $X199),0)),"",INDIRECT(CONCATENATE("Table!",ADDRESS($T199,MATCH(G$1,INDIRECT("Table!A" &amp; $X199):INDIRECT("Table!" &amp; $AA$211 &amp; $X199),0)))))</f>
        <v/>
      </c>
      <c r="H199" s="26" t="str">
        <f ca="1">IF(ISERROR(MATCH(H$1,INDIRECT("Table!A"&amp;$X199):INDIRECT("Table!" &amp; $AA$211 &amp; $X199),0)),"",INDIRECT(CONCATENATE("Table!",ADDRESS($T199,MATCH(H$1,INDIRECT("Table!A" &amp; $X199):INDIRECT("Table!" &amp; $AA$211 &amp; $X199),0)))))</f>
        <v/>
      </c>
      <c r="I199" s="277"/>
      <c r="J199" s="277"/>
      <c r="K199" s="26" t="str">
        <f ca="1">IF(ISERROR(MATCH(L$1,INDIRECT("Table!A"&amp;$X199):INDIRECT("Table!" &amp; $AA$211 &amp; $X199),0)),"",INDIRECT(CONCATENATE("Table!",ADDRESS($T199,MATCH(L$1,INDIRECT("Table!A" &amp; $X199):INDIRECT("Table!" &amp; $AA$211 &amp; $X199),0)))))</f>
        <v/>
      </c>
      <c r="L199" s="26" t="str">
        <f ca="1">IF(ISERROR(MATCH(M$1,INDIRECT("Table!A"&amp;$X199):INDIRECT("Table!" &amp; $AA$211 &amp; $X199),0)),"",INDIRECT(CONCATENATE("Table!",ADDRESS($T199,MATCH(M$1,INDIRECT("Table!A" &amp; $X199):INDIRECT("Table!" &amp; $AA$211 &amp; $X199),0)))))</f>
        <v/>
      </c>
      <c r="M199" s="26" t="str">
        <f ca="1">IF(ISERROR(MATCH(N$1,INDIRECT("Table!A"&amp;$X199):INDIRECT("Table!" &amp; $AA$211 &amp; $X199),0)),"",INDIRECT(CONCATENATE("Table!",ADDRESS($T199,MATCH(N$1,INDIRECT("Table!A" &amp; $X199):INDIRECT("Table!" &amp; $AA$211 &amp; $X199),0)))))</f>
        <v/>
      </c>
      <c r="N199" s="26" t="str">
        <f ca="1">IF(ISERROR(MATCH(O$1,INDIRECT("Table!A"&amp;$X199):INDIRECT("Table!" &amp; $AA$211 &amp; $X199),0)),"",INDIRECT(CONCATENATE("Table!",ADDRESS($T199,MATCH(O$1,INDIRECT("Table!A" &amp; $X199):INDIRECT("Table!" &amp; $AA$211 &amp; $X199),0)))))</f>
        <v/>
      </c>
      <c r="O199" s="26" t="str">
        <f ca="1">IF(ISERROR(MATCH(P$1,INDIRECT("Table!A"&amp;$X199):INDIRECT("Table!" &amp; $AA$211 &amp; $X199),0)),"",INDIRECT(CONCATENATE("Table!",ADDRESS($T199,MATCH(P$1,INDIRECT("Table!A" &amp; $X199):INDIRECT("Table!" &amp; $AA$211 &amp; $X199),0)))))</f>
        <v/>
      </c>
      <c r="P199" s="277" t="str">
        <f ca="1">IF(ISERROR(MATCH(Q$1,INDIRECT("Table!A"&amp;$X199):INDIRECT("Table!" &amp; $AA$211 &amp; $X199),0)),"",INDIRECT(CONCATENATE("Table!",ADDRESS($T199,MATCH(Q$1,INDIRECT("Table!A" &amp; $X199):INDIRECT("Table!" &amp; $AA$211 &amp; $X199),0)))))</f>
        <v/>
      </c>
      <c r="Q199" s="85"/>
      <c r="R199" s="85"/>
      <c r="S199" s="85"/>
      <c r="T199" s="24"/>
      <c r="U199" s="85"/>
      <c r="V199" s="85"/>
      <c r="W199" s="85"/>
      <c r="X199" s="24"/>
      <c r="Y199" s="85"/>
      <c r="Z199" s="85"/>
      <c r="AA199" s="85"/>
    </row>
    <row r="200" spans="2:27" ht="18" customHeight="1">
      <c r="B200" s="26"/>
      <c r="C200" s="26" t="str">
        <f ca="1">IF(ISERROR(MATCH(C$1,INDIRECT("Table!A"&amp;$X200):INDIRECT("Table!" &amp; $AA$211 &amp; $X200),0)),"",INDIRECT(CONCATENATE("Table!",ADDRESS($T200,MATCH(C$1,INDIRECT("Table!A" &amp; $X200):INDIRECT("Table!" &amp; $AA$211 &amp; $X200),0)))))</f>
        <v/>
      </c>
      <c r="D200" s="26" t="str">
        <f ca="1">IF(ISERROR(MATCH(D$1,INDIRECT("Table!A"&amp;$X200):INDIRECT("Table!" &amp; $AA$211 &amp; $X200),0)),"",INDIRECT(CONCATENATE("Table!",ADDRESS($T200,MATCH(D$1,INDIRECT("Table!A" &amp; $X200):INDIRECT("Table!" &amp; $AA$211 &amp; $X200),0)))))</f>
        <v/>
      </c>
      <c r="E200" s="26" t="str">
        <f ca="1">IF(ISERROR(MATCH(E$1,INDIRECT("Table!A"&amp;$X200):INDIRECT("Table!" &amp; $AA$211 &amp; $X200),0)),"",INDIRECT(CONCATENATE("Table!",ADDRESS($T200,MATCH(E$1,INDIRECT("Table!A" &amp; $X200):INDIRECT("Table!" &amp; $AA$211 &amp; $X200),0)))))</f>
        <v/>
      </c>
      <c r="F200" s="26" t="str">
        <f ca="1">IF(ISERROR(MATCH(F$1,INDIRECT("Table!A"&amp;$X200):INDIRECT("Table!" &amp; $AA$211 &amp; $X200),0)),"",INDIRECT(CONCATENATE("Table!",ADDRESS($T200,MATCH(F$1,INDIRECT("Table!A" &amp; $X200):INDIRECT("Table!" &amp; $AA$211 &amp; $X200),0)))))</f>
        <v/>
      </c>
      <c r="G200" s="26" t="str">
        <f ca="1">IF(ISERROR(MATCH(G$1,INDIRECT("Table!A"&amp;$X200):INDIRECT("Table!" &amp; $AA$211 &amp; $X200),0)),"",INDIRECT(CONCATENATE("Table!",ADDRESS($T200,MATCH(G$1,INDIRECT("Table!A" &amp; $X200):INDIRECT("Table!" &amp; $AA$211 &amp; $X200),0)))))</f>
        <v/>
      </c>
      <c r="H200" s="26" t="str">
        <f ca="1">IF(ISERROR(MATCH(H$1,INDIRECT("Table!A"&amp;$X200):INDIRECT("Table!" &amp; $AA$211 &amp; $X200),0)),"",INDIRECT(CONCATENATE("Table!",ADDRESS($T200,MATCH(H$1,INDIRECT("Table!A" &amp; $X200):INDIRECT("Table!" &amp; $AA$211 &amp; $X200),0)))))</f>
        <v/>
      </c>
      <c r="I200" s="277"/>
      <c r="J200" s="277"/>
      <c r="K200" s="26" t="str">
        <f ca="1">IF(ISERROR(MATCH(L$1,INDIRECT("Table!A"&amp;$X200):INDIRECT("Table!" &amp; $AA$211 &amp; $X200),0)),"",INDIRECT(CONCATENATE("Table!",ADDRESS($T200,MATCH(L$1,INDIRECT("Table!A" &amp; $X200):INDIRECT("Table!" &amp; $AA$211 &amp; $X200),0)))))</f>
        <v/>
      </c>
      <c r="L200" s="26" t="str">
        <f ca="1">IF(ISERROR(MATCH(M$1,INDIRECT("Table!A"&amp;$X200):INDIRECT("Table!" &amp; $AA$211 &amp; $X200),0)),"",INDIRECT(CONCATENATE("Table!",ADDRESS($T200,MATCH(M$1,INDIRECT("Table!A" &amp; $X200):INDIRECT("Table!" &amp; $AA$211 &amp; $X200),0)))))</f>
        <v/>
      </c>
      <c r="M200" s="26" t="str">
        <f ca="1">IF(ISERROR(MATCH(N$1,INDIRECT("Table!A"&amp;$X200):INDIRECT("Table!" &amp; $AA$211 &amp; $X200),0)),"",INDIRECT(CONCATENATE("Table!",ADDRESS($T200,MATCH(N$1,INDIRECT("Table!A" &amp; $X200):INDIRECT("Table!" &amp; $AA$211 &amp; $X200),0)))))</f>
        <v/>
      </c>
      <c r="N200" s="26" t="str">
        <f ca="1">IF(ISERROR(MATCH(O$1,INDIRECT("Table!A"&amp;$X200):INDIRECT("Table!" &amp; $AA$211 &amp; $X200),0)),"",INDIRECT(CONCATENATE("Table!",ADDRESS($T200,MATCH(O$1,INDIRECT("Table!A" &amp; $X200):INDIRECT("Table!" &amp; $AA$211 &amp; $X200),0)))))</f>
        <v/>
      </c>
      <c r="O200" s="26" t="str">
        <f ca="1">IF(ISERROR(MATCH(P$1,INDIRECT("Table!A"&amp;$X200):INDIRECT("Table!" &amp; $AA$211 &amp; $X200),0)),"",INDIRECT(CONCATENATE("Table!",ADDRESS($T200,MATCH(P$1,INDIRECT("Table!A" &amp; $X200):INDIRECT("Table!" &amp; $AA$211 &amp; $X200),0)))))</f>
        <v/>
      </c>
      <c r="P200" s="277" t="str">
        <f ca="1">IF(ISERROR(MATCH(Q$1,INDIRECT("Table!A"&amp;$X200):INDIRECT("Table!" &amp; $AA$211 &amp; $X200),0)),"",INDIRECT(CONCATENATE("Table!",ADDRESS($T200,MATCH(Q$1,INDIRECT("Table!A" &amp; $X200):INDIRECT("Table!" &amp; $AA$211 &amp; $X200),0)))))</f>
        <v/>
      </c>
      <c r="Q200" s="84"/>
      <c r="R200" s="84"/>
      <c r="S200" s="84"/>
      <c r="T200" s="24"/>
      <c r="U200" s="84"/>
      <c r="V200" s="84"/>
      <c r="W200" s="84"/>
      <c r="X200" s="24"/>
      <c r="Y200" s="84"/>
      <c r="Z200" s="84"/>
      <c r="AA200" s="84"/>
    </row>
    <row r="201" spans="2:27" ht="18" customHeight="1">
      <c r="B201" s="26"/>
      <c r="C201" s="26" t="str">
        <f ca="1">IF(ISERROR(MATCH(C$1,INDIRECT("Table!A"&amp;$X201):INDIRECT("Table!" &amp; $AA$211 &amp; $X201),0)),"",INDIRECT(CONCATENATE("Table!",ADDRESS($T201,MATCH(C$1,INDIRECT("Table!A" &amp; $X201):INDIRECT("Table!" &amp; $AA$211 &amp; $X201),0)))))</f>
        <v/>
      </c>
      <c r="D201" s="26" t="str">
        <f ca="1">IF(ISERROR(MATCH(D$1,INDIRECT("Table!A"&amp;$X201):INDIRECT("Table!" &amp; $AA$211 &amp; $X201),0)),"",INDIRECT(CONCATENATE("Table!",ADDRESS($T201,MATCH(D$1,INDIRECT("Table!A" &amp; $X201):INDIRECT("Table!" &amp; $AA$211 &amp; $X201),0)))))</f>
        <v/>
      </c>
      <c r="E201" s="26" t="str">
        <f ca="1">IF(ISERROR(MATCH(E$1,INDIRECT("Table!A"&amp;$X201):INDIRECT("Table!" &amp; $AA$211 &amp; $X201),0)),"",INDIRECT(CONCATENATE("Table!",ADDRESS($T201,MATCH(E$1,INDIRECT("Table!A" &amp; $X201):INDIRECT("Table!" &amp; $AA$211 &amp; $X201),0)))))</f>
        <v/>
      </c>
      <c r="F201" s="26" t="str">
        <f ca="1">IF(ISERROR(MATCH(F$1,INDIRECT("Table!A"&amp;$X201):INDIRECT("Table!" &amp; $AA$211 &amp; $X201),0)),"",INDIRECT(CONCATENATE("Table!",ADDRESS($T201,MATCH(F$1,INDIRECT("Table!A" &amp; $X201):INDIRECT("Table!" &amp; $AA$211 &amp; $X201),0)))))</f>
        <v/>
      </c>
      <c r="G201" s="26" t="str">
        <f ca="1">IF(ISERROR(MATCH(G$1,INDIRECT("Table!A"&amp;$X201):INDIRECT("Table!" &amp; $AA$211 &amp; $X201),0)),"",INDIRECT(CONCATENATE("Table!",ADDRESS($T201,MATCH(G$1,INDIRECT("Table!A" &amp; $X201):INDIRECT("Table!" &amp; $AA$211 &amp; $X201),0)))))</f>
        <v/>
      </c>
      <c r="H201" s="26" t="str">
        <f ca="1">IF(ISERROR(MATCH(H$1,INDIRECT("Table!A"&amp;$X201):INDIRECT("Table!" &amp; $AA$211 &amp; $X201),0)),"",INDIRECT(CONCATENATE("Table!",ADDRESS($T201,MATCH(H$1,INDIRECT("Table!A" &amp; $X201):INDIRECT("Table!" &amp; $AA$211 &amp; $X201),0)))))</f>
        <v/>
      </c>
      <c r="I201" s="277"/>
      <c r="J201" s="277"/>
      <c r="K201" s="26" t="str">
        <f ca="1">IF(ISERROR(MATCH(L$1,INDIRECT("Table!A"&amp;$X201):INDIRECT("Table!" &amp; $AA$211 &amp; $X201),0)),"",INDIRECT(CONCATENATE("Table!",ADDRESS($T201,MATCH(L$1,INDIRECT("Table!A" &amp; $X201):INDIRECT("Table!" &amp; $AA$211 &amp; $X201),0)))))</f>
        <v/>
      </c>
      <c r="L201" s="26" t="str">
        <f ca="1">IF(ISERROR(MATCH(M$1,INDIRECT("Table!A"&amp;$X201):INDIRECT("Table!" &amp; $AA$211 &amp; $X201),0)),"",INDIRECT(CONCATENATE("Table!",ADDRESS($T201,MATCH(M$1,INDIRECT("Table!A" &amp; $X201):INDIRECT("Table!" &amp; $AA$211 &amp; $X201),0)))))</f>
        <v/>
      </c>
      <c r="M201" s="26" t="str">
        <f ca="1">IF(ISERROR(MATCH(N$1,INDIRECT("Table!A"&amp;$X201):INDIRECT("Table!" &amp; $AA$211 &amp; $X201),0)),"",INDIRECT(CONCATENATE("Table!",ADDRESS($T201,MATCH(N$1,INDIRECT("Table!A" &amp; $X201):INDIRECT("Table!" &amp; $AA$211 &amp; $X201),0)))))</f>
        <v/>
      </c>
      <c r="N201" s="26" t="str">
        <f ca="1">IF(ISERROR(MATCH(O$1,INDIRECT("Table!A"&amp;$X201):INDIRECT("Table!" &amp; $AA$211 &amp; $X201),0)),"",INDIRECT(CONCATENATE("Table!",ADDRESS($T201,MATCH(O$1,INDIRECT("Table!A" &amp; $X201):INDIRECT("Table!" &amp; $AA$211 &amp; $X201),0)))))</f>
        <v/>
      </c>
      <c r="O201" s="26" t="str">
        <f ca="1">IF(ISERROR(MATCH(P$1,INDIRECT("Table!A"&amp;$X201):INDIRECT("Table!" &amp; $AA$211 &amp; $X201),0)),"",INDIRECT(CONCATENATE("Table!",ADDRESS($T201,MATCH(P$1,INDIRECT("Table!A" &amp; $X201):INDIRECT("Table!" &amp; $AA$211 &amp; $X201),0)))))</f>
        <v/>
      </c>
      <c r="P201" s="277" t="str">
        <f ca="1">IF(ISERROR(MATCH(Q$1,INDIRECT("Table!A"&amp;$X201):INDIRECT("Table!" &amp; $AA$211 &amp; $X201),0)),"",INDIRECT(CONCATENATE("Table!",ADDRESS($T201,MATCH(Q$1,INDIRECT("Table!A" &amp; $X201):INDIRECT("Table!" &amp; $AA$211 &amp; $X201),0)))))</f>
        <v/>
      </c>
      <c r="Q201" s="83"/>
      <c r="R201" s="83"/>
      <c r="S201" s="83"/>
      <c r="T201" s="24"/>
      <c r="U201" s="83"/>
      <c r="V201" s="83"/>
      <c r="W201" s="83"/>
      <c r="X201" s="24"/>
      <c r="Y201" s="83"/>
      <c r="Z201" s="83"/>
      <c r="AA201" s="83"/>
    </row>
    <row r="202" spans="2:27" ht="18" customHeight="1">
      <c r="B202" s="26"/>
      <c r="C202" s="26" t="str">
        <f ca="1">IF(ISERROR(MATCH(C$1,INDIRECT("Table!A"&amp;$X202):INDIRECT("Table!" &amp; $AA$211 &amp; $X202),0)),"",INDIRECT(CONCATENATE("Table!",ADDRESS($T202,MATCH(C$1,INDIRECT("Table!A" &amp; $X202):INDIRECT("Table!" &amp; $AA$211 &amp; $X202),0)))))</f>
        <v/>
      </c>
      <c r="D202" s="26" t="str">
        <f ca="1">IF(ISERROR(MATCH(D$1,INDIRECT("Table!A"&amp;$X202):INDIRECT("Table!" &amp; $AA$211 &amp; $X202),0)),"",INDIRECT(CONCATENATE("Table!",ADDRESS($T202,MATCH(D$1,INDIRECT("Table!A" &amp; $X202):INDIRECT("Table!" &amp; $AA$211 &amp; $X202),0)))))</f>
        <v/>
      </c>
      <c r="E202" s="26" t="str">
        <f ca="1">IF(ISERROR(MATCH(E$1,INDIRECT("Table!A"&amp;$X202):INDIRECT("Table!" &amp; $AA$211 &amp; $X202),0)),"",INDIRECT(CONCATENATE("Table!",ADDRESS($T202,MATCH(E$1,INDIRECT("Table!A" &amp; $X202):INDIRECT("Table!" &amp; $AA$211 &amp; $X202),0)))))</f>
        <v/>
      </c>
      <c r="F202" s="26" t="str">
        <f ca="1">IF(ISERROR(MATCH(F$1,INDIRECT("Table!A"&amp;$X202):INDIRECT("Table!" &amp; $AA$211 &amp; $X202),0)),"",INDIRECT(CONCATENATE("Table!",ADDRESS($T202,MATCH(F$1,INDIRECT("Table!A" &amp; $X202):INDIRECT("Table!" &amp; $AA$211 &amp; $X202),0)))))</f>
        <v/>
      </c>
      <c r="G202" s="26" t="str">
        <f ca="1">IF(ISERROR(MATCH(G$1,INDIRECT("Table!A"&amp;$X202):INDIRECT("Table!" &amp; $AA$211 &amp; $X202),0)),"",INDIRECT(CONCATENATE("Table!",ADDRESS($T202,MATCH(G$1,INDIRECT("Table!A" &amp; $X202):INDIRECT("Table!" &amp; $AA$211 &amp; $X202),0)))))</f>
        <v/>
      </c>
      <c r="H202" s="26" t="str">
        <f ca="1">IF(ISERROR(MATCH(H$1,INDIRECT("Table!A"&amp;$X202):INDIRECT("Table!" &amp; $AA$211 &amp; $X202),0)),"",INDIRECT(CONCATENATE("Table!",ADDRESS($T202,MATCH(H$1,INDIRECT("Table!A" &amp; $X202):INDIRECT("Table!" &amp; $AA$211 &amp; $X202),0)))))</f>
        <v/>
      </c>
      <c r="I202" s="277"/>
      <c r="J202" s="277"/>
      <c r="K202" s="26" t="str">
        <f ca="1">IF(ISERROR(MATCH(L$1,INDIRECT("Table!A"&amp;$X202):INDIRECT("Table!" &amp; $AA$211 &amp; $X202),0)),"",INDIRECT(CONCATENATE("Table!",ADDRESS($T202,MATCH(L$1,INDIRECT("Table!A" &amp; $X202):INDIRECT("Table!" &amp; $AA$211 &amp; $X202),0)))))</f>
        <v/>
      </c>
      <c r="L202" s="26" t="str">
        <f ca="1">IF(ISERROR(MATCH(M$1,INDIRECT("Table!A"&amp;$X202):INDIRECT("Table!" &amp; $AA$211 &amp; $X202),0)),"",INDIRECT(CONCATENATE("Table!",ADDRESS($T202,MATCH(M$1,INDIRECT("Table!A" &amp; $X202):INDIRECT("Table!" &amp; $AA$211 &amp; $X202),0)))))</f>
        <v/>
      </c>
      <c r="M202" s="26" t="str">
        <f ca="1">IF(ISERROR(MATCH(N$1,INDIRECT("Table!A"&amp;$X202):INDIRECT("Table!" &amp; $AA$211 &amp; $X202),0)),"",INDIRECT(CONCATENATE("Table!",ADDRESS($T202,MATCH(N$1,INDIRECT("Table!A" &amp; $X202):INDIRECT("Table!" &amp; $AA$211 &amp; $X202),0)))))</f>
        <v/>
      </c>
      <c r="N202" s="26" t="str">
        <f ca="1">IF(ISERROR(MATCH(O$1,INDIRECT("Table!A"&amp;$X202):INDIRECT("Table!" &amp; $AA$211 &amp; $X202),0)),"",INDIRECT(CONCATENATE("Table!",ADDRESS($T202,MATCH(O$1,INDIRECT("Table!A" &amp; $X202):INDIRECT("Table!" &amp; $AA$211 &amp; $X202),0)))))</f>
        <v/>
      </c>
      <c r="O202" s="26" t="str">
        <f ca="1">IF(ISERROR(MATCH(P$1,INDIRECT("Table!A"&amp;$X202):INDIRECT("Table!" &amp; $AA$211 &amp; $X202),0)),"",INDIRECT(CONCATENATE("Table!",ADDRESS($T202,MATCH(P$1,INDIRECT("Table!A" &amp; $X202):INDIRECT("Table!" &amp; $AA$211 &amp; $X202),0)))))</f>
        <v/>
      </c>
      <c r="P202" s="277" t="str">
        <f ca="1">IF(ISERROR(MATCH(Q$1,INDIRECT("Table!A"&amp;$X202):INDIRECT("Table!" &amp; $AA$211 &amp; $X202),0)),"",INDIRECT(CONCATENATE("Table!",ADDRESS($T202,MATCH(Q$1,INDIRECT("Table!A" &amp; $X202):INDIRECT("Table!" &amp; $AA$211 &amp; $X202),0)))))</f>
        <v/>
      </c>
      <c r="Q202" s="82"/>
      <c r="R202" s="82"/>
      <c r="S202" s="82"/>
      <c r="T202" s="24"/>
      <c r="U202" s="82"/>
      <c r="V202" s="82"/>
      <c r="W202" s="82"/>
      <c r="X202" s="24"/>
      <c r="Y202" s="82"/>
      <c r="Z202" s="82"/>
      <c r="AA202" s="82"/>
    </row>
    <row r="203" spans="2:27" ht="18" customHeight="1">
      <c r="B203" s="26"/>
      <c r="C203" s="26" t="str">
        <f ca="1">IF(ISERROR(MATCH(C$1,INDIRECT("Table!A"&amp;$X203):INDIRECT("Table!" &amp; $AA$211 &amp; $X203),0)),"",INDIRECT(CONCATENATE("Table!",ADDRESS($T203,MATCH(C$1,INDIRECT("Table!A" &amp; $X203):INDIRECT("Table!" &amp; $AA$211 &amp; $X203),0)))))</f>
        <v/>
      </c>
      <c r="D203" s="26" t="str">
        <f ca="1">IF(ISERROR(MATCH(D$1,INDIRECT("Table!A"&amp;$X203):INDIRECT("Table!" &amp; $AA$211 &amp; $X203),0)),"",INDIRECT(CONCATENATE("Table!",ADDRESS($T203,MATCH(D$1,INDIRECT("Table!A" &amp; $X203):INDIRECT("Table!" &amp; $AA$211 &amp; $X203),0)))))</f>
        <v/>
      </c>
      <c r="E203" s="26" t="str">
        <f ca="1">IF(ISERROR(MATCH(E$1,INDIRECT("Table!A"&amp;$X203):INDIRECT("Table!" &amp; $AA$211 &amp; $X203),0)),"",INDIRECT(CONCATENATE("Table!",ADDRESS($T203,MATCH(E$1,INDIRECT("Table!A" &amp; $X203):INDIRECT("Table!" &amp; $AA$211 &amp; $X203),0)))))</f>
        <v/>
      </c>
      <c r="F203" s="26" t="str">
        <f ca="1">IF(ISERROR(MATCH(F$1,INDIRECT("Table!A"&amp;$X203):INDIRECT("Table!" &amp; $AA$211 &amp; $X203),0)),"",INDIRECT(CONCATENATE("Table!",ADDRESS($T203,MATCH(F$1,INDIRECT("Table!A" &amp; $X203):INDIRECT("Table!" &amp; $AA$211 &amp; $X203),0)))))</f>
        <v/>
      </c>
      <c r="G203" s="26" t="str">
        <f ca="1">IF(ISERROR(MATCH(G$1,INDIRECT("Table!A"&amp;$X203):INDIRECT("Table!" &amp; $AA$211 &amp; $X203),0)),"",INDIRECT(CONCATENATE("Table!",ADDRESS($T203,MATCH(G$1,INDIRECT("Table!A" &amp; $X203):INDIRECT("Table!" &amp; $AA$211 &amp; $X203),0)))))</f>
        <v/>
      </c>
      <c r="H203" s="26" t="str">
        <f ca="1">IF(ISERROR(MATCH(H$1,INDIRECT("Table!A"&amp;$X203):INDIRECT("Table!" &amp; $AA$211 &amp; $X203),0)),"",INDIRECT(CONCATENATE("Table!",ADDRESS($T203,MATCH(H$1,INDIRECT("Table!A" &amp; $X203):INDIRECT("Table!" &amp; $AA$211 &amp; $X203),0)))))</f>
        <v/>
      </c>
      <c r="I203" s="277"/>
      <c r="J203" s="277"/>
      <c r="K203" s="26" t="str">
        <f ca="1">IF(ISERROR(MATCH(L$1,INDIRECT("Table!A"&amp;$X203):INDIRECT("Table!" &amp; $AA$211 &amp; $X203),0)),"",INDIRECT(CONCATENATE("Table!",ADDRESS($T203,MATCH(L$1,INDIRECT("Table!A" &amp; $X203):INDIRECT("Table!" &amp; $AA$211 &amp; $X203),0)))))</f>
        <v/>
      </c>
      <c r="L203" s="26" t="str">
        <f ca="1">IF(ISERROR(MATCH(M$1,INDIRECT("Table!A"&amp;$X203):INDIRECT("Table!" &amp; $AA$211 &amp; $X203),0)),"",INDIRECT(CONCATENATE("Table!",ADDRESS($T203,MATCH(M$1,INDIRECT("Table!A" &amp; $X203):INDIRECT("Table!" &amp; $AA$211 &amp; $X203),0)))))</f>
        <v/>
      </c>
      <c r="M203" s="26" t="str">
        <f ca="1">IF(ISERROR(MATCH(N$1,INDIRECT("Table!A"&amp;$X203):INDIRECT("Table!" &amp; $AA$211 &amp; $X203),0)),"",INDIRECT(CONCATENATE("Table!",ADDRESS($T203,MATCH(N$1,INDIRECT("Table!A" &amp; $X203):INDIRECT("Table!" &amp; $AA$211 &amp; $X203),0)))))</f>
        <v/>
      </c>
      <c r="N203" s="26" t="str">
        <f ca="1">IF(ISERROR(MATCH(O$1,INDIRECT("Table!A"&amp;$X203):INDIRECT("Table!" &amp; $AA$211 &amp; $X203),0)),"",INDIRECT(CONCATENATE("Table!",ADDRESS($T203,MATCH(O$1,INDIRECT("Table!A" &amp; $X203):INDIRECT("Table!" &amp; $AA$211 &amp; $X203),0)))))</f>
        <v/>
      </c>
      <c r="O203" s="26" t="str">
        <f ca="1">IF(ISERROR(MATCH(P$1,INDIRECT("Table!A"&amp;$X203):INDIRECT("Table!" &amp; $AA$211 &amp; $X203),0)),"",INDIRECT(CONCATENATE("Table!",ADDRESS($T203,MATCH(P$1,INDIRECT("Table!A" &amp; $X203):INDIRECT("Table!" &amp; $AA$211 &amp; $X203),0)))))</f>
        <v/>
      </c>
      <c r="P203" s="277" t="str">
        <f ca="1">IF(ISERROR(MATCH(Q$1,INDIRECT("Table!A"&amp;$X203):INDIRECT("Table!" &amp; $AA$211 &amp; $X203),0)),"",INDIRECT(CONCATENATE("Table!",ADDRESS($T203,MATCH(Q$1,INDIRECT("Table!A" &amp; $X203):INDIRECT("Table!" &amp; $AA$211 &amp; $X203),0)))))</f>
        <v/>
      </c>
      <c r="Q203" s="82"/>
      <c r="R203" s="82"/>
      <c r="S203" s="82"/>
      <c r="T203" s="24"/>
      <c r="U203" s="82"/>
      <c r="V203" s="82"/>
      <c r="W203" s="82"/>
      <c r="X203" s="24"/>
      <c r="Y203" s="82"/>
      <c r="Z203" s="82"/>
      <c r="AA203" s="82"/>
    </row>
    <row r="204" spans="2:27" ht="18" customHeight="1">
      <c r="B204" s="26"/>
      <c r="C204" s="26" t="str">
        <f ca="1">IF(ISERROR(MATCH(C$1,INDIRECT("Table!A"&amp;$X204):INDIRECT("Table!" &amp; $AA$211 &amp; $X204),0)),"",INDIRECT(CONCATENATE("Table!",ADDRESS($T204,MATCH(C$1,INDIRECT("Table!A" &amp; $X204):INDIRECT("Table!" &amp; $AA$211 &amp; $X204),0)))))</f>
        <v/>
      </c>
      <c r="D204" s="26" t="str">
        <f ca="1">IF(ISERROR(MATCH(D$1,INDIRECT("Table!A"&amp;$X204):INDIRECT("Table!" &amp; $AA$211 &amp; $X204),0)),"",INDIRECT(CONCATENATE("Table!",ADDRESS($T204,MATCH(D$1,INDIRECT("Table!A" &amp; $X204):INDIRECT("Table!" &amp; $AA$211 &amp; $X204),0)))))</f>
        <v/>
      </c>
      <c r="E204" s="26" t="str">
        <f ca="1">IF(ISERROR(MATCH(E$1,INDIRECT("Table!A"&amp;$X204):INDIRECT("Table!" &amp; $AA$211 &amp; $X204),0)),"",INDIRECT(CONCATENATE("Table!",ADDRESS($T204,MATCH(E$1,INDIRECT("Table!A" &amp; $X204):INDIRECT("Table!" &amp; $AA$211 &amp; $X204),0)))))</f>
        <v/>
      </c>
      <c r="F204" s="26" t="str">
        <f ca="1">IF(ISERROR(MATCH(F$1,INDIRECT("Table!A"&amp;$X204):INDIRECT("Table!" &amp; $AA$211 &amp; $X204),0)),"",INDIRECT(CONCATENATE("Table!",ADDRESS($T204,MATCH(F$1,INDIRECT("Table!A" &amp; $X204):INDIRECT("Table!" &amp; $AA$211 &amp; $X204),0)))))</f>
        <v/>
      </c>
      <c r="G204" s="26" t="str">
        <f ca="1">IF(ISERROR(MATCH(G$1,INDIRECT("Table!A"&amp;$X204):INDIRECT("Table!" &amp; $AA$211 &amp; $X204),0)),"",INDIRECT(CONCATENATE("Table!",ADDRESS($T204,MATCH(G$1,INDIRECT("Table!A" &amp; $X204):INDIRECT("Table!" &amp; $AA$211 &amp; $X204),0)))))</f>
        <v/>
      </c>
      <c r="H204" s="26" t="str">
        <f ca="1">IF(ISERROR(MATCH(H$1,INDIRECT("Table!A"&amp;$X204):INDIRECT("Table!" &amp; $AA$211 &amp; $X204),0)),"",INDIRECT(CONCATENATE("Table!",ADDRESS($T204,MATCH(H$1,INDIRECT("Table!A" &amp; $X204):INDIRECT("Table!" &amp; $AA$211 &amp; $X204),0)))))</f>
        <v/>
      </c>
      <c r="I204" s="277"/>
      <c r="J204" s="277"/>
      <c r="K204" s="26" t="str">
        <f ca="1">IF(ISERROR(MATCH(L$1,INDIRECT("Table!A"&amp;$X204):INDIRECT("Table!" &amp; $AA$211 &amp; $X204),0)),"",INDIRECT(CONCATENATE("Table!",ADDRESS($T204,MATCH(L$1,INDIRECT("Table!A" &amp; $X204):INDIRECT("Table!" &amp; $AA$211 &amp; $X204),0)))))</f>
        <v/>
      </c>
      <c r="L204" s="26" t="str">
        <f ca="1">IF(ISERROR(MATCH(M$1,INDIRECT("Table!A"&amp;$X204):INDIRECT("Table!" &amp; $AA$211 &amp; $X204),0)),"",INDIRECT(CONCATENATE("Table!",ADDRESS($T204,MATCH(M$1,INDIRECT("Table!A" &amp; $X204):INDIRECT("Table!" &amp; $AA$211 &amp; $X204),0)))))</f>
        <v/>
      </c>
      <c r="M204" s="26" t="str">
        <f ca="1">IF(ISERROR(MATCH(N$1,INDIRECT("Table!A"&amp;$X204):INDIRECT("Table!" &amp; $AA$211 &amp; $X204),0)),"",INDIRECT(CONCATENATE("Table!",ADDRESS($T204,MATCH(N$1,INDIRECT("Table!A" &amp; $X204):INDIRECT("Table!" &amp; $AA$211 &amp; $X204),0)))))</f>
        <v/>
      </c>
      <c r="N204" s="26" t="str">
        <f ca="1">IF(ISERROR(MATCH(O$1,INDIRECT("Table!A"&amp;$X204):INDIRECT("Table!" &amp; $AA$211 &amp; $X204),0)),"",INDIRECT(CONCATENATE("Table!",ADDRESS($T204,MATCH(O$1,INDIRECT("Table!A" &amp; $X204):INDIRECT("Table!" &amp; $AA$211 &amp; $X204),0)))))</f>
        <v/>
      </c>
      <c r="O204" s="26" t="str">
        <f ca="1">IF(ISERROR(MATCH(P$1,INDIRECT("Table!A"&amp;$X204):INDIRECT("Table!" &amp; $AA$211 &amp; $X204),0)),"",INDIRECT(CONCATENATE("Table!",ADDRESS($T204,MATCH(P$1,INDIRECT("Table!A" &amp; $X204):INDIRECT("Table!" &amp; $AA$211 &amp; $X204),0)))))</f>
        <v/>
      </c>
      <c r="P204" s="277" t="str">
        <f ca="1">IF(ISERROR(MATCH(Q$1,INDIRECT("Table!A"&amp;$X204):INDIRECT("Table!" &amp; $AA$211 &amp; $X204),0)),"",INDIRECT(CONCATENATE("Table!",ADDRESS($T204,MATCH(Q$1,INDIRECT("Table!A" &amp; $X204):INDIRECT("Table!" &amp; $AA$211 &amp; $X204),0)))))</f>
        <v/>
      </c>
      <c r="Q204" s="80"/>
      <c r="R204" s="80"/>
      <c r="S204" s="80"/>
      <c r="T204" s="24"/>
      <c r="U204" s="80"/>
      <c r="V204" s="80"/>
      <c r="W204" s="80"/>
      <c r="X204" s="24"/>
      <c r="Y204" s="80"/>
      <c r="Z204" s="80"/>
      <c r="AA204" s="80"/>
    </row>
    <row r="205" spans="2:27" ht="18" customHeight="1">
      <c r="B205" s="26"/>
      <c r="C205" s="26" t="str">
        <f ca="1">IF(ISERROR(MATCH(C$1,INDIRECT("Table!A"&amp;$X205):INDIRECT("Table!" &amp; $AA$211 &amp; $X205),0)),"",INDIRECT(CONCATENATE("Table!",ADDRESS($T205,MATCH(C$1,INDIRECT("Table!A" &amp; $X205):INDIRECT("Table!" &amp; $AA$211 &amp; $X205),0)))))</f>
        <v/>
      </c>
      <c r="D205" s="26" t="str">
        <f ca="1">IF(ISERROR(MATCH(D$1,INDIRECT("Table!A"&amp;$X205):INDIRECT("Table!" &amp; $AA$211 &amp; $X205),0)),"",INDIRECT(CONCATENATE("Table!",ADDRESS($T205,MATCH(D$1,INDIRECT("Table!A" &amp; $X205):INDIRECT("Table!" &amp; $AA$211 &amp; $X205),0)))))</f>
        <v/>
      </c>
      <c r="E205" s="26" t="str">
        <f ca="1">IF(ISERROR(MATCH(E$1,INDIRECT("Table!A"&amp;$X205):INDIRECT("Table!" &amp; $AA$211 &amp; $X205),0)),"",INDIRECT(CONCATENATE("Table!",ADDRESS($T205,MATCH(E$1,INDIRECT("Table!A" &amp; $X205):INDIRECT("Table!" &amp; $AA$211 &amp; $X205),0)))))</f>
        <v/>
      </c>
      <c r="F205" s="26" t="str">
        <f ca="1">IF(ISERROR(MATCH(F$1,INDIRECT("Table!A"&amp;$X205):INDIRECT("Table!" &amp; $AA$211 &amp; $X205),0)),"",INDIRECT(CONCATENATE("Table!",ADDRESS($T205,MATCH(F$1,INDIRECT("Table!A" &amp; $X205):INDIRECT("Table!" &amp; $AA$211 &amp; $X205),0)))))</f>
        <v/>
      </c>
      <c r="G205" s="26" t="str">
        <f ca="1">IF(ISERROR(MATCH(G$1,INDIRECT("Table!A"&amp;$X205):INDIRECT("Table!" &amp; $AA$211 &amp; $X205),0)),"",INDIRECT(CONCATENATE("Table!",ADDRESS($T205,MATCH(G$1,INDIRECT("Table!A" &amp; $X205):INDIRECT("Table!" &amp; $AA$211 &amp; $X205),0)))))</f>
        <v/>
      </c>
      <c r="H205" s="26" t="str">
        <f ca="1">IF(ISERROR(MATCH(H$1,INDIRECT("Table!A"&amp;$X205):INDIRECT("Table!" &amp; $AA$211 &amp; $X205),0)),"",INDIRECT(CONCATENATE("Table!",ADDRESS($T205,MATCH(H$1,INDIRECT("Table!A" &amp; $X205):INDIRECT("Table!" &amp; $AA$211 &amp; $X205),0)))))</f>
        <v/>
      </c>
      <c r="I205" s="277"/>
      <c r="J205" s="277"/>
      <c r="K205" s="26" t="str">
        <f ca="1">IF(ISERROR(MATCH(L$1,INDIRECT("Table!A"&amp;$X205):INDIRECT("Table!" &amp; $AA$211 &amp; $X205),0)),"",INDIRECT(CONCATENATE("Table!",ADDRESS($T205,MATCH(L$1,INDIRECT("Table!A" &amp; $X205):INDIRECT("Table!" &amp; $AA$211 &amp; $X205),0)))))</f>
        <v/>
      </c>
      <c r="L205" s="26" t="str">
        <f ca="1">IF(ISERROR(MATCH(M$1,INDIRECT("Table!A"&amp;$X205):INDIRECT("Table!" &amp; $AA$211 &amp; $X205),0)),"",INDIRECT(CONCATENATE("Table!",ADDRESS($T205,MATCH(M$1,INDIRECT("Table!A" &amp; $X205):INDIRECT("Table!" &amp; $AA$211 &amp; $X205),0)))))</f>
        <v/>
      </c>
      <c r="M205" s="26" t="str">
        <f ca="1">IF(ISERROR(MATCH(N$1,INDIRECT("Table!A"&amp;$X205):INDIRECT("Table!" &amp; $AA$211 &amp; $X205),0)),"",INDIRECT(CONCATENATE("Table!",ADDRESS($T205,MATCH(N$1,INDIRECT("Table!A" &amp; $X205):INDIRECT("Table!" &amp; $AA$211 &amp; $X205),0)))))</f>
        <v/>
      </c>
      <c r="N205" s="26" t="str">
        <f ca="1">IF(ISERROR(MATCH(O$1,INDIRECT("Table!A"&amp;$X205):INDIRECT("Table!" &amp; $AA$211 &amp; $X205),0)),"",INDIRECT(CONCATENATE("Table!",ADDRESS($T205,MATCH(O$1,INDIRECT("Table!A" &amp; $X205):INDIRECT("Table!" &amp; $AA$211 &amp; $X205),0)))))</f>
        <v/>
      </c>
      <c r="O205" s="26" t="str">
        <f ca="1">IF(ISERROR(MATCH(P$1,INDIRECT("Table!A"&amp;$X205):INDIRECT("Table!" &amp; $AA$211 &amp; $X205),0)),"",INDIRECT(CONCATENATE("Table!",ADDRESS($T205,MATCH(P$1,INDIRECT("Table!A" &amp; $X205):INDIRECT("Table!" &amp; $AA$211 &amp; $X205),0)))))</f>
        <v/>
      </c>
      <c r="P205" s="277" t="str">
        <f ca="1">IF(ISERROR(MATCH(Q$1,INDIRECT("Table!A"&amp;$X205):INDIRECT("Table!" &amp; $AA$211 &amp; $X205),0)),"",INDIRECT(CONCATENATE("Table!",ADDRESS($T205,MATCH(Q$1,INDIRECT("Table!A" &amp; $X205):INDIRECT("Table!" &amp; $AA$211 &amp; $X205),0)))))</f>
        <v/>
      </c>
      <c r="Q205" s="79"/>
      <c r="R205" s="79"/>
      <c r="S205" s="79"/>
      <c r="T205" s="24"/>
      <c r="U205" s="79"/>
      <c r="V205" s="79"/>
      <c r="W205" s="79"/>
      <c r="X205" s="24"/>
      <c r="Y205" s="79"/>
      <c r="Z205" s="79"/>
      <c r="AA205" s="79"/>
    </row>
    <row r="206" spans="2:27" ht="18" customHeight="1">
      <c r="B206" s="26"/>
      <c r="C206" s="26" t="str">
        <f ca="1">IF(ISERROR(MATCH(C$1,INDIRECT("Table!A"&amp;$X206):INDIRECT("Table!" &amp; $AA$211 &amp; $X206),0)),"",INDIRECT(CONCATENATE("Table!",ADDRESS($T206,MATCH(C$1,INDIRECT("Table!A" &amp; $X206):INDIRECT("Table!" &amp; $AA$211 &amp; $X206),0)))))</f>
        <v/>
      </c>
      <c r="D206" s="26" t="str">
        <f ca="1">IF(ISERROR(MATCH(D$1,INDIRECT("Table!A"&amp;$X206):INDIRECT("Table!" &amp; $AA$211 &amp; $X206),0)),"",INDIRECT(CONCATENATE("Table!",ADDRESS($T206,MATCH(D$1,INDIRECT("Table!A" &amp; $X206):INDIRECT("Table!" &amp; $AA$211 &amp; $X206),0)))))</f>
        <v/>
      </c>
      <c r="E206" s="26" t="str">
        <f ca="1">IF(ISERROR(MATCH(E$1,INDIRECT("Table!A"&amp;$X206):INDIRECT("Table!" &amp; $AA$211 &amp; $X206),0)),"",INDIRECT(CONCATENATE("Table!",ADDRESS($T206,MATCH(E$1,INDIRECT("Table!A" &amp; $X206):INDIRECT("Table!" &amp; $AA$211 &amp; $X206),0)))))</f>
        <v/>
      </c>
      <c r="F206" s="26" t="str">
        <f ca="1">IF(ISERROR(MATCH(F$1,INDIRECT("Table!A"&amp;$X206):INDIRECT("Table!" &amp; $AA$211 &amp; $X206),0)),"",INDIRECT(CONCATENATE("Table!",ADDRESS($T206,MATCH(F$1,INDIRECT("Table!A" &amp; $X206):INDIRECT("Table!" &amp; $AA$211 &amp; $X206),0)))))</f>
        <v/>
      </c>
      <c r="G206" s="26" t="str">
        <f ca="1">IF(ISERROR(MATCH(G$1,INDIRECT("Table!A"&amp;$X206):INDIRECT("Table!" &amp; $AA$211 &amp; $X206),0)),"",INDIRECT(CONCATENATE("Table!",ADDRESS($T206,MATCH(G$1,INDIRECT("Table!A" &amp; $X206):INDIRECT("Table!" &amp; $AA$211 &amp; $X206),0)))))</f>
        <v/>
      </c>
      <c r="H206" s="26" t="str">
        <f ca="1">IF(ISERROR(MATCH(H$1,INDIRECT("Table!A"&amp;$X206):INDIRECT("Table!" &amp; $AA$211 &amp; $X206),0)),"",INDIRECT(CONCATENATE("Table!",ADDRESS($T206,MATCH(H$1,INDIRECT("Table!A" &amp; $X206):INDIRECT("Table!" &amp; $AA$211 &amp; $X206),0)))))</f>
        <v/>
      </c>
      <c r="I206" s="277"/>
      <c r="J206" s="277"/>
      <c r="K206" s="26" t="str">
        <f ca="1">IF(ISERROR(MATCH(L$1,INDIRECT("Table!A"&amp;$X206):INDIRECT("Table!" &amp; $AA$211 &amp; $X206),0)),"",INDIRECT(CONCATENATE("Table!",ADDRESS($T206,MATCH(L$1,INDIRECT("Table!A" &amp; $X206):INDIRECT("Table!" &amp; $AA$211 &amp; $X206),0)))))</f>
        <v/>
      </c>
      <c r="L206" s="26" t="str">
        <f ca="1">IF(ISERROR(MATCH(M$1,INDIRECT("Table!A"&amp;$X206):INDIRECT("Table!" &amp; $AA$211 &amp; $X206),0)),"",INDIRECT(CONCATENATE("Table!",ADDRESS($T206,MATCH(M$1,INDIRECT("Table!A" &amp; $X206):INDIRECT("Table!" &amp; $AA$211 &amp; $X206),0)))))</f>
        <v/>
      </c>
      <c r="M206" s="26" t="str">
        <f ca="1">IF(ISERROR(MATCH(N$1,INDIRECT("Table!A"&amp;$X206):INDIRECT("Table!" &amp; $AA$211 &amp; $X206),0)),"",INDIRECT(CONCATENATE("Table!",ADDRESS($T206,MATCH(N$1,INDIRECT("Table!A" &amp; $X206):INDIRECT("Table!" &amp; $AA$211 &amp; $X206),0)))))</f>
        <v/>
      </c>
      <c r="N206" s="26" t="str">
        <f ca="1">IF(ISERROR(MATCH(O$1,INDIRECT("Table!A"&amp;$X206):INDIRECT("Table!" &amp; $AA$211 &amp; $X206),0)),"",INDIRECT(CONCATENATE("Table!",ADDRESS($T206,MATCH(O$1,INDIRECT("Table!A" &amp; $X206):INDIRECT("Table!" &amp; $AA$211 &amp; $X206),0)))))</f>
        <v/>
      </c>
      <c r="O206" s="26" t="str">
        <f ca="1">IF(ISERROR(MATCH(P$1,INDIRECT("Table!A"&amp;$X206):INDIRECT("Table!" &amp; $AA$211 &amp; $X206),0)),"",INDIRECT(CONCATENATE("Table!",ADDRESS($T206,MATCH(P$1,INDIRECT("Table!A" &amp; $X206):INDIRECT("Table!" &amp; $AA$211 &amp; $X206),0)))))</f>
        <v/>
      </c>
      <c r="P206" s="277" t="str">
        <f ca="1">IF(ISERROR(MATCH(Q$1,INDIRECT("Table!A"&amp;$X206):INDIRECT("Table!" &amp; $AA$211 &amp; $X206),0)),"",INDIRECT(CONCATENATE("Table!",ADDRESS($T206,MATCH(Q$1,INDIRECT("Table!A" &amp; $X206):INDIRECT("Table!" &amp; $AA$211 &amp; $X206),0)))))</f>
        <v/>
      </c>
      <c r="Q206" s="78"/>
      <c r="R206" s="78"/>
      <c r="S206" s="78"/>
      <c r="T206" s="24"/>
      <c r="U206" s="78"/>
      <c r="V206" s="78"/>
      <c r="W206" s="78"/>
      <c r="X206" s="24"/>
      <c r="Y206" s="78"/>
      <c r="Z206" s="78"/>
      <c r="AA206" s="78"/>
    </row>
    <row r="207" spans="2:27" ht="18" customHeight="1">
      <c r="B207" s="26"/>
      <c r="C207" s="26" t="str">
        <f ca="1">IF(ISERROR(MATCH(C$1,INDIRECT("Table!A"&amp;$X207):INDIRECT("Table!" &amp; $AA$211 &amp; $X207),0)),"",INDIRECT(CONCATENATE("Table!",ADDRESS($T207,MATCH(C$1,INDIRECT("Table!A" &amp; $X207):INDIRECT("Table!" &amp; $AA$211 &amp; $X207),0)))))</f>
        <v/>
      </c>
      <c r="D207" s="26" t="str">
        <f ca="1">IF(ISERROR(MATCH(D$1,INDIRECT("Table!A"&amp;$X207):INDIRECT("Table!" &amp; $AA$211 &amp; $X207),0)),"",INDIRECT(CONCATENATE("Table!",ADDRESS($T207,MATCH(D$1,INDIRECT("Table!A" &amp; $X207):INDIRECT("Table!" &amp; $AA$211 &amp; $X207),0)))))</f>
        <v/>
      </c>
      <c r="E207" s="26" t="str">
        <f ca="1">IF(ISERROR(MATCH(E$1,INDIRECT("Table!A"&amp;$X207):INDIRECT("Table!" &amp; $AA$211 &amp; $X207),0)),"",INDIRECT(CONCATENATE("Table!",ADDRESS($T207,MATCH(E$1,INDIRECT("Table!A" &amp; $X207):INDIRECT("Table!" &amp; $AA$211 &amp; $X207),0)))))</f>
        <v/>
      </c>
      <c r="F207" s="26" t="str">
        <f ca="1">IF(ISERROR(MATCH(F$1,INDIRECT("Table!A"&amp;$X207):INDIRECT("Table!" &amp; $AA$211 &amp; $X207),0)),"",INDIRECT(CONCATENATE("Table!",ADDRESS($T207,MATCH(F$1,INDIRECT("Table!A" &amp; $X207):INDIRECT("Table!" &amp; $AA$211 &amp; $X207),0)))))</f>
        <v/>
      </c>
      <c r="G207" s="26" t="str">
        <f ca="1">IF(ISERROR(MATCH(G$1,INDIRECT("Table!A"&amp;$X207):INDIRECT("Table!" &amp; $AA$211 &amp; $X207),0)),"",INDIRECT(CONCATENATE("Table!",ADDRESS($T207,MATCH(G$1,INDIRECT("Table!A" &amp; $X207):INDIRECT("Table!" &amp; $AA$211 &amp; $X207),0)))))</f>
        <v/>
      </c>
      <c r="H207" s="26" t="str">
        <f ca="1">IF(ISERROR(MATCH(H$1,INDIRECT("Table!A"&amp;$X207):INDIRECT("Table!" &amp; $AA$211 &amp; $X207),0)),"",INDIRECT(CONCATENATE("Table!",ADDRESS($T207,MATCH(H$1,INDIRECT("Table!A" &amp; $X207):INDIRECT("Table!" &amp; $AA$211 &amp; $X207),0)))))</f>
        <v/>
      </c>
      <c r="I207" s="277"/>
      <c r="J207" s="277"/>
      <c r="K207" s="26" t="str">
        <f ca="1">IF(ISERROR(MATCH(L$1,INDIRECT("Table!A"&amp;$X207):INDIRECT("Table!" &amp; $AA$211 &amp; $X207),0)),"",INDIRECT(CONCATENATE("Table!",ADDRESS($T207,MATCH(L$1,INDIRECT("Table!A" &amp; $X207):INDIRECT("Table!" &amp; $AA$211 &amp; $X207),0)))))</f>
        <v/>
      </c>
      <c r="L207" s="26" t="str">
        <f ca="1">IF(ISERROR(MATCH(M$1,INDIRECT("Table!A"&amp;$X207):INDIRECT("Table!" &amp; $AA$211 &amp; $X207),0)),"",INDIRECT(CONCATENATE("Table!",ADDRESS($T207,MATCH(M$1,INDIRECT("Table!A" &amp; $X207):INDIRECT("Table!" &amp; $AA$211 &amp; $X207),0)))))</f>
        <v/>
      </c>
      <c r="M207" s="26" t="str">
        <f ca="1">IF(ISERROR(MATCH(N$1,INDIRECT("Table!A"&amp;$X207):INDIRECT("Table!" &amp; $AA$211 &amp; $X207),0)),"",INDIRECT(CONCATENATE("Table!",ADDRESS($T207,MATCH(N$1,INDIRECT("Table!A" &amp; $X207):INDIRECT("Table!" &amp; $AA$211 &amp; $X207),0)))))</f>
        <v/>
      </c>
      <c r="N207" s="26" t="str">
        <f ca="1">IF(ISERROR(MATCH(O$1,INDIRECT("Table!A"&amp;$X207):INDIRECT("Table!" &amp; $AA$211 &amp; $X207),0)),"",INDIRECT(CONCATENATE("Table!",ADDRESS($T207,MATCH(O$1,INDIRECT("Table!A" &amp; $X207):INDIRECT("Table!" &amp; $AA$211 &amp; $X207),0)))))</f>
        <v/>
      </c>
      <c r="O207" s="26" t="str">
        <f ca="1">IF(ISERROR(MATCH(P$1,INDIRECT("Table!A"&amp;$X207):INDIRECT("Table!" &amp; $AA$211 &amp; $X207),0)),"",INDIRECT(CONCATENATE("Table!",ADDRESS($T207,MATCH(P$1,INDIRECT("Table!A" &amp; $X207):INDIRECT("Table!" &amp; $AA$211 &amp; $X207),0)))))</f>
        <v/>
      </c>
      <c r="P207" s="277" t="str">
        <f ca="1">IF(ISERROR(MATCH(Q$1,INDIRECT("Table!A"&amp;$X207):INDIRECT("Table!" &amp; $AA$211 &amp; $X207),0)),"",INDIRECT(CONCATENATE("Table!",ADDRESS($T207,MATCH(Q$1,INDIRECT("Table!A" &amp; $X207):INDIRECT("Table!" &amp; $AA$211 &amp; $X207),0)))))</f>
        <v/>
      </c>
      <c r="Q207" s="77"/>
      <c r="R207" s="77"/>
      <c r="S207" s="77"/>
      <c r="T207" s="24"/>
      <c r="U207" s="77"/>
      <c r="V207" s="77"/>
      <c r="W207" s="77"/>
      <c r="X207" s="24"/>
      <c r="Y207" s="77"/>
      <c r="Z207" s="77"/>
      <c r="AA207" s="77"/>
    </row>
    <row r="208" spans="2:27" ht="18" customHeight="1">
      <c r="B208" s="26"/>
      <c r="C208" s="26" t="str">
        <f ca="1">IF(ISERROR(MATCH(C$1,INDIRECT("Table!A"&amp;$X208):INDIRECT("Table!" &amp; $AA$211 &amp; $X208),0)),"",INDIRECT(CONCATENATE("Table!",ADDRESS($T208,MATCH(C$1,INDIRECT("Table!A" &amp; $X208):INDIRECT("Table!" &amp; $AA$211 &amp; $X208),0)))))</f>
        <v/>
      </c>
      <c r="D208" s="26" t="str">
        <f ca="1">IF(ISERROR(MATCH(D$1,INDIRECT("Table!A"&amp;$X208):INDIRECT("Table!" &amp; $AA$211 &amp; $X208),0)),"",INDIRECT(CONCATENATE("Table!",ADDRESS($T208,MATCH(D$1,INDIRECT("Table!A" &amp; $X208):INDIRECT("Table!" &amp; $AA$211 &amp; $X208),0)))))</f>
        <v/>
      </c>
      <c r="E208" s="26" t="str">
        <f ca="1">IF(ISERROR(MATCH(E$1,INDIRECT("Table!A"&amp;$X208):INDIRECT("Table!" &amp; $AA$211 &amp; $X208),0)),"",INDIRECT(CONCATENATE("Table!",ADDRESS($T208,MATCH(E$1,INDIRECT("Table!A" &amp; $X208):INDIRECT("Table!" &amp; $AA$211 &amp; $X208),0)))))</f>
        <v/>
      </c>
      <c r="F208" s="26" t="str">
        <f ca="1">IF(ISERROR(MATCH(F$1,INDIRECT("Table!A"&amp;$X208):INDIRECT("Table!" &amp; $AA$211 &amp; $X208),0)),"",INDIRECT(CONCATENATE("Table!",ADDRESS($T208,MATCH(F$1,INDIRECT("Table!A" &amp; $X208):INDIRECT("Table!" &amp; $AA$211 &amp; $X208),0)))))</f>
        <v/>
      </c>
      <c r="G208" s="26" t="str">
        <f ca="1">IF(ISERROR(MATCH(G$1,INDIRECT("Table!A"&amp;$X208):INDIRECT("Table!" &amp; $AA$211 &amp; $X208),0)),"",INDIRECT(CONCATENATE("Table!",ADDRESS($T208,MATCH(G$1,INDIRECT("Table!A" &amp; $X208):INDIRECT("Table!" &amp; $AA$211 &amp; $X208),0)))))</f>
        <v/>
      </c>
      <c r="H208" s="26" t="str">
        <f ca="1">IF(ISERROR(MATCH(H$1,INDIRECT("Table!A"&amp;$X208):INDIRECT("Table!" &amp; $AA$211 &amp; $X208),0)),"",INDIRECT(CONCATENATE("Table!",ADDRESS($T208,MATCH(H$1,INDIRECT("Table!A" &amp; $X208):INDIRECT("Table!" &amp; $AA$211 &amp; $X208),0)))))</f>
        <v/>
      </c>
      <c r="I208" s="277"/>
      <c r="J208" s="277"/>
      <c r="K208" s="26" t="str">
        <f ca="1">IF(ISERROR(MATCH(L$1,INDIRECT("Table!A"&amp;$X208):INDIRECT("Table!" &amp; $AA$211 &amp; $X208),0)),"",INDIRECT(CONCATENATE("Table!",ADDRESS($T208,MATCH(L$1,INDIRECT("Table!A" &amp; $X208):INDIRECT("Table!" &amp; $AA$211 &amp; $X208),0)))))</f>
        <v/>
      </c>
      <c r="L208" s="26" t="str">
        <f ca="1">IF(ISERROR(MATCH(M$1,INDIRECT("Table!A"&amp;$X208):INDIRECT("Table!" &amp; $AA$211 &amp; $X208),0)),"",INDIRECT(CONCATENATE("Table!",ADDRESS($T208,MATCH(M$1,INDIRECT("Table!A" &amp; $X208):INDIRECT("Table!" &amp; $AA$211 &amp; $X208),0)))))</f>
        <v/>
      </c>
      <c r="M208" s="26" t="str">
        <f ca="1">IF(ISERROR(MATCH(N$1,INDIRECT("Table!A"&amp;$X208):INDIRECT("Table!" &amp; $AA$211 &amp; $X208),0)),"",INDIRECT(CONCATENATE("Table!",ADDRESS($T208,MATCH(N$1,INDIRECT("Table!A" &amp; $X208):INDIRECT("Table!" &amp; $AA$211 &amp; $X208),0)))))</f>
        <v/>
      </c>
      <c r="N208" s="26" t="str">
        <f ca="1">IF(ISERROR(MATCH(O$1,INDIRECT("Table!A"&amp;$X208):INDIRECT("Table!" &amp; $AA$211 &amp; $X208),0)),"",INDIRECT(CONCATENATE("Table!",ADDRESS($T208,MATCH(O$1,INDIRECT("Table!A" &amp; $X208):INDIRECT("Table!" &amp; $AA$211 &amp; $X208),0)))))</f>
        <v/>
      </c>
      <c r="O208" s="26" t="str">
        <f ca="1">IF(ISERROR(MATCH(P$1,INDIRECT("Table!A"&amp;$X208):INDIRECT("Table!" &amp; $AA$211 &amp; $X208),0)),"",INDIRECT(CONCATENATE("Table!",ADDRESS($T208,MATCH(P$1,INDIRECT("Table!A" &amp; $X208):INDIRECT("Table!" &amp; $AA$211 &amp; $X208),0)))))</f>
        <v/>
      </c>
      <c r="P208" s="277" t="str">
        <f ca="1">IF(ISERROR(MATCH(Q$1,INDIRECT("Table!A"&amp;$X208):INDIRECT("Table!" &amp; $AA$211 &amp; $X208),0)),"",INDIRECT(CONCATENATE("Table!",ADDRESS($T208,MATCH(Q$1,INDIRECT("Table!A" &amp; $X208):INDIRECT("Table!" &amp; $AA$211 &amp; $X208),0)))))</f>
        <v/>
      </c>
      <c r="Q208" s="76"/>
      <c r="R208" s="76"/>
      <c r="S208" s="76"/>
      <c r="T208" s="24"/>
      <c r="U208" s="76"/>
      <c r="V208" s="76"/>
      <c r="W208" s="76"/>
      <c r="X208" s="24"/>
      <c r="Y208" s="76"/>
      <c r="Z208" s="76"/>
      <c r="AA208" s="76"/>
    </row>
    <row r="209" spans="2:27" ht="18" customHeight="1">
      <c r="B209" s="26"/>
      <c r="C209" s="26" t="str">
        <f ca="1">IF(ISERROR(MATCH(C$1,INDIRECT("Table!A"&amp;$X209):INDIRECT("Table!" &amp; $AA$211 &amp; $X209),0)),"",INDIRECT(CONCATENATE("Table!",ADDRESS($T209,MATCH(C$1,INDIRECT("Table!A" &amp; $X209):INDIRECT("Table!" &amp; $AA$211 &amp; $X209),0)))))</f>
        <v/>
      </c>
      <c r="D209" s="26" t="str">
        <f ca="1">IF(ISERROR(MATCH(D$1,INDIRECT("Table!A"&amp;$X209):INDIRECT("Table!" &amp; $AA$211 &amp; $X209),0)),"",INDIRECT(CONCATENATE("Table!",ADDRESS($T209,MATCH(D$1,INDIRECT("Table!A" &amp; $X209):INDIRECT("Table!" &amp; $AA$211 &amp; $X209),0)))))</f>
        <v/>
      </c>
      <c r="E209" s="26" t="str">
        <f ca="1">IF(ISERROR(MATCH(E$1,INDIRECT("Table!A"&amp;$X209):INDIRECT("Table!" &amp; $AA$211 &amp; $X209),0)),"",INDIRECT(CONCATENATE("Table!",ADDRESS($T209,MATCH(E$1,INDIRECT("Table!A" &amp; $X209):INDIRECT("Table!" &amp; $AA$211 &amp; $X209),0)))))</f>
        <v/>
      </c>
      <c r="F209" s="26" t="str">
        <f ca="1">IF(ISERROR(MATCH(F$1,INDIRECT("Table!A"&amp;$X209):INDIRECT("Table!" &amp; $AA$211 &amp; $X209),0)),"",INDIRECT(CONCATENATE("Table!",ADDRESS($T209,MATCH(F$1,INDIRECT("Table!A" &amp; $X209):INDIRECT("Table!" &amp; $AA$211 &amp; $X209),0)))))</f>
        <v/>
      </c>
      <c r="G209" s="26" t="str">
        <f ca="1">IF(ISERROR(MATCH(G$1,INDIRECT("Table!A"&amp;$X209):INDIRECT("Table!" &amp; $AA$211 &amp; $X209),0)),"",INDIRECT(CONCATENATE("Table!",ADDRESS($T209,MATCH(G$1,INDIRECT("Table!A" &amp; $X209):INDIRECT("Table!" &amp; $AA$211 &amp; $X209),0)))))</f>
        <v/>
      </c>
      <c r="H209" s="26" t="str">
        <f ca="1">IF(ISERROR(MATCH(H$1,INDIRECT("Table!A"&amp;$X209):INDIRECT("Table!" &amp; $AA$211 &amp; $X209),0)),"",INDIRECT(CONCATENATE("Table!",ADDRESS($T209,MATCH(H$1,INDIRECT("Table!A" &amp; $X209):INDIRECT("Table!" &amp; $AA$211 &amp; $X209),0)))))</f>
        <v/>
      </c>
      <c r="I209" s="277"/>
      <c r="J209" s="277"/>
      <c r="K209" s="26" t="str">
        <f ca="1">IF(ISERROR(MATCH(L$1,INDIRECT("Table!A"&amp;$X209):INDIRECT("Table!" &amp; $AA$211 &amp; $X209),0)),"",INDIRECT(CONCATENATE("Table!",ADDRESS($T209,MATCH(L$1,INDIRECT("Table!A" &amp; $X209):INDIRECT("Table!" &amp; $AA$211 &amp; $X209),0)))))</f>
        <v/>
      </c>
      <c r="L209" s="26" t="str">
        <f ca="1">IF(ISERROR(MATCH(M$1,INDIRECT("Table!A"&amp;$X209):INDIRECT("Table!" &amp; $AA$211 &amp; $X209),0)),"",INDIRECT(CONCATENATE("Table!",ADDRESS($T209,MATCH(M$1,INDIRECT("Table!A" &amp; $X209):INDIRECT("Table!" &amp; $AA$211 &amp; $X209),0)))))</f>
        <v/>
      </c>
      <c r="M209" s="26" t="str">
        <f ca="1">IF(ISERROR(MATCH(N$1,INDIRECT("Table!A"&amp;$X209):INDIRECT("Table!" &amp; $AA$211 &amp; $X209),0)),"",INDIRECT(CONCATENATE("Table!",ADDRESS($T209,MATCH(N$1,INDIRECT("Table!A" &amp; $X209):INDIRECT("Table!" &amp; $AA$211 &amp; $X209),0)))))</f>
        <v/>
      </c>
      <c r="N209" s="26" t="str">
        <f ca="1">IF(ISERROR(MATCH(O$1,INDIRECT("Table!A"&amp;$X209):INDIRECT("Table!" &amp; $AA$211 &amp; $X209),0)),"",INDIRECT(CONCATENATE("Table!",ADDRESS($T209,MATCH(O$1,INDIRECT("Table!A" &amp; $X209):INDIRECT("Table!" &amp; $AA$211 &amp; $X209),0)))))</f>
        <v/>
      </c>
      <c r="O209" s="26" t="str">
        <f ca="1">IF(ISERROR(MATCH(P$1,INDIRECT("Table!A"&amp;$X209):INDIRECT("Table!" &amp; $AA$211 &amp; $X209),0)),"",INDIRECT(CONCATENATE("Table!",ADDRESS($T209,MATCH(P$1,INDIRECT("Table!A" &amp; $X209):INDIRECT("Table!" &amp; $AA$211 &amp; $X209),0)))))</f>
        <v/>
      </c>
      <c r="P209" s="277" t="str">
        <f ca="1">IF(ISERROR(MATCH(Q$1,INDIRECT("Table!A"&amp;$X209):INDIRECT("Table!" &amp; $AA$211 &amp; $X209),0)),"",INDIRECT(CONCATENATE("Table!",ADDRESS($T209,MATCH(Q$1,INDIRECT("Table!A" &amp; $X209):INDIRECT("Table!" &amp; $AA$211 &amp; $X209),0)))))</f>
        <v/>
      </c>
      <c r="Q209" s="75"/>
      <c r="R209" s="75"/>
      <c r="S209" s="75"/>
      <c r="T209" s="24"/>
      <c r="U209" s="75"/>
      <c r="V209" s="75"/>
      <c r="W209" s="75"/>
      <c r="X209" s="24"/>
      <c r="Y209" s="75"/>
      <c r="Z209" s="75"/>
      <c r="AA209" s="75"/>
    </row>
    <row r="210" spans="2:27" ht="18" customHeight="1">
      <c r="B210" s="26"/>
      <c r="C210" s="26" t="str">
        <f ca="1">IF(ISERROR(MATCH(C$1,INDIRECT("Table!A"&amp;$X210):INDIRECT("Table!" &amp; $AA$211 &amp; $X210),0)),"",INDIRECT(CONCATENATE("Table!",ADDRESS($T210,MATCH(C$1,INDIRECT("Table!A" &amp; $X210):INDIRECT("Table!" &amp; $AA$211 &amp; $X210),0)))))</f>
        <v/>
      </c>
      <c r="D210" s="26" t="str">
        <f ca="1">IF(ISERROR(MATCH(D$1,INDIRECT("Table!A"&amp;$X210):INDIRECT("Table!" &amp; $AA$211 &amp; $X210),0)),"",INDIRECT(CONCATENATE("Table!",ADDRESS($T210,MATCH(D$1,INDIRECT("Table!A" &amp; $X210):INDIRECT("Table!" &amp; $AA$211 &amp; $X210),0)))))</f>
        <v/>
      </c>
      <c r="E210" s="26" t="str">
        <f ca="1">IF(ISERROR(MATCH(E$1,INDIRECT("Table!A"&amp;$X210):INDIRECT("Table!" &amp; $AA$211 &amp; $X210),0)),"",INDIRECT(CONCATENATE("Table!",ADDRESS($T210,MATCH(E$1,INDIRECT("Table!A" &amp; $X210):INDIRECT("Table!" &amp; $AA$211 &amp; $X210),0)))))</f>
        <v/>
      </c>
      <c r="F210" s="26" t="str">
        <f ca="1">IF(ISERROR(MATCH(F$1,INDIRECT("Table!A"&amp;$X210):INDIRECT("Table!" &amp; $AA$211 &amp; $X210),0)),"",INDIRECT(CONCATENATE("Table!",ADDRESS($T210,MATCH(F$1,INDIRECT("Table!A" &amp; $X210):INDIRECT("Table!" &amp; $AA$211 &amp; $X210),0)))))</f>
        <v/>
      </c>
      <c r="G210" s="26" t="str">
        <f ca="1">IF(ISERROR(MATCH(G$1,INDIRECT("Table!A"&amp;$X210):INDIRECT("Table!" &amp; $AA$211 &amp; $X210),0)),"",INDIRECT(CONCATENATE("Table!",ADDRESS($T210,MATCH(G$1,INDIRECT("Table!A" &amp; $X210):INDIRECT("Table!" &amp; $AA$211 &amp; $X210),0)))))</f>
        <v/>
      </c>
      <c r="H210" s="26" t="str">
        <f ca="1">IF(ISERROR(MATCH(H$1,INDIRECT("Table!A"&amp;$X210):INDIRECT("Table!" &amp; $AA$211 &amp; $X210),0)),"",INDIRECT(CONCATENATE("Table!",ADDRESS($T210,MATCH(H$1,INDIRECT("Table!A" &amp; $X210):INDIRECT("Table!" &amp; $AA$211 &amp; $X210),0)))))</f>
        <v/>
      </c>
      <c r="I210" s="277"/>
      <c r="J210" s="277"/>
      <c r="K210" s="26" t="str">
        <f ca="1">IF(ISERROR(MATCH(L$1,INDIRECT("Table!A"&amp;$X210):INDIRECT("Table!" &amp; $AA$211 &amp; $X210),0)),"",INDIRECT(CONCATENATE("Table!",ADDRESS($T210,MATCH(L$1,INDIRECT("Table!A" &amp; $X210):INDIRECT("Table!" &amp; $AA$211 &amp; $X210),0)))))</f>
        <v/>
      </c>
      <c r="L210" s="26" t="str">
        <f ca="1">IF(ISERROR(MATCH(M$1,INDIRECT("Table!A"&amp;$X210):INDIRECT("Table!" &amp; $AA$211 &amp; $X210),0)),"",INDIRECT(CONCATENATE("Table!",ADDRESS($T210,MATCH(M$1,INDIRECT("Table!A" &amp; $X210):INDIRECT("Table!" &amp; $AA$211 &amp; $X210),0)))))</f>
        <v/>
      </c>
      <c r="M210" s="26" t="str">
        <f ca="1">IF(ISERROR(MATCH(N$1,INDIRECT("Table!A"&amp;$X210):INDIRECT("Table!" &amp; $AA$211 &amp; $X210),0)),"",INDIRECT(CONCATENATE("Table!",ADDRESS($T210,MATCH(N$1,INDIRECT("Table!A" &amp; $X210):INDIRECT("Table!" &amp; $AA$211 &amp; $X210),0)))))</f>
        <v/>
      </c>
      <c r="N210" s="26" t="str">
        <f ca="1">IF(ISERROR(MATCH(O$1,INDIRECT("Table!A"&amp;$X210):INDIRECT("Table!" &amp; $AA$211 &amp; $X210),0)),"",INDIRECT(CONCATENATE("Table!",ADDRESS($T210,MATCH(O$1,INDIRECT("Table!A" &amp; $X210):INDIRECT("Table!" &amp; $AA$211 &amp; $X210),0)))))</f>
        <v/>
      </c>
      <c r="O210" s="26" t="str">
        <f ca="1">IF(ISERROR(MATCH(P$1,INDIRECT("Table!A"&amp;$X210):INDIRECT("Table!" &amp; $AA$211 &amp; $X210),0)),"",INDIRECT(CONCATENATE("Table!",ADDRESS($T210,MATCH(P$1,INDIRECT("Table!A" &amp; $X210):INDIRECT("Table!" &amp; $AA$211 &amp; $X210),0)))))</f>
        <v/>
      </c>
      <c r="P210" s="277" t="str">
        <f ca="1">IF(ISERROR(MATCH(Q$1,INDIRECT("Table!A"&amp;$X210):INDIRECT("Table!" &amp; $AA$211 &amp; $X210),0)),"",INDIRECT(CONCATENATE("Table!",ADDRESS($T210,MATCH(Q$1,INDIRECT("Table!A" &amp; $X210):INDIRECT("Table!" &amp; $AA$211 &amp; $X210),0)))))</f>
        <v/>
      </c>
      <c r="Q210" s="74"/>
      <c r="R210" s="74"/>
      <c r="S210" s="74"/>
      <c r="T210" s="24"/>
      <c r="U210" s="74"/>
      <c r="V210" s="74"/>
      <c r="W210" s="74"/>
      <c r="X210" s="24"/>
      <c r="Y210" s="74"/>
      <c r="Z210" s="74"/>
      <c r="AA210" s="74"/>
    </row>
    <row r="211" spans="2:27" ht="18" customHeight="1">
      <c r="B211" s="26"/>
      <c r="C211" s="26" t="str">
        <f ca="1">IF(ISERROR(MATCH(C$1,INDIRECT("Table!A"&amp;$X211):INDIRECT("Table!" &amp; $AA$211 &amp; $X211),0)),"",INDIRECT(CONCATENATE("Table!",ADDRESS($T211,MATCH(C$1,INDIRECT("Table!A" &amp; $X211):INDIRECT("Table!" &amp; $AA$211 &amp; $X211),0)))))</f>
        <v/>
      </c>
      <c r="D211" s="26" t="str">
        <f ca="1">IF(ISERROR(MATCH(D$1,INDIRECT("Table!A"&amp;$X211):INDIRECT("Table!" &amp; $AA$211 &amp; $X211),0)),"",INDIRECT(CONCATENATE("Table!",ADDRESS($T211,MATCH(D$1,INDIRECT("Table!A" &amp; $X211):INDIRECT("Table!" &amp; $AA$211 &amp; $X211),0)))))</f>
        <v/>
      </c>
      <c r="E211" s="26" t="str">
        <f ca="1">IF(ISERROR(MATCH(E$1,INDIRECT("Table!A"&amp;$X211):INDIRECT("Table!" &amp; $AA$211 &amp; $X211),0)),"",INDIRECT(CONCATENATE("Table!",ADDRESS($T211,MATCH(E$1,INDIRECT("Table!A" &amp; $X211):INDIRECT("Table!" &amp; $AA$211 &amp; $X211),0)))))</f>
        <v/>
      </c>
      <c r="F211" s="26" t="str">
        <f ca="1">IF(ISERROR(MATCH(F$1,INDIRECT("Table!A"&amp;$X211):INDIRECT("Table!" &amp; $AA$211 &amp; $X211),0)),"",INDIRECT(CONCATENATE("Table!",ADDRESS($T211,MATCH(F$1,INDIRECT("Table!A" &amp; $X211):INDIRECT("Table!" &amp; $AA$211 &amp; $X211),0)))))</f>
        <v/>
      </c>
      <c r="G211" s="26" t="str">
        <f ca="1">IF(ISERROR(MATCH(G$1,INDIRECT("Table!A"&amp;$X211):INDIRECT("Table!" &amp; $AA$211 &amp; $X211),0)),"",INDIRECT(CONCATENATE("Table!",ADDRESS($T211,MATCH(G$1,INDIRECT("Table!A" &amp; $X211):INDIRECT("Table!" &amp; $AA$211 &amp; $X211),0)))))</f>
        <v/>
      </c>
      <c r="H211" s="26" t="str">
        <f ca="1">IF(ISERROR(MATCH(H$1,INDIRECT("Table!A"&amp;$X211):INDIRECT("Table!" &amp; $AA$211 &amp; $X211),0)),"",INDIRECT(CONCATENATE("Table!",ADDRESS($T211,MATCH(H$1,INDIRECT("Table!A" &amp; $X211):INDIRECT("Table!" &amp; $AA$211 &amp; $X211),0)))))</f>
        <v/>
      </c>
      <c r="I211" s="277"/>
      <c r="J211" s="277"/>
      <c r="K211" s="26" t="str">
        <f ca="1">IF(ISERROR(MATCH(L$1,INDIRECT("Table!A"&amp;$X211):INDIRECT("Table!" &amp; $AA$211 &amp; $X211),0)),"",INDIRECT(CONCATENATE("Table!",ADDRESS($T211,MATCH(L$1,INDIRECT("Table!A" &amp; $X211):INDIRECT("Table!" &amp; $AA$211 &amp; $X211),0)))))</f>
        <v/>
      </c>
      <c r="L211" s="26" t="str">
        <f ca="1">IF(ISERROR(MATCH(M$1,INDIRECT("Table!A"&amp;$X211):INDIRECT("Table!" &amp; $AA$211 &amp; $X211),0)),"",INDIRECT(CONCATENATE("Table!",ADDRESS($T211,MATCH(M$1,INDIRECT("Table!A" &amp; $X211):INDIRECT("Table!" &amp; $AA$211 &amp; $X211),0)))))</f>
        <v/>
      </c>
      <c r="M211" s="26" t="str">
        <f ca="1">IF(ISERROR(MATCH(N$1,INDIRECT("Table!A"&amp;$X211):INDIRECT("Table!" &amp; $AA$211 &amp; $X211),0)),"",INDIRECT(CONCATENATE("Table!",ADDRESS($T211,MATCH(N$1,INDIRECT("Table!A" &amp; $X211):INDIRECT("Table!" &amp; $AA$211 &amp; $X211),0)))))</f>
        <v/>
      </c>
      <c r="N211" s="26" t="str">
        <f ca="1">IF(ISERROR(MATCH(O$1,INDIRECT("Table!A"&amp;$X211):INDIRECT("Table!" &amp; $AA$211 &amp; $X211),0)),"",INDIRECT(CONCATENATE("Table!",ADDRESS($T211,MATCH(O$1,INDIRECT("Table!A" &amp; $X211):INDIRECT("Table!" &amp; $AA$211 &amp; $X211),0)))))</f>
        <v/>
      </c>
      <c r="O211" s="26" t="str">
        <f ca="1">IF(ISERROR(MATCH(P$1,INDIRECT("Table!A"&amp;$X211):INDIRECT("Table!" &amp; $AA$211 &amp; $X211),0)),"",INDIRECT(CONCATENATE("Table!",ADDRESS($T211,MATCH(P$1,INDIRECT("Table!A" &amp; $X211):INDIRECT("Table!" &amp; $AA$211 &amp; $X211),0)))))</f>
        <v/>
      </c>
      <c r="P211" s="277" t="str">
        <f ca="1">IF(ISERROR(MATCH(Q$1,INDIRECT("Table!A"&amp;$X211):INDIRECT("Table!" &amp; $AA$211 &amp; $X211),0)),"",INDIRECT(CONCATENATE("Table!",ADDRESS($T211,MATCH(Q$1,INDIRECT("Table!A" &amp; $X211):INDIRECT("Table!" &amp; $AA$211 &amp; $X211),0)))))</f>
        <v/>
      </c>
      <c r="Q211" s="33"/>
      <c r="R211" s="33"/>
      <c r="S211" s="33"/>
      <c r="T211" s="24"/>
      <c r="U211" s="33"/>
      <c r="V211" s="33"/>
      <c r="W211" s="33"/>
      <c r="X211" s="24"/>
      <c r="Y211" s="33"/>
      <c r="Z211" s="33"/>
      <c r="AA211" s="33"/>
    </row>
    <row r="212" spans="2:27" ht="18" customHeight="1">
      <c r="B212" s="26"/>
      <c r="C212" s="26"/>
      <c r="D212" s="26"/>
      <c r="E212" s="26"/>
      <c r="F212" s="26"/>
      <c r="G212" s="26"/>
      <c r="H212" s="26"/>
      <c r="I212" s="277"/>
      <c r="J212" s="277"/>
      <c r="K212" s="26"/>
      <c r="L212" s="26"/>
      <c r="M212" s="26"/>
      <c r="N212" s="26"/>
      <c r="O212" s="26"/>
      <c r="P212" s="277"/>
      <c r="Q212" s="67"/>
      <c r="R212" s="67"/>
      <c r="S212" s="67"/>
      <c r="T212" s="24"/>
      <c r="U212" s="67"/>
      <c r="V212" s="67"/>
      <c r="W212" s="67"/>
      <c r="X212" s="24"/>
      <c r="Y212" s="67"/>
      <c r="Z212" s="67"/>
      <c r="AA212" s="67"/>
    </row>
    <row r="213" spans="2:27" ht="18" customHeight="1">
      <c r="B213" s="26"/>
      <c r="C213" s="26"/>
      <c r="D213" s="26"/>
      <c r="E213" s="26"/>
      <c r="F213" s="26"/>
      <c r="G213" s="26"/>
      <c r="H213" s="26"/>
      <c r="I213" s="277"/>
      <c r="J213" s="277"/>
      <c r="K213" s="26"/>
      <c r="L213" s="26"/>
      <c r="M213" s="26"/>
      <c r="N213" s="26"/>
      <c r="O213" s="26"/>
      <c r="P213" s="277"/>
      <c r="Q213" s="54"/>
      <c r="R213" s="54"/>
      <c r="S213" s="54"/>
      <c r="T213" s="24"/>
      <c r="U213" s="54"/>
      <c r="V213" s="54"/>
      <c r="W213" s="54"/>
      <c r="X213" s="24"/>
      <c r="Y213" s="54"/>
      <c r="Z213" s="54"/>
      <c r="AA213" s="54"/>
    </row>
    <row r="214" spans="2:27" ht="18" customHeight="1">
      <c r="B214" s="26"/>
      <c r="C214" s="26"/>
      <c r="D214" s="26"/>
      <c r="E214" s="26"/>
      <c r="F214" s="26"/>
      <c r="G214" s="26"/>
      <c r="H214" s="26"/>
      <c r="I214" s="277"/>
      <c r="J214" s="277"/>
      <c r="K214" s="26"/>
      <c r="L214" s="26"/>
      <c r="M214" s="26"/>
      <c r="N214" s="26"/>
      <c r="O214" s="26"/>
      <c r="P214" s="277"/>
      <c r="Q214" s="53"/>
      <c r="R214" s="53"/>
      <c r="S214" s="53"/>
      <c r="T214" s="24"/>
      <c r="U214" s="53"/>
      <c r="V214" s="53"/>
      <c r="W214" s="53"/>
      <c r="X214" s="24"/>
      <c r="Y214" s="53"/>
      <c r="Z214" s="53"/>
      <c r="AA214" s="53"/>
    </row>
    <row r="215" spans="2:27" ht="18" customHeight="1">
      <c r="B215" s="26"/>
      <c r="C215" s="26"/>
      <c r="D215" s="26"/>
      <c r="E215" s="26"/>
      <c r="F215" s="26"/>
      <c r="G215" s="26"/>
      <c r="H215" s="26"/>
      <c r="I215" s="277"/>
      <c r="J215" s="277"/>
      <c r="K215" s="26"/>
      <c r="L215" s="26"/>
      <c r="M215" s="26"/>
      <c r="N215" s="26"/>
      <c r="O215" s="26"/>
      <c r="P215" s="277"/>
      <c r="Q215" s="52"/>
      <c r="R215" s="52"/>
      <c r="S215" s="52"/>
      <c r="T215" s="24"/>
      <c r="U215" s="52"/>
      <c r="V215" s="52"/>
      <c r="W215" s="52"/>
      <c r="X215" s="24"/>
      <c r="Y215" s="52"/>
      <c r="Z215" s="52"/>
      <c r="AA215" s="52"/>
    </row>
    <row r="216" spans="2:27" ht="18" customHeight="1">
      <c r="B216" s="26"/>
      <c r="C216" s="26"/>
      <c r="D216" s="26"/>
      <c r="E216" s="26"/>
      <c r="F216" s="26"/>
      <c r="G216" s="26"/>
      <c r="H216" s="26"/>
      <c r="I216" s="277"/>
      <c r="J216" s="277"/>
      <c r="K216" s="26"/>
      <c r="L216" s="26"/>
      <c r="M216" s="26"/>
      <c r="N216" s="26"/>
      <c r="O216" s="26"/>
      <c r="P216" s="277"/>
      <c r="Q216" s="51"/>
      <c r="R216" s="51"/>
      <c r="S216" s="51"/>
      <c r="T216" s="24"/>
      <c r="U216" s="51"/>
      <c r="V216" s="51"/>
      <c r="W216" s="51"/>
      <c r="X216" s="24"/>
      <c r="Y216" s="51"/>
      <c r="Z216" s="51"/>
      <c r="AA216" s="51"/>
    </row>
    <row r="217" spans="2:27" ht="18" customHeight="1">
      <c r="B217" s="26"/>
      <c r="C217" s="26"/>
      <c r="D217" s="26"/>
      <c r="E217" s="26"/>
      <c r="F217" s="26"/>
      <c r="G217" s="26"/>
      <c r="H217" s="26"/>
      <c r="I217" s="277"/>
      <c r="J217" s="277"/>
      <c r="K217" s="26"/>
      <c r="L217" s="26"/>
      <c r="M217" s="26"/>
      <c r="N217" s="26"/>
      <c r="O217" s="26"/>
      <c r="P217" s="277"/>
      <c r="Q217" s="50"/>
      <c r="R217" s="50"/>
      <c r="S217" s="50"/>
      <c r="T217" s="24"/>
      <c r="U217" s="50"/>
      <c r="V217" s="50"/>
      <c r="W217" s="50"/>
      <c r="X217" s="24"/>
      <c r="Y217" s="50"/>
      <c r="Z217" s="50"/>
      <c r="AA217" s="50"/>
    </row>
    <row r="218" spans="2:27" ht="18" customHeight="1">
      <c r="B218" s="26"/>
      <c r="C218" s="26"/>
      <c r="D218" s="26"/>
      <c r="E218" s="26"/>
      <c r="F218" s="26"/>
      <c r="G218" s="26"/>
      <c r="H218" s="26"/>
      <c r="I218" s="277"/>
      <c r="J218" s="277"/>
      <c r="K218" s="26"/>
      <c r="L218" s="26"/>
      <c r="M218" s="26"/>
      <c r="N218" s="26"/>
      <c r="O218" s="26"/>
      <c r="P218" s="277"/>
      <c r="Q218" s="49"/>
      <c r="R218" s="49"/>
      <c r="S218" s="49"/>
      <c r="T218" s="24"/>
      <c r="U218" s="49"/>
      <c r="V218" s="49"/>
      <c r="W218" s="49"/>
      <c r="X218" s="24"/>
      <c r="Y218" s="49"/>
      <c r="Z218" s="49"/>
      <c r="AA218" s="49"/>
    </row>
    <row r="219" spans="2:27" ht="18" customHeight="1">
      <c r="B219" s="26"/>
      <c r="C219" s="26"/>
      <c r="D219" s="26"/>
      <c r="E219" s="26"/>
      <c r="F219" s="26"/>
      <c r="G219" s="26"/>
      <c r="H219" s="26"/>
      <c r="I219" s="277"/>
      <c r="J219" s="277"/>
      <c r="K219" s="26"/>
      <c r="L219" s="26"/>
      <c r="M219" s="26"/>
      <c r="N219" s="26"/>
      <c r="O219" s="26"/>
      <c r="P219" s="277"/>
      <c r="Q219" s="48"/>
      <c r="R219" s="48"/>
      <c r="S219" s="48"/>
      <c r="T219" s="24"/>
      <c r="U219" s="48"/>
    </row>
    <row r="220" spans="2:27" ht="18" customHeight="1">
      <c r="B220" s="26"/>
      <c r="C220" s="26"/>
      <c r="D220" s="26"/>
      <c r="E220" s="26"/>
      <c r="F220" s="26"/>
      <c r="G220" s="26"/>
      <c r="H220" s="26"/>
      <c r="I220" s="277"/>
      <c r="J220" s="277"/>
      <c r="K220" s="26"/>
      <c r="L220" s="26"/>
      <c r="M220" s="26"/>
      <c r="N220" s="26"/>
      <c r="O220" s="26"/>
      <c r="P220" s="277"/>
      <c r="Q220" s="48"/>
      <c r="R220" s="48"/>
      <c r="S220" s="48"/>
      <c r="T220" s="24"/>
      <c r="U220" s="48"/>
    </row>
    <row r="221" spans="2:27" ht="18" customHeight="1">
      <c r="B221" s="26"/>
      <c r="C221" s="26"/>
      <c r="D221" s="26"/>
      <c r="E221" s="26"/>
      <c r="F221" s="26"/>
      <c r="G221" s="26"/>
      <c r="H221" s="26"/>
      <c r="I221" s="277"/>
      <c r="J221" s="277"/>
      <c r="K221" s="26"/>
      <c r="L221" s="26"/>
      <c r="M221" s="26"/>
      <c r="N221" s="26"/>
      <c r="O221" s="26"/>
      <c r="P221" s="277"/>
      <c r="Q221" s="47"/>
      <c r="R221" s="47"/>
      <c r="S221" s="47"/>
      <c r="T221" s="24"/>
      <c r="U221" s="47"/>
    </row>
    <row r="222" spans="2:27" ht="18" customHeight="1">
      <c r="B222" s="26"/>
      <c r="C222" s="26"/>
      <c r="D222" s="26"/>
      <c r="E222" s="26"/>
      <c r="F222" s="26"/>
      <c r="G222" s="26"/>
      <c r="H222" s="26"/>
      <c r="I222" s="277"/>
      <c r="J222" s="277"/>
      <c r="K222" s="26"/>
      <c r="L222" s="26"/>
      <c r="M222" s="26"/>
      <c r="N222" s="26"/>
      <c r="O222" s="26"/>
      <c r="P222" s="277"/>
      <c r="Q222" s="46"/>
      <c r="R222" s="46"/>
      <c r="S222" s="46"/>
      <c r="T222" s="24"/>
      <c r="U222" s="46"/>
    </row>
    <row r="223" spans="2:27" ht="18" customHeight="1">
      <c r="B223" s="26"/>
      <c r="C223" s="26"/>
      <c r="D223" s="26"/>
      <c r="E223" s="26"/>
      <c r="F223" s="26"/>
      <c r="G223" s="26"/>
      <c r="H223" s="26"/>
      <c r="I223" s="277"/>
      <c r="J223" s="277"/>
      <c r="K223" s="26"/>
      <c r="L223" s="26"/>
      <c r="M223" s="26"/>
      <c r="N223" s="26"/>
      <c r="O223" s="26"/>
      <c r="P223" s="277"/>
      <c r="Q223" s="46"/>
      <c r="R223" s="46"/>
      <c r="S223" s="46"/>
      <c r="T223" s="24"/>
      <c r="U223" s="46"/>
    </row>
    <row r="224" spans="2:27" ht="18" customHeight="1">
      <c r="B224" s="26"/>
      <c r="C224" s="26"/>
      <c r="D224" s="26"/>
      <c r="E224" s="26"/>
      <c r="F224" s="26"/>
      <c r="G224" s="26"/>
      <c r="H224" s="26"/>
      <c r="I224" s="277"/>
      <c r="J224" s="277"/>
      <c r="K224" s="26"/>
      <c r="L224" s="26"/>
      <c r="M224" s="26"/>
      <c r="N224" s="26"/>
      <c r="O224" s="26"/>
      <c r="P224" s="277"/>
      <c r="Q224" s="45"/>
      <c r="R224" s="45"/>
      <c r="S224" s="45"/>
      <c r="T224" s="24"/>
      <c r="U224" s="45"/>
    </row>
    <row r="225" spans="2:21" ht="18" customHeight="1">
      <c r="B225" s="26"/>
      <c r="C225" s="26"/>
      <c r="D225" s="26"/>
      <c r="E225" s="26"/>
      <c r="F225" s="26"/>
      <c r="G225" s="26"/>
      <c r="H225" s="26"/>
      <c r="I225" s="277"/>
      <c r="J225" s="277"/>
      <c r="K225" s="26"/>
      <c r="L225" s="26"/>
      <c r="M225" s="26"/>
      <c r="N225" s="26"/>
      <c r="O225" s="26"/>
      <c r="P225" s="277"/>
      <c r="Q225" s="44"/>
      <c r="R225" s="44"/>
      <c r="S225" s="44"/>
      <c r="T225" s="24"/>
      <c r="U225" s="44"/>
    </row>
    <row r="226" spans="2:21" ht="18" customHeight="1">
      <c r="B226" s="26"/>
      <c r="C226" s="26"/>
      <c r="D226" s="26"/>
      <c r="E226" s="26"/>
      <c r="F226" s="26"/>
      <c r="G226" s="26"/>
      <c r="H226" s="26"/>
      <c r="I226" s="277"/>
      <c r="J226" s="277"/>
      <c r="K226" s="26"/>
      <c r="L226" s="26"/>
      <c r="M226" s="26"/>
      <c r="N226" s="26"/>
      <c r="O226" s="26"/>
      <c r="P226" s="277"/>
      <c r="Q226" s="43"/>
      <c r="R226" s="43"/>
      <c r="S226" s="43"/>
      <c r="T226" s="24"/>
      <c r="U226" s="43"/>
    </row>
    <row r="227" spans="2:21" ht="18" customHeight="1">
      <c r="B227" s="26"/>
      <c r="C227" s="26"/>
      <c r="D227" s="26"/>
      <c r="E227" s="26"/>
      <c r="F227" s="26"/>
      <c r="G227" s="26"/>
      <c r="H227" s="26"/>
      <c r="I227" s="277"/>
      <c r="J227" s="277"/>
      <c r="K227" s="26"/>
      <c r="L227" s="26"/>
      <c r="M227" s="26"/>
      <c r="N227" s="26"/>
      <c r="O227" s="26"/>
      <c r="P227" s="277"/>
      <c r="Q227" s="42"/>
      <c r="R227" s="42"/>
      <c r="S227" s="42"/>
      <c r="T227" s="24"/>
      <c r="U227" s="42"/>
    </row>
    <row r="228" spans="2:21" ht="18" customHeight="1">
      <c r="B228" s="26"/>
      <c r="C228" s="26"/>
      <c r="D228" s="26"/>
      <c r="E228" s="26"/>
      <c r="F228" s="26"/>
      <c r="G228" s="26"/>
      <c r="H228" s="26"/>
      <c r="I228" s="277"/>
      <c r="J228" s="277"/>
      <c r="K228" s="26"/>
      <c r="L228" s="26"/>
      <c r="M228" s="26"/>
      <c r="N228" s="26"/>
      <c r="O228" s="26"/>
      <c r="P228" s="277"/>
      <c r="Q228" s="39"/>
      <c r="R228" s="39"/>
      <c r="S228" s="39"/>
      <c r="T228" s="24"/>
      <c r="U228" s="39"/>
    </row>
    <row r="229" spans="2:21" ht="18" customHeight="1">
      <c r="B229" s="26"/>
      <c r="C229" s="26"/>
      <c r="D229" s="26"/>
      <c r="E229" s="26"/>
      <c r="F229" s="26"/>
      <c r="G229" s="26"/>
      <c r="H229" s="26"/>
      <c r="I229" s="277"/>
      <c r="J229" s="277"/>
      <c r="K229" s="26"/>
      <c r="L229" s="26"/>
      <c r="M229" s="26"/>
      <c r="N229" s="26"/>
      <c r="O229" s="26"/>
      <c r="P229" s="277"/>
      <c r="Q229" s="36"/>
      <c r="R229" s="36"/>
      <c r="S229" s="36"/>
      <c r="T229" s="24"/>
      <c r="U229" s="36"/>
    </row>
    <row r="230" spans="2:21" ht="18" customHeight="1">
      <c r="B230" s="26"/>
      <c r="C230" s="26"/>
      <c r="D230" s="26"/>
      <c r="E230" s="26"/>
      <c r="F230" s="26"/>
      <c r="G230" s="26"/>
      <c r="H230" s="26"/>
      <c r="I230" s="277"/>
      <c r="J230" s="277"/>
      <c r="K230" s="26"/>
      <c r="L230" s="26"/>
      <c r="M230" s="26"/>
      <c r="N230" s="26"/>
      <c r="O230" s="26"/>
      <c r="P230" s="277"/>
      <c r="Q230" s="34"/>
      <c r="R230" s="34"/>
      <c r="S230" s="34"/>
      <c r="T230" s="24"/>
      <c r="U230" s="34"/>
    </row>
    <row r="231" spans="2:21" ht="18" customHeight="1">
      <c r="B231" s="26"/>
      <c r="C231" s="26"/>
      <c r="D231" s="26"/>
      <c r="E231" s="26"/>
      <c r="F231" s="26"/>
      <c r="G231" s="26"/>
      <c r="H231" s="26"/>
      <c r="I231" s="277"/>
      <c r="J231" s="277"/>
      <c r="K231" s="26"/>
      <c r="L231" s="26"/>
      <c r="M231" s="26"/>
      <c r="N231" s="26"/>
      <c r="O231" s="26"/>
      <c r="P231" s="277"/>
      <c r="Q231" s="29"/>
      <c r="R231" s="29"/>
      <c r="S231" s="29"/>
      <c r="T231" s="24"/>
      <c r="U231" s="29"/>
    </row>
    <row r="232" spans="2:21" ht="18" customHeight="1">
      <c r="B232" s="26"/>
      <c r="C232" s="26"/>
      <c r="D232" s="26"/>
      <c r="E232" s="26"/>
      <c r="F232" s="26"/>
      <c r="G232" s="26"/>
      <c r="H232" s="26"/>
      <c r="I232" s="277"/>
      <c r="J232" s="277"/>
      <c r="K232" s="26"/>
      <c r="L232" s="26"/>
      <c r="M232" s="26"/>
      <c r="N232" s="26"/>
      <c r="O232" s="26"/>
      <c r="P232" s="277"/>
      <c r="T232" s="24"/>
    </row>
    <row r="233" spans="2:21" ht="18" customHeight="1">
      <c r="B233" s="26"/>
      <c r="C233" s="26"/>
      <c r="D233" s="26"/>
      <c r="E233" s="26"/>
      <c r="F233" s="26"/>
      <c r="G233" s="26"/>
      <c r="H233" s="26"/>
      <c r="I233" s="277"/>
      <c r="J233" s="277"/>
      <c r="K233" s="26"/>
      <c r="L233" s="26"/>
      <c r="M233" s="26"/>
      <c r="N233" s="26"/>
      <c r="O233" s="26"/>
      <c r="P233" s="277"/>
      <c r="T233" s="24"/>
    </row>
    <row r="234" spans="2:21" ht="18" customHeight="1">
      <c r="B234" s="26"/>
      <c r="C234" s="26"/>
      <c r="D234" s="26"/>
      <c r="E234" s="26"/>
      <c r="F234" s="26"/>
      <c r="G234" s="26"/>
      <c r="H234" s="26"/>
      <c r="I234" s="277"/>
      <c r="J234" s="277"/>
      <c r="K234" s="26"/>
      <c r="L234" s="26"/>
      <c r="M234" s="26"/>
      <c r="N234" s="26"/>
      <c r="O234" s="26"/>
      <c r="P234" s="277"/>
      <c r="T234" s="24"/>
    </row>
    <row r="235" spans="2:21" ht="18" customHeight="1">
      <c r="B235" s="26"/>
      <c r="C235" s="26"/>
      <c r="D235" s="26"/>
      <c r="E235" s="26"/>
      <c r="F235" s="26"/>
      <c r="G235" s="26"/>
      <c r="H235" s="26"/>
      <c r="I235" s="277"/>
      <c r="J235" s="277"/>
      <c r="K235" s="26"/>
      <c r="L235" s="26"/>
      <c r="M235" s="26"/>
      <c r="N235" s="26"/>
      <c r="O235" s="26"/>
      <c r="P235" s="277"/>
      <c r="T235" s="24"/>
    </row>
    <row r="236" spans="2:21" ht="18" customHeight="1">
      <c r="B236" s="26"/>
      <c r="C236" s="26"/>
      <c r="D236" s="26"/>
      <c r="E236" s="26"/>
      <c r="F236" s="26"/>
      <c r="G236" s="26"/>
      <c r="H236" s="26"/>
      <c r="I236" s="277"/>
      <c r="J236" s="277"/>
      <c r="K236" s="26"/>
      <c r="L236" s="26"/>
      <c r="M236" s="26"/>
      <c r="N236" s="26"/>
      <c r="O236" s="26"/>
      <c r="P236" s="277"/>
      <c r="T236" s="24"/>
    </row>
    <row r="237" spans="2:21" ht="18" customHeight="1">
      <c r="B237" s="26"/>
      <c r="C237" s="26"/>
      <c r="D237" s="26"/>
      <c r="E237" s="26"/>
      <c r="F237" s="26"/>
      <c r="G237" s="26"/>
      <c r="H237" s="26"/>
      <c r="I237" s="277"/>
      <c r="J237" s="277"/>
      <c r="K237" s="26"/>
      <c r="L237" s="26"/>
      <c r="M237" s="26"/>
      <c r="N237" s="26"/>
      <c r="O237" s="26"/>
      <c r="P237" s="277"/>
      <c r="T237" s="24"/>
    </row>
    <row r="238" spans="2:21" ht="18" customHeight="1">
      <c r="B238" s="26"/>
      <c r="C238" s="26"/>
      <c r="D238" s="26"/>
      <c r="E238" s="26"/>
      <c r="F238" s="26"/>
      <c r="G238" s="26"/>
      <c r="H238" s="26"/>
      <c r="I238" s="277"/>
      <c r="J238" s="277"/>
      <c r="K238" s="26"/>
      <c r="L238" s="26"/>
      <c r="M238" s="26"/>
      <c r="N238" s="26"/>
      <c r="O238" s="26"/>
      <c r="P238" s="277"/>
      <c r="T238" s="24"/>
    </row>
    <row r="239" spans="2:21" ht="18" customHeight="1">
      <c r="B239" s="26"/>
      <c r="C239" s="26"/>
      <c r="D239" s="26"/>
      <c r="E239" s="26"/>
      <c r="F239" s="26"/>
      <c r="G239" s="26"/>
      <c r="H239" s="26"/>
      <c r="I239" s="277"/>
      <c r="J239" s="277"/>
      <c r="K239" s="26"/>
      <c r="L239" s="26"/>
      <c r="M239" s="26"/>
      <c r="N239" s="26"/>
      <c r="O239" s="26"/>
      <c r="P239" s="277"/>
      <c r="T239" s="24"/>
    </row>
    <row r="240" spans="2:21" ht="18" customHeight="1">
      <c r="B240" s="26"/>
      <c r="C240" s="26"/>
      <c r="D240" s="26"/>
      <c r="E240" s="26"/>
      <c r="F240" s="26"/>
      <c r="G240" s="26"/>
      <c r="H240" s="26"/>
      <c r="I240" s="277"/>
      <c r="J240" s="277"/>
      <c r="K240" s="26"/>
      <c r="L240" s="26"/>
      <c r="M240" s="26"/>
      <c r="N240" s="26"/>
      <c r="O240" s="26"/>
      <c r="P240" s="277"/>
      <c r="T240" s="24"/>
    </row>
    <row r="241" spans="2:20" ht="18" customHeight="1">
      <c r="B241" s="26"/>
      <c r="C241" s="26"/>
      <c r="D241" s="26"/>
      <c r="E241" s="26"/>
      <c r="F241" s="26"/>
      <c r="G241" s="26"/>
      <c r="H241" s="26"/>
      <c r="I241" s="277"/>
      <c r="J241" s="277"/>
      <c r="K241" s="26"/>
      <c r="L241" s="26"/>
      <c r="M241" s="26"/>
      <c r="N241" s="26"/>
      <c r="O241" s="26"/>
      <c r="P241" s="277"/>
      <c r="T241" s="24"/>
    </row>
    <row r="242" spans="2:20" ht="18" customHeight="1">
      <c r="B242" s="26"/>
      <c r="C242" s="26"/>
      <c r="D242" s="26"/>
      <c r="E242" s="26"/>
      <c r="K242" s="26"/>
      <c r="N242" s="26"/>
      <c r="O242" s="26"/>
      <c r="P242" s="277"/>
      <c r="T242" s="24"/>
    </row>
    <row r="243" spans="2:20" ht="18" customHeight="1">
      <c r="B243" s="26"/>
      <c r="C243" s="26"/>
      <c r="D243" s="26"/>
      <c r="E243" s="26"/>
      <c r="K243" s="26"/>
      <c r="N243" s="26"/>
      <c r="O243" s="26"/>
      <c r="P243" s="277"/>
      <c r="T243" s="24"/>
    </row>
    <row r="244" spans="2:20" ht="18" customHeight="1">
      <c r="B244" s="26"/>
      <c r="C244" s="26"/>
      <c r="D244" s="26"/>
      <c r="E244" s="26"/>
      <c r="K244" s="26"/>
      <c r="N244" s="26"/>
      <c r="O244" s="26"/>
      <c r="P244" s="277"/>
      <c r="T244" s="24"/>
    </row>
    <row r="245" spans="2:20" ht="18" customHeight="1">
      <c r="B245" s="26"/>
      <c r="C245" s="26"/>
      <c r="D245" s="26"/>
      <c r="E245" s="26"/>
      <c r="K245" s="26"/>
      <c r="N245" s="26"/>
      <c r="O245" s="26"/>
      <c r="P245" s="277"/>
      <c r="T245" s="24"/>
    </row>
    <row r="246" spans="2:20" ht="18" customHeight="1">
      <c r="B246" s="26"/>
      <c r="C246" s="26"/>
      <c r="D246" s="26"/>
      <c r="E246" s="26"/>
      <c r="K246" s="26"/>
      <c r="N246" s="26"/>
      <c r="O246" s="26"/>
      <c r="P246" s="277"/>
      <c r="T246" s="24"/>
    </row>
    <row r="247" spans="2:20" ht="18" customHeight="1">
      <c r="B247" s="26"/>
      <c r="C247" s="26"/>
      <c r="D247" s="26"/>
      <c r="E247" s="26"/>
      <c r="K247" s="26"/>
      <c r="N247" s="26"/>
      <c r="O247" s="26"/>
      <c r="P247" s="277"/>
      <c r="T247" s="24"/>
    </row>
    <row r="248" spans="2:20" ht="18" customHeight="1">
      <c r="B248" s="26"/>
      <c r="C248" s="26"/>
      <c r="D248" s="26"/>
      <c r="E248" s="26"/>
      <c r="K248" s="26"/>
      <c r="N248" s="26"/>
      <c r="O248" s="26"/>
      <c r="P248" s="277"/>
      <c r="T248" s="24"/>
    </row>
    <row r="249" spans="2:20" ht="18" customHeight="1">
      <c r="B249" s="26"/>
      <c r="C249" s="26"/>
      <c r="D249" s="26"/>
      <c r="E249" s="26"/>
      <c r="K249" s="26"/>
      <c r="N249" s="26"/>
      <c r="O249" s="26"/>
      <c r="P249" s="277"/>
      <c r="T249" s="24"/>
    </row>
    <row r="250" spans="2:20" ht="18" customHeight="1">
      <c r="B250" s="26"/>
      <c r="C250" s="26"/>
      <c r="D250" s="26"/>
      <c r="E250" s="26"/>
      <c r="K250" s="26"/>
      <c r="N250" s="26"/>
      <c r="O250" s="26"/>
      <c r="P250" s="277"/>
      <c r="T250" s="24"/>
    </row>
    <row r="251" spans="2:20" ht="18" customHeight="1">
      <c r="B251" s="26"/>
      <c r="C251" s="26"/>
      <c r="D251" s="26"/>
      <c r="E251" s="26"/>
      <c r="K251" s="26"/>
      <c r="N251" s="26"/>
      <c r="O251" s="26"/>
      <c r="P251" s="277"/>
      <c r="T251" s="24"/>
    </row>
    <row r="252" spans="2:20" ht="18" customHeight="1">
      <c r="B252" s="26"/>
      <c r="C252" s="26"/>
      <c r="D252" s="26"/>
      <c r="E252" s="26"/>
      <c r="K252" s="26"/>
      <c r="N252" s="26"/>
      <c r="O252" s="26"/>
      <c r="P252" s="277"/>
      <c r="T252" s="24"/>
    </row>
    <row r="253" spans="2:20" ht="18" customHeight="1">
      <c r="B253" s="26"/>
      <c r="C253" s="26"/>
      <c r="D253" s="26"/>
      <c r="E253" s="26"/>
      <c r="K253" s="26"/>
      <c r="N253" s="26"/>
      <c r="O253" s="26"/>
      <c r="P253" s="277"/>
      <c r="T253" s="24"/>
    </row>
    <row r="254" spans="2:20" ht="18" customHeight="1">
      <c r="B254" s="26"/>
      <c r="C254" s="26"/>
      <c r="D254" s="26"/>
      <c r="E254" s="26"/>
      <c r="K254" s="26"/>
      <c r="N254" s="26"/>
      <c r="O254" s="26"/>
      <c r="P254" s="277"/>
      <c r="T254" s="24"/>
    </row>
    <row r="255" spans="2:20" ht="18" customHeight="1">
      <c r="B255" s="26"/>
      <c r="C255" s="26"/>
      <c r="D255" s="26"/>
      <c r="E255" s="26"/>
      <c r="K255" s="26"/>
      <c r="N255" s="26"/>
      <c r="O255" s="26"/>
      <c r="P255" s="277"/>
      <c r="T255" s="24"/>
    </row>
    <row r="256" spans="2:20" ht="18" customHeight="1">
      <c r="B256" s="26"/>
      <c r="C256" s="26"/>
      <c r="D256" s="26"/>
      <c r="E256" s="26"/>
      <c r="K256" s="26"/>
      <c r="N256" s="26"/>
      <c r="O256" s="26"/>
      <c r="P256" s="277"/>
      <c r="T256" s="24"/>
    </row>
    <row r="257" spans="2:20" ht="18" customHeight="1">
      <c r="B257" s="26"/>
      <c r="C257" s="26"/>
      <c r="D257" s="26"/>
      <c r="E257" s="26"/>
      <c r="K257" s="26"/>
      <c r="N257" s="26"/>
      <c r="O257" s="26"/>
      <c r="P257" s="277"/>
      <c r="T257" s="24"/>
    </row>
    <row r="258" spans="2:20" ht="18" customHeight="1">
      <c r="B258" s="26"/>
      <c r="C258" s="26"/>
      <c r="D258" s="26"/>
      <c r="E258" s="26"/>
      <c r="K258" s="26"/>
      <c r="N258" s="26"/>
      <c r="O258" s="26"/>
      <c r="P258" s="277"/>
      <c r="T258" s="24"/>
    </row>
    <row r="259" spans="2:20" ht="18" customHeight="1">
      <c r="B259" s="26"/>
      <c r="C259" s="26"/>
      <c r="D259" s="26"/>
      <c r="E259" s="26"/>
      <c r="K259" s="26"/>
      <c r="N259" s="26"/>
      <c r="O259" s="26"/>
      <c r="P259" s="277"/>
      <c r="T259" s="24"/>
    </row>
    <row r="260" spans="2:20" ht="18" customHeight="1">
      <c r="B260" s="26"/>
      <c r="C260" s="26"/>
      <c r="D260" s="26"/>
      <c r="E260" s="26"/>
      <c r="K260" s="26"/>
      <c r="N260" s="26"/>
      <c r="O260" s="26"/>
      <c r="P260" s="277"/>
      <c r="T260" s="24"/>
    </row>
    <row r="261" spans="2:20" ht="18" customHeight="1">
      <c r="B261" s="26"/>
      <c r="C261" s="26"/>
      <c r="D261" s="26"/>
      <c r="E261" s="26"/>
      <c r="K261" s="26"/>
      <c r="N261" s="26"/>
      <c r="O261" s="26"/>
      <c r="P261" s="277"/>
      <c r="T261" s="24"/>
    </row>
    <row r="262" spans="2:20" ht="18" customHeight="1">
      <c r="B262" s="26"/>
      <c r="C262" s="26"/>
      <c r="D262" s="26"/>
      <c r="E262" s="26"/>
      <c r="K262" s="26"/>
      <c r="N262" s="26"/>
      <c r="O262" s="26"/>
      <c r="P262" s="277"/>
      <c r="T262" s="24"/>
    </row>
    <row r="263" spans="2:20" ht="18" customHeight="1">
      <c r="B263" s="26"/>
      <c r="C263" s="26"/>
      <c r="D263" s="26"/>
      <c r="E263" s="26"/>
      <c r="K263" s="26"/>
      <c r="N263" s="26"/>
      <c r="O263" s="26"/>
      <c r="P263" s="277"/>
      <c r="T263" s="24"/>
    </row>
    <row r="264" spans="2:20" ht="18" customHeight="1">
      <c r="B264" s="26"/>
      <c r="C264" s="26"/>
      <c r="D264" s="26"/>
      <c r="E264" s="26"/>
      <c r="K264" s="26"/>
      <c r="N264" s="26"/>
      <c r="O264" s="26"/>
      <c r="P264" s="277"/>
      <c r="T264" s="24"/>
    </row>
    <row r="265" spans="2:20" ht="18" customHeight="1">
      <c r="B265" s="26"/>
      <c r="C265" s="26"/>
      <c r="D265" s="26"/>
      <c r="E265" s="26"/>
      <c r="K265" s="26"/>
      <c r="N265" s="26"/>
      <c r="O265" s="26"/>
      <c r="P265" s="277"/>
      <c r="T265" s="24"/>
    </row>
    <row r="266" spans="2:20" ht="18" customHeight="1">
      <c r="B266" s="26"/>
      <c r="C266" s="26"/>
      <c r="D266" s="26"/>
      <c r="E266" s="26"/>
      <c r="K266" s="26"/>
      <c r="N266" s="26"/>
      <c r="O266" s="26"/>
      <c r="P266" s="277"/>
      <c r="T266" s="24"/>
    </row>
    <row r="267" spans="2:20" ht="18" customHeight="1">
      <c r="B267" s="26"/>
      <c r="C267" s="26"/>
      <c r="D267" s="26"/>
      <c r="E267" s="26"/>
      <c r="K267" s="26"/>
      <c r="N267" s="26"/>
      <c r="O267" s="26"/>
      <c r="P267" s="277"/>
      <c r="T267" s="24"/>
    </row>
    <row r="268" spans="2:20" ht="18" customHeight="1">
      <c r="B268" s="26"/>
      <c r="C268" s="26"/>
      <c r="D268" s="26"/>
      <c r="E268" s="26"/>
      <c r="K268" s="26"/>
      <c r="N268" s="26"/>
      <c r="O268" s="26"/>
      <c r="P268" s="277"/>
      <c r="T268" s="24"/>
    </row>
    <row r="269" spans="2:20" ht="18" customHeight="1">
      <c r="B269" s="26"/>
      <c r="C269" s="26"/>
      <c r="D269" s="26"/>
      <c r="E269" s="26"/>
      <c r="K269" s="26"/>
      <c r="N269" s="26"/>
      <c r="O269" s="26"/>
      <c r="P269" s="277"/>
      <c r="T269" s="24"/>
    </row>
    <row r="270" spans="2:20" ht="18" customHeight="1">
      <c r="B270" s="26"/>
      <c r="C270" s="26"/>
      <c r="D270" s="26"/>
      <c r="E270" s="26"/>
      <c r="K270" s="26"/>
      <c r="N270" s="26"/>
      <c r="O270" s="26"/>
      <c r="P270" s="277"/>
      <c r="T270" s="24"/>
    </row>
    <row r="271" spans="2:20" ht="18" customHeight="1">
      <c r="B271" s="26"/>
      <c r="C271" s="26"/>
      <c r="D271" s="26"/>
      <c r="E271" s="26"/>
      <c r="K271" s="26"/>
      <c r="N271" s="26"/>
      <c r="O271" s="26"/>
      <c r="P271" s="277"/>
      <c r="T271" s="24"/>
    </row>
    <row r="272" spans="2:20" ht="18" customHeight="1">
      <c r="B272" s="26"/>
      <c r="C272" s="26"/>
      <c r="D272" s="26"/>
      <c r="E272" s="26"/>
      <c r="K272" s="26"/>
      <c r="N272" s="26"/>
      <c r="O272" s="26"/>
      <c r="P272" s="277"/>
      <c r="T272" s="24"/>
    </row>
    <row r="273" spans="2:20" ht="18" customHeight="1">
      <c r="B273" s="26"/>
      <c r="C273" s="26"/>
      <c r="D273" s="26"/>
      <c r="E273" s="26"/>
      <c r="K273" s="26"/>
      <c r="N273" s="26"/>
      <c r="O273" s="26"/>
      <c r="P273" s="277"/>
      <c r="T273" s="24"/>
    </row>
    <row r="274" spans="2:20" ht="18" customHeight="1">
      <c r="B274" s="26"/>
      <c r="C274" s="26"/>
      <c r="D274" s="26"/>
      <c r="E274" s="26"/>
      <c r="K274" s="26"/>
      <c r="N274" s="26"/>
      <c r="O274" s="26"/>
      <c r="P274" s="277"/>
      <c r="T274" s="24"/>
    </row>
    <row r="275" spans="2:20" ht="18" customHeight="1">
      <c r="B275" s="26"/>
      <c r="C275" s="26"/>
      <c r="D275" s="26"/>
      <c r="E275" s="26"/>
      <c r="K275" s="26"/>
      <c r="N275" s="26"/>
      <c r="O275" s="26"/>
      <c r="P275" s="277"/>
      <c r="T275" s="24"/>
    </row>
    <row r="276" spans="2:20" ht="18" customHeight="1">
      <c r="B276" s="26"/>
      <c r="C276" s="26"/>
      <c r="D276" s="26"/>
      <c r="E276" s="26"/>
      <c r="K276" s="26"/>
      <c r="N276" s="26"/>
      <c r="O276" s="26"/>
      <c r="P276" s="277"/>
      <c r="T276" s="24"/>
    </row>
    <row r="277" spans="2:20" ht="18" customHeight="1">
      <c r="B277" s="26"/>
      <c r="C277" s="26"/>
      <c r="D277" s="26"/>
      <c r="E277" s="26"/>
      <c r="K277" s="26"/>
      <c r="N277" s="26"/>
      <c r="O277" s="26"/>
      <c r="P277" s="277"/>
      <c r="T277" s="24"/>
    </row>
    <row r="278" spans="2:20" ht="18" customHeight="1">
      <c r="B278" s="26"/>
      <c r="C278" s="26"/>
      <c r="D278" s="26"/>
      <c r="E278" s="26"/>
      <c r="K278" s="26"/>
      <c r="N278" s="26"/>
      <c r="O278" s="26"/>
      <c r="P278" s="277"/>
      <c r="T278" s="24"/>
    </row>
    <row r="279" spans="2:20" ht="18" customHeight="1">
      <c r="B279" s="26"/>
      <c r="C279" s="26"/>
      <c r="D279" s="26"/>
      <c r="E279" s="26"/>
      <c r="K279" s="26"/>
      <c r="N279" s="26"/>
      <c r="O279" s="26"/>
      <c r="P279" s="277"/>
      <c r="T279" s="24"/>
    </row>
    <row r="280" spans="2:20" ht="18" customHeight="1">
      <c r="B280" s="26"/>
      <c r="C280" s="26"/>
      <c r="D280" s="26"/>
      <c r="E280" s="26"/>
      <c r="K280" s="26"/>
      <c r="N280" s="26"/>
      <c r="O280" s="26"/>
      <c r="P280" s="277"/>
      <c r="T280" s="24"/>
    </row>
    <row r="281" spans="2:20" ht="18" customHeight="1">
      <c r="B281" s="26"/>
      <c r="C281" s="26"/>
      <c r="D281" s="26"/>
      <c r="E281" s="26"/>
      <c r="K281" s="26"/>
      <c r="N281" s="26"/>
      <c r="O281" s="26"/>
      <c r="P281" s="277"/>
      <c r="T281" s="24"/>
    </row>
    <row r="282" spans="2:20" ht="18" customHeight="1">
      <c r="B282" s="26"/>
      <c r="C282" s="26"/>
      <c r="D282" s="26"/>
      <c r="E282" s="26"/>
      <c r="K282" s="26"/>
      <c r="N282" s="26"/>
      <c r="O282" s="26"/>
      <c r="P282" s="277"/>
      <c r="T282" s="24"/>
    </row>
    <row r="283" spans="2:20" ht="18" customHeight="1">
      <c r="B283" s="26"/>
      <c r="C283" s="26"/>
      <c r="D283" s="26"/>
      <c r="E283" s="26"/>
      <c r="K283" s="26"/>
      <c r="N283" s="26"/>
      <c r="O283" s="26"/>
      <c r="P283" s="277"/>
      <c r="T283" s="24"/>
    </row>
    <row r="284" spans="2:20" ht="18" customHeight="1">
      <c r="B284" s="26"/>
      <c r="C284" s="26"/>
      <c r="D284" s="26"/>
      <c r="E284" s="26"/>
      <c r="K284" s="26"/>
      <c r="N284" s="26"/>
      <c r="O284" s="26"/>
      <c r="P284" s="277"/>
      <c r="T284" s="24"/>
    </row>
    <row r="285" spans="2:20" ht="18" customHeight="1">
      <c r="B285" s="26"/>
      <c r="C285" s="26"/>
      <c r="D285" s="26"/>
      <c r="E285" s="26"/>
      <c r="K285" s="26"/>
      <c r="N285" s="26"/>
      <c r="O285" s="26"/>
      <c r="P285" s="277"/>
      <c r="T285" s="24"/>
    </row>
    <row r="286" spans="2:20" ht="18" customHeight="1">
      <c r="B286" s="26"/>
      <c r="C286" s="26"/>
      <c r="D286" s="26"/>
      <c r="E286" s="26"/>
      <c r="K286" s="26"/>
      <c r="N286" s="26"/>
      <c r="O286" s="26"/>
      <c r="P286" s="277"/>
      <c r="T286" s="24"/>
    </row>
    <row r="287" spans="2:20" ht="18" customHeight="1">
      <c r="B287" s="26"/>
      <c r="C287" s="26"/>
      <c r="D287" s="26"/>
      <c r="E287" s="26"/>
      <c r="K287" s="26"/>
      <c r="N287" s="26"/>
      <c r="O287" s="26"/>
      <c r="P287" s="277"/>
      <c r="T287" s="24"/>
    </row>
    <row r="288" spans="2:20" ht="18" customHeight="1">
      <c r="B288" s="26"/>
      <c r="C288" s="26"/>
      <c r="D288" s="26"/>
      <c r="E288" s="26"/>
      <c r="K288" s="26"/>
      <c r="N288" s="26"/>
      <c r="O288" s="26"/>
      <c r="P288" s="277"/>
      <c r="T288" s="24"/>
    </row>
    <row r="289" spans="2:24" ht="18" customHeight="1">
      <c r="B289" s="26"/>
      <c r="C289" s="26"/>
      <c r="D289" s="26"/>
      <c r="E289" s="26"/>
      <c r="K289" s="26"/>
      <c r="N289" s="26"/>
      <c r="O289" s="26"/>
      <c r="P289" s="277"/>
      <c r="T289" s="24"/>
    </row>
    <row r="290" spans="2:24" ht="18" customHeight="1">
      <c r="B290" s="26"/>
      <c r="C290" s="26"/>
      <c r="D290" s="26"/>
      <c r="E290" s="26"/>
      <c r="K290" s="26"/>
      <c r="N290" s="26"/>
      <c r="O290" s="26"/>
      <c r="P290" s="277"/>
      <c r="T290" s="24"/>
    </row>
    <row r="291" spans="2:24" ht="18" customHeight="1">
      <c r="B291" s="26"/>
      <c r="C291" s="26"/>
      <c r="D291" s="26"/>
      <c r="E291" s="26"/>
      <c r="K291" s="26"/>
      <c r="N291" s="26"/>
      <c r="O291" s="26"/>
      <c r="P291" s="277"/>
      <c r="T291" s="24"/>
    </row>
    <row r="292" spans="2:24" ht="18" customHeight="1">
      <c r="B292" s="26"/>
      <c r="C292" s="26"/>
      <c r="D292" s="26"/>
      <c r="E292" s="26"/>
      <c r="K292" s="26"/>
      <c r="N292" s="26"/>
      <c r="O292" s="26"/>
      <c r="P292" s="277"/>
      <c r="T292" s="24"/>
    </row>
    <row r="293" spans="2:24" ht="18" customHeight="1">
      <c r="B293" s="26"/>
      <c r="C293" s="26"/>
      <c r="D293" s="26"/>
      <c r="E293" s="26"/>
      <c r="K293" s="26"/>
      <c r="N293" s="26"/>
      <c r="O293" s="26"/>
      <c r="P293" s="277"/>
      <c r="T293" s="24"/>
    </row>
    <row r="294" spans="2:24" ht="18" customHeight="1">
      <c r="B294" s="26"/>
      <c r="C294" s="26"/>
      <c r="D294" s="26"/>
      <c r="E294" s="26"/>
      <c r="K294" s="26"/>
      <c r="N294" s="26"/>
      <c r="O294" s="26"/>
      <c r="P294" s="277"/>
      <c r="T294" s="24"/>
    </row>
    <row r="295" spans="2:24" ht="18" customHeight="1">
      <c r="B295" s="26"/>
      <c r="C295" s="26"/>
      <c r="D295" s="26"/>
      <c r="E295" s="26"/>
      <c r="K295" s="26"/>
      <c r="N295" s="26"/>
      <c r="O295" s="26"/>
      <c r="P295" s="277"/>
      <c r="T295" s="24"/>
    </row>
    <row r="296" spans="2:24" ht="18" customHeight="1">
      <c r="B296" s="26"/>
      <c r="C296" s="26"/>
      <c r="D296" s="26"/>
      <c r="E296" s="26"/>
      <c r="K296" s="26"/>
      <c r="N296" s="26"/>
      <c r="O296" s="26"/>
      <c r="P296" s="277"/>
      <c r="T296" s="24"/>
    </row>
    <row r="297" spans="2:24" ht="18" customHeight="1">
      <c r="B297" s="26"/>
      <c r="C297" s="26"/>
      <c r="D297" s="26"/>
      <c r="E297" s="26"/>
      <c r="K297" s="26"/>
      <c r="N297" s="26"/>
      <c r="O297" s="26"/>
      <c r="P297" s="277"/>
      <c r="T297" s="24"/>
    </row>
    <row r="298" spans="2:24" ht="18" customHeight="1">
      <c r="B298" s="26"/>
      <c r="C298" s="26"/>
      <c r="D298" s="26"/>
      <c r="E298" s="26"/>
      <c r="K298" s="26"/>
      <c r="N298" s="26"/>
      <c r="O298" s="26"/>
      <c r="P298" s="277"/>
      <c r="T298" s="24"/>
      <c r="X298" s="24"/>
    </row>
    <row r="299" spans="2:24" ht="18" customHeight="1">
      <c r="B299" s="26"/>
      <c r="C299" s="26"/>
      <c r="D299" s="26"/>
      <c r="E299" s="26"/>
      <c r="K299" s="26"/>
      <c r="N299" s="26"/>
      <c r="O299" s="26"/>
      <c r="P299" s="277"/>
      <c r="T299" s="24"/>
      <c r="X299" s="24"/>
    </row>
    <row r="300" spans="2:24" ht="18" customHeight="1">
      <c r="B300" s="26"/>
      <c r="C300" s="26"/>
      <c r="D300" s="26"/>
      <c r="E300" s="26"/>
      <c r="K300" s="26"/>
      <c r="N300" s="26"/>
      <c r="O300" s="26"/>
      <c r="P300" s="277"/>
      <c r="T300" s="24"/>
      <c r="X300" s="24"/>
    </row>
    <row r="301" spans="2:24" ht="18" customHeight="1">
      <c r="B301" s="26"/>
      <c r="C301" s="26"/>
      <c r="D301" s="26"/>
      <c r="E301" s="26"/>
      <c r="K301" s="26"/>
      <c r="N301" s="26"/>
      <c r="O301" s="26"/>
      <c r="P301" s="277"/>
      <c r="T301" s="24"/>
      <c r="X301" s="24"/>
    </row>
    <row r="302" spans="2:24" ht="18" customHeight="1">
      <c r="B302" s="26"/>
      <c r="C302" s="26"/>
      <c r="D302" s="26"/>
      <c r="E302" s="26"/>
      <c r="K302" s="26"/>
      <c r="N302" s="26"/>
      <c r="O302" s="26"/>
      <c r="P302" s="277"/>
      <c r="T302" s="24"/>
      <c r="X302" s="24"/>
    </row>
    <row r="303" spans="2:24" ht="18" customHeight="1">
      <c r="B303" s="26"/>
      <c r="C303" s="26"/>
      <c r="D303" s="26"/>
      <c r="E303" s="26"/>
      <c r="K303" s="26"/>
      <c r="N303" s="26"/>
      <c r="O303" s="26"/>
      <c r="P303" s="277"/>
      <c r="T303" s="24"/>
      <c r="X303" s="24"/>
    </row>
    <row r="304" spans="2:24" ht="18" customHeight="1">
      <c r="B304" s="26"/>
      <c r="C304" s="26"/>
      <c r="D304" s="26"/>
      <c r="E304" s="26"/>
      <c r="K304" s="26"/>
      <c r="N304" s="26"/>
      <c r="O304" s="26"/>
      <c r="P304" s="277"/>
      <c r="T304" s="24"/>
      <c r="X304" s="24"/>
    </row>
    <row r="305" spans="2:24" ht="18" customHeight="1">
      <c r="B305" s="26"/>
      <c r="C305" s="26"/>
      <c r="D305" s="26"/>
      <c r="E305" s="26"/>
      <c r="K305" s="26"/>
      <c r="N305" s="26"/>
      <c r="O305" s="26"/>
      <c r="P305" s="277"/>
      <c r="T305" s="24"/>
      <c r="X305" s="24"/>
    </row>
    <row r="306" spans="2:24" ht="18" customHeight="1">
      <c r="B306" s="26"/>
      <c r="C306" s="26"/>
      <c r="D306" s="26"/>
      <c r="E306" s="26"/>
      <c r="K306" s="26"/>
      <c r="N306" s="26"/>
      <c r="O306" s="26"/>
      <c r="P306" s="277"/>
      <c r="T306" s="24"/>
      <c r="X306" s="24"/>
    </row>
    <row r="307" spans="2:24" ht="18" customHeight="1">
      <c r="B307" s="26"/>
      <c r="C307" s="26"/>
      <c r="D307" s="26"/>
      <c r="E307" s="26"/>
      <c r="K307" s="26"/>
      <c r="N307" s="26"/>
      <c r="O307" s="26"/>
      <c r="P307" s="277"/>
      <c r="T307" s="24"/>
      <c r="X307" s="24"/>
    </row>
    <row r="308" spans="2:24" ht="18" customHeight="1">
      <c r="B308" s="26"/>
      <c r="C308" s="26"/>
      <c r="D308" s="26"/>
      <c r="E308" s="26"/>
      <c r="K308" s="26"/>
      <c r="N308" s="26"/>
      <c r="O308" s="26"/>
      <c r="P308" s="277"/>
      <c r="T308" s="24"/>
      <c r="X308" s="24"/>
    </row>
    <row r="309" spans="2:24" ht="18" customHeight="1">
      <c r="B309" s="26"/>
      <c r="C309" s="26"/>
      <c r="D309" s="26"/>
      <c r="E309" s="26"/>
      <c r="K309" s="26"/>
      <c r="N309" s="26"/>
      <c r="O309" s="26"/>
      <c r="P309" s="277"/>
      <c r="T309" s="24"/>
      <c r="X309" s="24"/>
    </row>
    <row r="310" spans="2:24" ht="18" customHeight="1">
      <c r="B310" s="26"/>
      <c r="C310" s="26"/>
      <c r="D310" s="26"/>
      <c r="E310" s="26"/>
      <c r="K310" s="26"/>
      <c r="N310" s="26"/>
      <c r="O310" s="26"/>
      <c r="P310" s="277"/>
      <c r="T310" s="24"/>
      <c r="X310" s="24"/>
    </row>
    <row r="311" spans="2:24" ht="18" customHeight="1">
      <c r="B311" s="26"/>
      <c r="C311" s="26"/>
      <c r="D311" s="26"/>
      <c r="E311" s="26"/>
      <c r="K311" s="26"/>
      <c r="N311" s="26"/>
      <c r="O311" s="26"/>
      <c r="P311" s="277"/>
      <c r="T311" s="24"/>
      <c r="X311" s="24"/>
    </row>
    <row r="312" spans="2:24" ht="18" customHeight="1">
      <c r="B312" s="26"/>
      <c r="C312" s="26"/>
      <c r="D312" s="26"/>
      <c r="E312" s="26"/>
      <c r="K312" s="26"/>
      <c r="N312" s="26"/>
      <c r="O312" s="26"/>
      <c r="P312" s="277"/>
      <c r="T312" s="24"/>
      <c r="X312" s="24"/>
    </row>
    <row r="313" spans="2:24" ht="18" customHeight="1">
      <c r="B313" s="26"/>
      <c r="C313" s="26"/>
      <c r="D313" s="26"/>
      <c r="E313" s="26"/>
      <c r="K313" s="26"/>
      <c r="N313" s="26"/>
      <c r="O313" s="26"/>
      <c r="P313" s="277"/>
      <c r="T313" s="24"/>
      <c r="X313" s="24"/>
    </row>
    <row r="314" spans="2:24" ht="18" customHeight="1">
      <c r="B314" s="26"/>
      <c r="C314" s="26"/>
      <c r="D314" s="26"/>
      <c r="E314" s="26"/>
      <c r="K314" s="26"/>
      <c r="N314" s="26"/>
      <c r="O314" s="26"/>
      <c r="P314" s="277"/>
      <c r="T314" s="24"/>
      <c r="X314" s="24"/>
    </row>
    <row r="315" spans="2:24">
      <c r="B315" s="26"/>
      <c r="C315" s="26"/>
      <c r="D315" s="26"/>
      <c r="E315" s="26"/>
      <c r="K315" s="26"/>
      <c r="N315" s="26"/>
      <c r="O315" s="26"/>
      <c r="P315" s="277"/>
      <c r="T315" s="24"/>
      <c r="X315" s="24"/>
    </row>
    <row r="316" spans="2:24">
      <c r="B316" s="26"/>
      <c r="C316" s="26"/>
      <c r="D316" s="26"/>
      <c r="E316" s="26"/>
      <c r="K316" s="26"/>
      <c r="N316" s="26"/>
      <c r="O316" s="26"/>
      <c r="P316" s="277"/>
      <c r="T316" s="24"/>
      <c r="X316" s="24"/>
    </row>
    <row r="317" spans="2:24">
      <c r="B317" s="26"/>
      <c r="C317" s="26"/>
      <c r="D317" s="26"/>
      <c r="E317" s="26"/>
      <c r="K317" s="26"/>
      <c r="N317" s="26"/>
      <c r="O317" s="26"/>
      <c r="P317" s="277"/>
    </row>
    <row r="318" spans="2:24">
      <c r="B318" s="26"/>
      <c r="C318" s="26"/>
      <c r="D318" s="26"/>
      <c r="E318" s="26"/>
      <c r="K318" s="26"/>
      <c r="N318" s="26"/>
      <c r="O318" s="26"/>
      <c r="P318" s="277"/>
    </row>
    <row r="319" spans="2:24">
      <c r="B319" s="26"/>
      <c r="C319" s="26"/>
      <c r="D319" s="26"/>
      <c r="E319" s="26"/>
      <c r="K319" s="26"/>
      <c r="N319" s="26"/>
      <c r="O319" s="26"/>
      <c r="P319" s="277"/>
    </row>
    <row r="320" spans="2:24">
      <c r="B320" s="26"/>
      <c r="C320" s="26"/>
      <c r="D320" s="26"/>
      <c r="E320" s="26"/>
      <c r="K320" s="26"/>
      <c r="N320" s="26"/>
      <c r="O320" s="26"/>
      <c r="P320" s="277"/>
    </row>
    <row r="321" spans="2:16">
      <c r="B321" s="26"/>
      <c r="C321" s="26"/>
      <c r="D321" s="26"/>
      <c r="E321" s="26"/>
      <c r="K321" s="26"/>
      <c r="N321" s="26"/>
      <c r="O321" s="26"/>
      <c r="P321" s="277"/>
    </row>
    <row r="322" spans="2:16">
      <c r="B322" s="26"/>
      <c r="C322" s="26"/>
      <c r="D322" s="26"/>
      <c r="E322" s="26"/>
      <c r="K322" s="26"/>
      <c r="N322" s="26"/>
      <c r="O322" s="26"/>
      <c r="P322" s="277"/>
    </row>
    <row r="323" spans="2:16">
      <c r="B323" s="26"/>
      <c r="C323" s="26"/>
      <c r="D323" s="26"/>
      <c r="E323" s="26"/>
      <c r="K323" s="26"/>
      <c r="N323" s="26"/>
      <c r="O323" s="26"/>
      <c r="P323" s="277"/>
    </row>
    <row r="324" spans="2:16">
      <c r="B324" s="26"/>
      <c r="C324" s="26"/>
      <c r="D324" s="26"/>
      <c r="E324" s="26"/>
      <c r="K324" s="26"/>
      <c r="N324" s="26"/>
      <c r="O324" s="26"/>
      <c r="P324" s="277"/>
    </row>
    <row r="325" spans="2:16">
      <c r="B325" s="26"/>
      <c r="C325" s="26"/>
      <c r="D325" s="26"/>
      <c r="E325" s="26"/>
      <c r="K325" s="26"/>
      <c r="N325" s="26"/>
      <c r="O325" s="26"/>
      <c r="P325" s="277"/>
    </row>
    <row r="326" spans="2:16">
      <c r="B326" s="26"/>
      <c r="C326" s="26"/>
      <c r="D326" s="26"/>
      <c r="E326" s="26"/>
      <c r="K326" s="26"/>
      <c r="N326" s="26"/>
      <c r="O326" s="26"/>
      <c r="P326" s="277"/>
    </row>
    <row r="327" spans="2:16">
      <c r="B327" s="26"/>
      <c r="C327" s="26"/>
      <c r="D327" s="26"/>
      <c r="E327" s="26"/>
      <c r="K327" s="26"/>
      <c r="N327" s="26"/>
      <c r="O327" s="26"/>
      <c r="P327" s="277"/>
    </row>
    <row r="328" spans="2:16">
      <c r="B328" s="26"/>
      <c r="C328" s="26"/>
      <c r="D328" s="26"/>
      <c r="E328" s="26"/>
      <c r="K328" s="26"/>
      <c r="N328" s="26"/>
      <c r="O328" s="26"/>
      <c r="P328" s="277"/>
    </row>
    <row r="329" spans="2:16">
      <c r="B329" s="26"/>
      <c r="C329" s="26"/>
      <c r="D329" s="26"/>
      <c r="E329" s="26"/>
      <c r="K329" s="26"/>
      <c r="N329" s="26"/>
      <c r="O329" s="26"/>
      <c r="P329" s="277"/>
    </row>
    <row r="330" spans="2:16">
      <c r="B330" s="26"/>
      <c r="C330" s="26"/>
      <c r="D330" s="26"/>
      <c r="E330" s="26"/>
      <c r="K330" s="26"/>
      <c r="N330" s="26"/>
      <c r="O330" s="26"/>
      <c r="P330" s="277"/>
    </row>
    <row r="331" spans="2:16">
      <c r="B331" s="26"/>
      <c r="C331" s="26"/>
      <c r="D331" s="26"/>
      <c r="E331" s="26"/>
      <c r="K331" s="26"/>
      <c r="N331" s="26"/>
      <c r="O331" s="26"/>
      <c r="P331" s="277"/>
    </row>
    <row r="332" spans="2:16">
      <c r="B332" s="26"/>
      <c r="C332" s="26"/>
      <c r="D332" s="26"/>
      <c r="E332" s="26"/>
      <c r="K332" s="26"/>
      <c r="N332" s="26"/>
      <c r="O332" s="26"/>
      <c r="P332" s="277"/>
    </row>
    <row r="333" spans="2:16">
      <c r="B333" s="26"/>
      <c r="C333" s="26"/>
      <c r="D333" s="26"/>
      <c r="E333" s="26"/>
      <c r="K333" s="26"/>
      <c r="N333" s="26"/>
      <c r="O333" s="26"/>
      <c r="P333" s="277"/>
    </row>
    <row r="334" spans="2:16">
      <c r="B334" s="26"/>
      <c r="C334" s="26"/>
      <c r="D334" s="26"/>
      <c r="E334" s="26"/>
      <c r="K334" s="26"/>
      <c r="N334" s="26"/>
      <c r="O334" s="26"/>
      <c r="P334" s="277"/>
    </row>
    <row r="335" spans="2:16">
      <c r="B335" s="26"/>
      <c r="C335" s="26"/>
      <c r="D335" s="26"/>
      <c r="E335" s="26"/>
      <c r="K335" s="26"/>
      <c r="N335" s="26"/>
      <c r="O335" s="26"/>
      <c r="P335" s="277"/>
    </row>
    <row r="336" spans="2:16">
      <c r="B336" s="26"/>
      <c r="C336" s="26"/>
      <c r="D336" s="26"/>
      <c r="E336" s="26"/>
      <c r="K336" s="26"/>
      <c r="N336" s="26"/>
      <c r="O336" s="26"/>
      <c r="P336" s="277"/>
    </row>
    <row r="337" spans="2:16">
      <c r="B337" s="26"/>
      <c r="C337" s="26"/>
      <c r="D337" s="26"/>
      <c r="E337" s="26"/>
      <c r="K337" s="26"/>
      <c r="N337" s="26"/>
      <c r="O337" s="26"/>
      <c r="P337" s="277"/>
    </row>
    <row r="338" spans="2:16">
      <c r="B338" s="26"/>
      <c r="C338" s="26"/>
      <c r="D338" s="26"/>
      <c r="E338" s="26"/>
      <c r="K338" s="26"/>
      <c r="N338" s="26"/>
      <c r="O338" s="26"/>
      <c r="P338" s="277"/>
    </row>
    <row r="339" spans="2:16">
      <c r="B339" s="26"/>
      <c r="C339" s="26"/>
      <c r="D339" s="26"/>
      <c r="E339" s="26"/>
      <c r="K339" s="26"/>
      <c r="N339" s="26"/>
      <c r="O339" s="26"/>
      <c r="P339" s="277"/>
    </row>
    <row r="340" spans="2:16">
      <c r="B340" s="26"/>
      <c r="C340" s="26"/>
      <c r="D340" s="26"/>
      <c r="E340" s="26"/>
      <c r="K340" s="26"/>
      <c r="N340" s="26"/>
      <c r="O340" s="26"/>
      <c r="P340" s="277"/>
    </row>
    <row r="341" spans="2:16">
      <c r="B341" s="26"/>
      <c r="C341" s="26"/>
      <c r="D341" s="26"/>
      <c r="E341" s="26"/>
      <c r="K341" s="26"/>
      <c r="N341" s="26"/>
      <c r="O341" s="26"/>
      <c r="P341" s="277"/>
    </row>
    <row r="342" spans="2:16">
      <c r="B342" s="26"/>
      <c r="C342" s="26"/>
      <c r="D342" s="26"/>
      <c r="E342" s="26"/>
      <c r="K342" s="26"/>
      <c r="N342" s="26"/>
      <c r="O342" s="26"/>
      <c r="P342" s="277"/>
    </row>
    <row r="343" spans="2:16">
      <c r="B343" s="26"/>
      <c r="C343" s="26"/>
      <c r="D343" s="26"/>
      <c r="E343" s="26"/>
      <c r="K343" s="26"/>
      <c r="N343" s="26"/>
      <c r="O343" s="26"/>
      <c r="P343" s="277"/>
    </row>
    <row r="344" spans="2:16">
      <c r="B344" s="26"/>
      <c r="C344" s="26"/>
      <c r="D344" s="26"/>
      <c r="E344" s="26"/>
      <c r="K344" s="26"/>
      <c r="N344" s="26"/>
      <c r="O344" s="26"/>
      <c r="P344" s="277"/>
    </row>
    <row r="345" spans="2:16">
      <c r="B345" s="26"/>
      <c r="C345" s="26"/>
      <c r="D345" s="26"/>
      <c r="E345" s="26"/>
      <c r="K345" s="26"/>
      <c r="N345" s="26"/>
      <c r="O345" s="26"/>
      <c r="P345" s="277"/>
    </row>
    <row r="346" spans="2:16">
      <c r="B346" s="26"/>
      <c r="C346" s="26"/>
      <c r="D346" s="26"/>
      <c r="E346" s="26"/>
      <c r="K346" s="26"/>
      <c r="N346" s="26"/>
      <c r="O346" s="26"/>
      <c r="P346" s="277"/>
    </row>
    <row r="347" spans="2:16">
      <c r="B347" s="26"/>
      <c r="C347" s="26"/>
      <c r="D347" s="26"/>
      <c r="E347" s="26"/>
      <c r="K347" s="26"/>
      <c r="N347" s="26"/>
      <c r="O347" s="26"/>
      <c r="P347" s="277"/>
    </row>
    <row r="348" spans="2:16">
      <c r="B348" s="26"/>
      <c r="C348" s="26"/>
      <c r="D348" s="26"/>
      <c r="E348" s="26"/>
      <c r="K348" s="26"/>
      <c r="N348" s="26"/>
      <c r="O348" s="26"/>
      <c r="P348" s="277"/>
    </row>
    <row r="349" spans="2:16">
      <c r="B349" s="26"/>
      <c r="C349" s="26"/>
      <c r="D349" s="26"/>
      <c r="E349" s="26"/>
      <c r="K349" s="26"/>
      <c r="N349" s="26"/>
      <c r="O349" s="26"/>
      <c r="P349" s="277"/>
    </row>
    <row r="350" spans="2:16">
      <c r="B350" s="26"/>
      <c r="C350" s="26"/>
      <c r="D350" s="26"/>
      <c r="E350" s="26"/>
      <c r="K350" s="26"/>
      <c r="N350" s="26"/>
      <c r="O350" s="26"/>
      <c r="P350" s="277"/>
    </row>
    <row r="351" spans="2:16">
      <c r="B351" s="26"/>
      <c r="C351" s="26"/>
      <c r="D351" s="26"/>
      <c r="E351" s="26"/>
      <c r="K351" s="26"/>
      <c r="N351" s="26"/>
      <c r="O351" s="26"/>
      <c r="P351" s="277"/>
    </row>
    <row r="352" spans="2:16">
      <c r="B352" s="26"/>
      <c r="C352" s="26"/>
      <c r="D352" s="26"/>
      <c r="E352" s="26"/>
      <c r="K352" s="26"/>
    </row>
    <row r="353" spans="2:11">
      <c r="B353" s="26"/>
      <c r="C353" s="26"/>
      <c r="D353" s="26"/>
      <c r="E353" s="26"/>
      <c r="K353" s="26"/>
    </row>
    <row r="354" spans="2:11">
      <c r="B354" s="26"/>
      <c r="C354" s="26"/>
      <c r="D354" s="26"/>
      <c r="E354" s="26"/>
      <c r="K354" s="26"/>
    </row>
    <row r="355" spans="2:11">
      <c r="B355" s="26"/>
      <c r="C355" s="26"/>
      <c r="D355" s="26"/>
      <c r="E355" s="26"/>
      <c r="K355" s="26"/>
    </row>
    <row r="356" spans="2:11">
      <c r="B356" s="26"/>
      <c r="C356" s="26"/>
      <c r="D356" s="26"/>
      <c r="E356" s="26"/>
      <c r="K356" s="26"/>
    </row>
    <row r="357" spans="2:11">
      <c r="B357" s="26"/>
      <c r="C357" s="26"/>
      <c r="D357" s="26"/>
      <c r="E357" s="26"/>
      <c r="K357" s="26"/>
    </row>
  </sheetData>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sheetPr codeName="Sheet5"/>
  <dimension ref="A1:BY595"/>
  <sheetViews>
    <sheetView zoomScale="55" zoomScaleNormal="55" workbookViewId="0">
      <selection activeCell="A4" sqref="A4"/>
    </sheetView>
  </sheetViews>
  <sheetFormatPr defaultRowHeight="15"/>
  <cols>
    <col min="1" max="1" width="12.140625" style="16" bestFit="1" customWidth="1"/>
    <col min="2" max="2" width="16" style="17" customWidth="1"/>
    <col min="3" max="3" width="15.5703125" style="17" customWidth="1"/>
    <col min="4" max="4" width="15.42578125" style="17" customWidth="1"/>
    <col min="5" max="5" width="15.42578125" customWidth="1"/>
    <col min="6" max="6" width="13.28515625" customWidth="1"/>
    <col min="7" max="7" width="13.140625" customWidth="1"/>
    <col min="8" max="8" width="13.5703125" customWidth="1"/>
    <col min="9" max="10" width="13.5703125" style="271" customWidth="1"/>
    <col min="11" max="11" width="15.5703125" customWidth="1"/>
    <col min="12" max="12" width="16" customWidth="1"/>
    <col min="13" max="13" width="16.28515625" customWidth="1"/>
    <col min="14" max="14" width="15.5703125" customWidth="1"/>
    <col min="15" max="18" width="15.5703125" style="271" customWidth="1"/>
    <col min="19" max="19" width="8.28515625" customWidth="1"/>
    <col min="20" max="24" width="11.5703125" customWidth="1"/>
    <col min="25" max="25" width="12.5703125" customWidth="1"/>
    <col min="26" max="26" width="11.140625" customWidth="1"/>
    <col min="27" max="28" width="11.140625" style="271" customWidth="1"/>
    <col min="29" max="33" width="11.140625" customWidth="1"/>
    <col min="34" max="35" width="11.140625" style="271" customWidth="1"/>
    <col min="36" max="36" width="11.140625" customWidth="1"/>
  </cols>
  <sheetData>
    <row r="1" spans="1:57">
      <c r="B1" s="30" t="s">
        <v>99</v>
      </c>
      <c r="C1" s="30" t="s">
        <v>100</v>
      </c>
      <c r="D1" s="30" t="s">
        <v>101</v>
      </c>
      <c r="E1" s="30" t="s">
        <v>102</v>
      </c>
      <c r="F1" s="30" t="s">
        <v>97</v>
      </c>
      <c r="G1" s="30" t="s">
        <v>104</v>
      </c>
      <c r="H1" s="30" t="s">
        <v>103</v>
      </c>
      <c r="I1" s="279" t="s">
        <v>186</v>
      </c>
      <c r="J1" s="279" t="s">
        <v>207</v>
      </c>
      <c r="K1" s="279" t="s">
        <v>214</v>
      </c>
      <c r="L1" s="30" t="s">
        <v>105</v>
      </c>
      <c r="M1" s="30" t="s">
        <v>107</v>
      </c>
      <c r="N1" s="30" t="s">
        <v>98</v>
      </c>
      <c r="O1" s="30" t="s">
        <v>106</v>
      </c>
      <c r="P1" s="279" t="s">
        <v>185</v>
      </c>
      <c r="Q1" s="279" t="s">
        <v>206</v>
      </c>
      <c r="R1" s="279" t="s">
        <v>215</v>
      </c>
      <c r="S1" s="279" t="s">
        <v>189</v>
      </c>
      <c r="T1" s="279" t="s">
        <v>191</v>
      </c>
      <c r="V1" s="30" t="s">
        <v>99</v>
      </c>
      <c r="W1" s="30" t="s">
        <v>100</v>
      </c>
      <c r="X1" s="30" t="s">
        <v>101</v>
      </c>
      <c r="Y1" s="30" t="s">
        <v>102</v>
      </c>
      <c r="Z1" s="30" t="s">
        <v>97</v>
      </c>
      <c r="AA1" s="30" t="s">
        <v>104</v>
      </c>
      <c r="AB1" s="30" t="s">
        <v>103</v>
      </c>
      <c r="AC1" s="279" t="s">
        <v>185</v>
      </c>
      <c r="AD1" s="279" t="s">
        <v>207</v>
      </c>
      <c r="AE1" s="279" t="s">
        <v>214</v>
      </c>
      <c r="AF1" s="30" t="s">
        <v>105</v>
      </c>
      <c r="AG1" s="30" t="s">
        <v>107</v>
      </c>
      <c r="AH1" s="30" t="s">
        <v>98</v>
      </c>
      <c r="AI1" s="30" t="s">
        <v>106</v>
      </c>
      <c r="AJ1" s="279" t="s">
        <v>186</v>
      </c>
      <c r="AK1" s="279" t="s">
        <v>206</v>
      </c>
      <c r="AL1" s="279" t="s">
        <v>215</v>
      </c>
      <c r="AM1" s="279" t="s">
        <v>189</v>
      </c>
      <c r="AN1" s="279" t="s">
        <v>191</v>
      </c>
      <c r="BE1" s="31"/>
    </row>
    <row r="2" spans="1:57" s="14" customFormat="1" ht="30.75" customHeight="1">
      <c r="A2" s="19" t="s">
        <v>81</v>
      </c>
      <c r="B2" s="31" t="s">
        <v>14</v>
      </c>
      <c r="C2" s="31" t="s">
        <v>21</v>
      </c>
      <c r="D2" s="31" t="s">
        <v>15</v>
      </c>
      <c r="E2" s="31" t="s">
        <v>16</v>
      </c>
      <c r="F2" s="31" t="s">
        <v>108</v>
      </c>
      <c r="G2" s="31" t="s">
        <v>109</v>
      </c>
      <c r="H2" s="31" t="s">
        <v>110</v>
      </c>
      <c r="I2" s="273" t="s">
        <v>187</v>
      </c>
      <c r="J2" s="378" t="s">
        <v>210</v>
      </c>
      <c r="K2" s="389" t="s">
        <v>219</v>
      </c>
      <c r="L2" s="31" t="s">
        <v>22</v>
      </c>
      <c r="M2" s="31" t="s">
        <v>111</v>
      </c>
      <c r="N2" s="31" t="s">
        <v>112</v>
      </c>
      <c r="O2" s="31" t="s">
        <v>86</v>
      </c>
      <c r="P2" s="273" t="s">
        <v>188</v>
      </c>
      <c r="Q2" s="378" t="s">
        <v>211</v>
      </c>
      <c r="R2" s="389" t="s">
        <v>220</v>
      </c>
      <c r="S2" s="273" t="s">
        <v>192</v>
      </c>
      <c r="T2" s="273" t="s">
        <v>193</v>
      </c>
      <c r="U2" s="18" t="s">
        <v>80</v>
      </c>
      <c r="V2" s="31" t="s">
        <v>14</v>
      </c>
      <c r="W2" s="31" t="s">
        <v>21</v>
      </c>
      <c r="X2" s="31" t="s">
        <v>15</v>
      </c>
      <c r="Y2" s="31" t="s">
        <v>16</v>
      </c>
      <c r="Z2" s="31" t="s">
        <v>108</v>
      </c>
      <c r="AA2" s="31" t="s">
        <v>109</v>
      </c>
      <c r="AB2" s="31" t="s">
        <v>110</v>
      </c>
      <c r="AC2" s="273" t="s">
        <v>196</v>
      </c>
      <c r="AD2" s="378" t="s">
        <v>212</v>
      </c>
      <c r="AE2" s="389" t="s">
        <v>221</v>
      </c>
      <c r="AF2" s="31" t="s">
        <v>22</v>
      </c>
      <c r="AG2" s="31" t="s">
        <v>111</v>
      </c>
      <c r="AH2" s="31" t="s">
        <v>112</v>
      </c>
      <c r="AI2" s="31" t="s">
        <v>86</v>
      </c>
      <c r="AJ2" s="31" t="s">
        <v>195</v>
      </c>
      <c r="AK2" s="378" t="s">
        <v>213</v>
      </c>
      <c r="AL2" s="389" t="s">
        <v>222</v>
      </c>
      <c r="AM2" s="273" t="s">
        <v>192</v>
      </c>
      <c r="AN2" s="15" t="s">
        <v>193</v>
      </c>
      <c r="AO2" t="s">
        <v>96</v>
      </c>
      <c r="AP2" t="s">
        <v>5</v>
      </c>
      <c r="AQ2">
        <f>MATCH(AP2,Table!$B:$B,0)</f>
        <v>5</v>
      </c>
      <c r="AS2" t="s">
        <v>96</v>
      </c>
      <c r="AT2" t="s">
        <v>0</v>
      </c>
      <c r="AU2">
        <f>MATCH(AT2,Table!$A:$A,0)</f>
        <v>3</v>
      </c>
      <c r="AW2" t="s">
        <v>96</v>
      </c>
      <c r="AX2" t="s">
        <v>4</v>
      </c>
      <c r="AY2">
        <f>MATCH(AX2,Table!$B:$B,0)</f>
        <v>4</v>
      </c>
      <c r="BA2" t="s">
        <v>96</v>
      </c>
      <c r="BB2" t="s">
        <v>0</v>
      </c>
      <c r="BC2">
        <f>MATCH(BB2,Table!$A:$A,0)</f>
        <v>3</v>
      </c>
      <c r="BE2" s="31" t="s">
        <v>113</v>
      </c>
    </row>
    <row r="3" spans="1:57" s="271" customFormat="1">
      <c r="A3" s="272">
        <v>41443</v>
      </c>
      <c r="B3" s="278">
        <f ca="1">IF(ISERROR(MATCH(B$1,INDIRECT("Table!A"&amp;$AS3):INDIRECT("Table!" &amp; $BE$45 &amp; $AS3),0)),"",INDIRECT(CONCATENATE("Table!",ADDRESS($AO3,MATCH(B$1,INDIRECT("Table!A" &amp; $AS3):INDIRECT("Table!" &amp; $BE$45 &amp; $AS3),0)))))</f>
        <v>41869</v>
      </c>
      <c r="C3" s="278">
        <f ca="1">IF(ISERROR(MATCH(C$1,INDIRECT("Table!A"&amp;$AS3):INDIRECT("Table!" &amp; $BE$45 &amp; $AS3),0)),"",INDIRECT(CONCATENATE("Table!",ADDRESS($AO3,MATCH(C$1,INDIRECT("Table!A" &amp; $AS3):INDIRECT("Table!" &amp; $BE$45 &amp; $AS3),0)))))</f>
        <v>78586.399999999994</v>
      </c>
      <c r="D3" s="278">
        <f ca="1">IF(ISERROR(MATCH(D$1,INDIRECT("Table!A"&amp;$AS3):INDIRECT("Table!" &amp; $BE$45 &amp; $AS3),0)),"",INDIRECT(CONCATENATE("Table!",ADDRESS($AO3,MATCH(D$1,INDIRECT("Table!A" &amp; $AS3):INDIRECT("Table!" &amp; $BE$45 &amp; $AS3),0)))))</f>
        <v>80068.899999999994</v>
      </c>
      <c r="E3" s="278">
        <f ca="1">IF(ISERROR(MATCH(E$1,INDIRECT("Table!A"&amp;$AS3):INDIRECT("Table!" &amp; $BE$45 &amp; $AS3),0)),"",INDIRECT(CONCATENATE("Table!",ADDRESS($AO3,MATCH(E$1,INDIRECT("Table!A" &amp; $AS3):INDIRECT("Table!" &amp; $BE$45 &amp; $AS3),0)))))</f>
        <v>143499.70000000001</v>
      </c>
      <c r="F3" s="278">
        <f ca="1">IF(ISERROR(MATCH(F$1,INDIRECT("Table!A"&amp;$AS3):INDIRECT("Table!" &amp; $BE$45 &amp; $AS3),0)),"",INDIRECT(CONCATENATE("Table!",ADDRESS($AO3,MATCH(F$1,INDIRECT("Table!A" &amp; $AS3):INDIRECT("Table!" &amp; $BE$45 &amp; $AS3),0)))))</f>
        <v>104937</v>
      </c>
      <c r="G3" s="278">
        <f ca="1">IF(ISERROR(MATCH(G$1,INDIRECT("Table!A"&amp;$AS3):INDIRECT("Table!" &amp; $BE$45 &amp; $AS3),0)),"",INDIRECT(CONCATENATE("Table!",ADDRESS($AO3,MATCH(G$1,INDIRECT("Table!A" &amp; $AS3):INDIRECT("Table!" &amp; $BE$45 &amp; $AS3),0)))))</f>
        <v>57215.5</v>
      </c>
      <c r="H3" s="278">
        <f ca="1">IF(ISERROR(MATCH(H$1,INDIRECT("Table!A"&amp;$AS3):INDIRECT("Table!" &amp; $BE$45 &amp; $AS3),0)),"",INDIRECT(CONCATENATE("Table!",ADDRESS($AO3,MATCH(H$1,INDIRECT("Table!A" &amp; $AS3):INDIRECT("Table!" &amp; $BE$45 &amp; $AS3),0)))))</f>
        <v>87798.6</v>
      </c>
      <c r="I3" s="278">
        <f ca="1">IF(ISERROR(MATCH(I$1,INDIRECT("Table!A"&amp;$AS3):INDIRECT("Table!" &amp; $BE$45 &amp; $AS3),0)),"",INDIRECT(CONCATENATE("Table!",ADDRESS($AO3,MATCH(I$1,INDIRECT("Table!A" &amp; $AS3):INDIRECT("Table!" &amp; $BE$45 &amp; $AS3),0)))))</f>
        <v>8703.2999999999993</v>
      </c>
      <c r="J3" s="278">
        <f ca="1">IF(ISERROR(MATCH(J$1,INDIRECT("Table!A"&amp;$AS3):INDIRECT("Table!" &amp; $BE$45 &amp; $AS3),0)),"",INDIRECT(CONCATENATE("Table!",ADDRESS($AO3,MATCH(J$1,INDIRECT("Table!A" &amp; $AS3):INDIRECT("Table!" &amp; $BE$45 &amp; $AS3),0)))))</f>
        <v>831.1</v>
      </c>
      <c r="K3" s="278">
        <f ca="1">IF(ISERROR(MATCH(K$1,INDIRECT("Table!A"&amp;$AS3):INDIRECT("Table!" &amp; $BE$45 &amp; $AS3),0)),"",INDIRECT(CONCATENATE("Table!",ADDRESS($AO3,MATCH(K$1,INDIRECT("Table!A" &amp; $AS3):INDIRECT("Table!" &amp; $BE$45 &amp; $AS3),0)))))</f>
        <v>4.7</v>
      </c>
      <c r="L3" s="278">
        <f ca="1">IF(ISERROR(MATCH(L$1,INDIRECT("Table!A"&amp;$AS3):INDIRECT("Table!" &amp; $BE$45 &amp; $AS3),0)),"",INDIRECT(CONCATENATE("Table!",ADDRESS($AO3,MATCH(L$1,INDIRECT("Table!A" &amp; $AS3):INDIRECT("Table!" &amp; $BE$45 &amp; $AS3),0)))))</f>
        <v>161583.1</v>
      </c>
      <c r="M3" s="278">
        <f ca="1">IF(ISERROR(MATCH(M$1,INDIRECT("Table!A"&amp;$AS3):INDIRECT("Table!" &amp; $BE$45 &amp; $AS3),0)),"",INDIRECT(CONCATENATE("Table!",ADDRESS($AO3,MATCH(M$1,INDIRECT("Table!A" &amp; $AS3):INDIRECT("Table!" &amp; $BE$45 &amp; $AS3),0)))))</f>
        <v>57900.9</v>
      </c>
      <c r="N3" s="278">
        <f ca="1">IF(ISERROR(MATCH(N$1,INDIRECT("Table!A"&amp;$AS3):INDIRECT("Table!" &amp; $BE$45 &amp; $AS3),0)),"",INDIRECT(CONCATENATE("Table!",ADDRESS($AO3,MATCH(N$1,INDIRECT("Table!A" &amp; $AS3):INDIRECT("Table!" &amp; $BE$45 &amp; $AS3),0)))))</f>
        <v>53826.7</v>
      </c>
      <c r="O3" s="278">
        <f ca="1">IF(ISERROR(MATCH(O$1,INDIRECT("Table!A"&amp;$AS3):INDIRECT("Table!" &amp; $BE$45 &amp; $AS3),0)),"",INDIRECT(CONCATENATE("Table!",ADDRESS($AO3,MATCH(O$1,INDIRECT("Table!A" &amp; $AS3):INDIRECT("Table!" &amp; $BE$45 &amp; $AS3),0)))))</f>
        <v>159806.20000000001</v>
      </c>
      <c r="P3" s="278">
        <f ca="1">IF(ISERROR(MATCH(P$1,INDIRECT("Table!A"&amp;$AS3):INDIRECT("Table!" &amp; $BE$45 &amp; $AS3),0)),"",INDIRECT(CONCATENATE("Table!",ADDRESS($AO3,MATCH(P$1,INDIRECT("Table!A" &amp; $AS3):INDIRECT("Table!" &amp; $BE$45 &amp; $AS3),0)))))</f>
        <v>16938.8</v>
      </c>
      <c r="Q3" s="278">
        <f ca="1">IF(ISERROR(MATCH(Q$1,INDIRECT("Table!A"&amp;$AS3):INDIRECT("Table!" &amp; $BE$45 &amp; $AS3),0)),"",INDIRECT(CONCATENATE("Table!",ADDRESS($AO3,MATCH(Q$1,INDIRECT("Table!A" &amp; $AS3):INDIRECT("Table!" &amp; $BE$45 &amp; $AS3),0)))))</f>
        <v>1940.8</v>
      </c>
      <c r="R3" s="278">
        <f ca="1">IF(ISERROR(MATCH(R$1,INDIRECT("Table!A"&amp;$AS3):INDIRECT("Table!" &amp; $BE$45 &amp; $AS3),0)),"",INDIRECT(CONCATENATE("Table!",ADDRESS($AO3,MATCH(R$1,INDIRECT("Table!A" &amp; $AS3):INDIRECT("Table!" &amp; $BE$45 &amp; $AS3),0)))))</f>
        <v>4.7</v>
      </c>
      <c r="S3" s="278">
        <f ca="1">IF(ISERROR(MATCH(S$1,INDIRECT("Table!A"&amp;$AS3):INDIRECT("Table!" &amp; $BE$3 &amp; $AS3),0)),"",INDIRECT(CONCATENATE("Table!",ADDRESS($AO3,MATCH(S$1,INDIRECT("Table!A" &amp; $AS3):INDIRECT("Table!" &amp; $BE$3 &amp; $AS3),0)))))</f>
        <v>8546.7000000000007</v>
      </c>
      <c r="T3" s="278">
        <f ca="1">IF(ISERROR(MATCH(T$1,INDIRECT("Table!A"&amp;$AS3):INDIRECT("Table!" &amp; $BE$3 &amp; $AS3),0)),"",INDIRECT(CONCATENATE("Table!",ADDRESS($AO3,MATCH(T$1,INDIRECT("Table!A" &amp; $AS3):INDIRECT("Table!" &amp; $BE$3 &amp; $AS3),0)))))</f>
        <v>4963.7</v>
      </c>
      <c r="U3" s="278" t="str">
        <f ca="1">IF(ISERROR(MATCH(U$1,INDIRECT("Table!A"&amp;$AS3):INDIRECT("Table!" &amp; $BE$45 &amp; $AS3),0)),"",INDIRECT(CONCATENATE("Table!",ADDRESS($AO3,MATCH(U$1,INDIRECT("Table!A" &amp; $AS3):INDIRECT("Table!" &amp; $BE$45 &amp; $AS3),0)))))</f>
        <v/>
      </c>
      <c r="V3" s="278">
        <f ca="1">IF(ISERROR(MATCH(V$1,INDIRECT("Table!A"&amp;$AS3):INDIRECT("Table!" &amp; $BE$45 &amp; $AS3),0)),"",INDIRECT(CONCATENATE("Table!",ADDRESS($AO3,MATCH(V$1,INDIRECT("Table!A" &amp; $AS3):INDIRECT("Table!" &amp; $BE$45 &amp; $AS3),0)))))</f>
        <v>41869</v>
      </c>
      <c r="W3" s="278">
        <f ca="1">IF(ISERROR(MATCH(W$1,INDIRECT("Table!A"&amp;$AS3):INDIRECT("Table!" &amp; $BE$45 &amp; $AS3),0)),"",INDIRECT(CONCATENATE("Table!",ADDRESS($AO3,MATCH(W$1,INDIRECT("Table!A" &amp; $AS3):INDIRECT("Table!" &amp; $BE$45 &amp; $AS3),0)))))</f>
        <v>78586.399999999994</v>
      </c>
      <c r="X3" s="278">
        <f ca="1">IF(ISERROR(MATCH(X$1,INDIRECT("Table!A"&amp;$AS3):INDIRECT("Table!" &amp; $BE$45 &amp; $AS3),0)),"",INDIRECT(CONCATENATE("Table!",ADDRESS($AO3,MATCH(X$1,INDIRECT("Table!A" &amp; $AS3):INDIRECT("Table!" &amp; $BE$45 &amp; $AS3),0)))))</f>
        <v>80068.899999999994</v>
      </c>
      <c r="Y3" s="278">
        <f ca="1">IF(ISERROR(MATCH(Y$1,INDIRECT("Table!A"&amp;$AS3):INDIRECT("Table!" &amp; $BE$45 &amp; $AS3),0)),"",INDIRECT(CONCATENATE("Table!",ADDRESS($AO3,MATCH(Y$1,INDIRECT("Table!A" &amp; $AS3):INDIRECT("Table!" &amp; $BE$45 &amp; $AS3),0)))))</f>
        <v>143499.70000000001</v>
      </c>
      <c r="Z3" s="278">
        <f ca="1">IF(ISERROR(MATCH(Z$1,INDIRECT("Table!A"&amp;$AS3):INDIRECT("Table!" &amp; $BE$45 &amp; $AS3),0)),"",INDIRECT(CONCATENATE("Table!",ADDRESS($AO3,MATCH(Z$1,INDIRECT("Table!A" &amp; $AS3):INDIRECT("Table!" &amp; $BE$45 &amp; $AS3),0)))))</f>
        <v>104937</v>
      </c>
      <c r="AA3" s="278">
        <f ca="1">IF(ISERROR(MATCH(AA$1,INDIRECT("Table!A"&amp;$AS3):INDIRECT("Table!" &amp; $BE$45 &amp; $AS3),0)),"",INDIRECT(CONCATENATE("Table!",ADDRESS($AO3,MATCH(AA$1,INDIRECT("Table!A" &amp; $AS3):INDIRECT("Table!" &amp; $BE$45 &amp; $AS3),0)))))</f>
        <v>57215.5</v>
      </c>
      <c r="AB3" s="278">
        <f ca="1">IF(ISERROR(MATCH(AB$1,INDIRECT("Table!A"&amp;$AS3):INDIRECT("Table!" &amp; $BE$45 &amp; $AS3),0)),"",INDIRECT(CONCATENATE("Table!",ADDRESS($AO3,MATCH(AB$1,INDIRECT("Table!A" &amp; $AS3):INDIRECT("Table!" &amp; $BE$45 &amp; $AS3),0)))))</f>
        <v>87798.6</v>
      </c>
      <c r="AC3" s="278">
        <f ca="1">IF(ISERROR(MATCH(AC$1,INDIRECT("Table!A"&amp;$AS3):INDIRECT("Table!" &amp; $BE$45 &amp; $AS3),0)),"",INDIRECT(CONCATENATE("Table!",ADDRESS($AO3,MATCH(AC$1,INDIRECT("Table!A" &amp; $AS3):INDIRECT("Table!" &amp; $BE$45 &amp; $AS3),0)))))</f>
        <v>16938.8</v>
      </c>
      <c r="AD3" s="278">
        <f ca="1">IF(ISERROR(MATCH(AD$1,INDIRECT("Table!A"&amp;$AS3):INDIRECT("Table!" &amp; $BE$45 &amp; $AS3),0)),"",INDIRECT(CONCATENATE("Table!",ADDRESS($AO3,MATCH(AD$1,INDIRECT("Table!A" &amp; $AS3):INDIRECT("Table!" &amp; $BE$45 &amp; $AS3),0)))))</f>
        <v>831.1</v>
      </c>
      <c r="AE3" s="278">
        <f ca="1">IF(ISERROR(MATCH(AE$1,INDIRECT("Table!A"&amp;$AS3):INDIRECT("Table!" &amp; $BE$45 &amp; $AS3),0)),"",INDIRECT(CONCATENATE("Table!",ADDRESS($AO3,MATCH(AE$1,INDIRECT("Table!A" &amp; $AS3):INDIRECT("Table!" &amp; $BE$45 &amp; $AS3),0)))))</f>
        <v>4.7</v>
      </c>
      <c r="AF3" s="278">
        <f ca="1">IF(ISERROR(MATCH(AF$1,INDIRECT("Table!A"&amp;$AS3):INDIRECT("Table!" &amp; $BE$45 &amp; $AS3),0)),"",INDIRECT(CONCATENATE("Table!",ADDRESS($AO3,MATCH(AF$1,INDIRECT("Table!A" &amp; $AS3):INDIRECT("Table!" &amp; $BE$45 &amp; $AS3),0)))))</f>
        <v>161583.1</v>
      </c>
      <c r="AG3" s="278">
        <f ca="1">IF(ISERROR(MATCH(AG$1,INDIRECT("Table!A"&amp;$AS3):INDIRECT("Table!" &amp; $BE$45 &amp; $AS3),0)),"",INDIRECT(CONCATENATE("Table!",ADDRESS($AO3,MATCH(AG$1,INDIRECT("Table!A" &amp; $AS3):INDIRECT("Table!" &amp; $BE$45 &amp; $AS3),0)))))</f>
        <v>57900.9</v>
      </c>
      <c r="AH3" s="278">
        <f ca="1">IF(ISERROR(MATCH(AH$1,INDIRECT("Table!A"&amp;$AS3):INDIRECT("Table!" &amp; $BE$45 &amp; $AS3),0)),"",INDIRECT(CONCATENATE("Table!",ADDRESS($AO3,MATCH(AH$1,INDIRECT("Table!A" &amp; $AS3):INDIRECT("Table!" &amp; $BE$45 &amp; $AS3),0)))))</f>
        <v>53826.7</v>
      </c>
      <c r="AI3" s="278">
        <f ca="1">IF(ISERROR(MATCH(AI$1,INDIRECT("Table!A"&amp;$AS3):INDIRECT("Table!" &amp; $BE$45 &amp; $AS3),0)),"",INDIRECT(CONCATENATE("Table!",ADDRESS($AO3,MATCH(AI$1,INDIRECT("Table!A" &amp; $AS3):INDIRECT("Table!" &amp; $BE$45 &amp; $AS3),0)))))</f>
        <v>159806.20000000001</v>
      </c>
      <c r="AJ3" s="278">
        <f ca="1">IF(ISERROR(MATCH(AJ$1,INDIRECT("Table!A"&amp;$AS3):INDIRECT("Table!" &amp; $BE$45 &amp; $AS3),0)),"",INDIRECT(CONCATENATE("Table!",ADDRESS($AO3,MATCH(AJ$1,INDIRECT("Table!A" &amp; $AS3):INDIRECT("Table!" &amp; $BE$45 &amp; $AS3),0)))))</f>
        <v>8703.2999999999993</v>
      </c>
      <c r="AK3" s="278">
        <f ca="1">IF(ISERROR(MATCH(AK$1,INDIRECT("Table!A"&amp;$AS3):INDIRECT("Table!" &amp; $BE$45 &amp; $AS3),0)),"",INDIRECT(CONCATENATE("Table!",ADDRESS($AO3,MATCH(AK$1,INDIRECT("Table!A" &amp; $AS3):INDIRECT("Table!" &amp; $BE$45 &amp; $AS3),0)))))</f>
        <v>1940.8</v>
      </c>
      <c r="AL3" s="278">
        <f ca="1">IF(ISERROR(MATCH(AL$1,INDIRECT("Table!A"&amp;$AS3):INDIRECT("Table!" &amp; $BE$45 &amp; $AS3),0)),"",INDIRECT(CONCATENATE("Table!",ADDRESS($AO3,MATCH(AL$1,INDIRECT("Table!A" &amp; $AS3):INDIRECT("Table!" &amp; $BE$45 &amp; $AS3),0)))))</f>
        <v>4.7</v>
      </c>
      <c r="AM3" s="278">
        <f ca="1">IF(ISERROR(MATCH(AM$1,INDIRECT("Table!A"&amp;$AS3):INDIRECT("Table!" &amp; $BE$3 &amp; $AS3),0)),"",INDIRECT(CONCATENATE("Table!",ADDRESS($AO3,MATCH(AM$1,INDIRECT("Table!A" &amp; $AS3):INDIRECT("Table!" &amp; $BE$3 &amp; $AS3),0)))))</f>
        <v>8546.7000000000007</v>
      </c>
      <c r="AN3" s="278">
        <f ca="1">IF(ISERROR(MATCH(AN$1,INDIRECT("Table!A"&amp;$AS3):INDIRECT("Table!" &amp; $BE$3 &amp; $AS3),0)),"",INDIRECT(CONCATENATE("Table!",ADDRESS($AO3,MATCH(AN$1,INDIRECT("Table!A" &amp; $AS3):INDIRECT("Table!" &amp; $BE$3 &amp; $AS3),0)))))</f>
        <v>4963.7</v>
      </c>
      <c r="AO3" s="274">
        <f>MATCH($A3,Table!$A:$A,0)+$AQ$2-1</f>
        <v>5</v>
      </c>
      <c r="AS3" s="276">
        <f>MATCH($A3,Table!$A:$A,0)+$AU$2-1</f>
        <v>3</v>
      </c>
      <c r="AW3" s="274">
        <f>MATCH($A3,Table!$A:$A,0)+$AY$2-1</f>
        <v>4</v>
      </c>
      <c r="BA3" s="276">
        <f>MATCH($A3,Table!$A:$A,0)+$AU$2-1</f>
        <v>3</v>
      </c>
      <c r="BE3" s="361" t="s">
        <v>218</v>
      </c>
    </row>
    <row r="4" spans="1:57" s="271" customFormat="1">
      <c r="A4" s="272">
        <v>41437</v>
      </c>
      <c r="B4" s="278">
        <f ca="1">IF(ISERROR(MATCH(B$1,INDIRECT("Table!A"&amp;$AS4):INDIRECT("Table!" &amp; $BE$45 &amp; $AS4),0)),"",INDIRECT(CONCATENATE("Table!",ADDRESS($AO4,MATCH(B$1,INDIRECT("Table!A" &amp; $AS4):INDIRECT("Table!" &amp; $BE$45 &amp; $AS4),0)))))</f>
        <v>41671.5</v>
      </c>
      <c r="C4" s="278">
        <f ca="1">IF(ISERROR(MATCH(C$1,INDIRECT("Table!A"&amp;$AS4):INDIRECT("Table!" &amp; $BE$45 &amp; $AS4),0)),"",INDIRECT(CONCATENATE("Table!",ADDRESS($AO4,MATCH(C$1,INDIRECT("Table!A" &amp; $AS4):INDIRECT("Table!" &amp; $BE$45 &amp; $AS4),0)))))</f>
        <v>78563.7</v>
      </c>
      <c r="D4" s="278">
        <f ca="1">IF(ISERROR(MATCH(D$1,INDIRECT("Table!A"&amp;$AS4):INDIRECT("Table!" &amp; $BE$45 &amp; $AS4),0)),"",INDIRECT(CONCATENATE("Table!",ADDRESS($AO4,MATCH(D$1,INDIRECT("Table!A" &amp; $AS4):INDIRECT("Table!" &amp; $BE$45 &amp; $AS4),0)))))</f>
        <v>80046.600000000006</v>
      </c>
      <c r="E4" s="278">
        <f ca="1">IF(ISERROR(MATCH(E$1,INDIRECT("Table!A"&amp;$AS4):INDIRECT("Table!" &amp; $BE$45 &amp; $AS4),0)),"",INDIRECT(CONCATENATE("Table!",ADDRESS($AO4,MATCH(E$1,INDIRECT("Table!A" &amp; $AS4):INDIRECT("Table!" &amp; $BE$45 &amp; $AS4),0)))))</f>
        <v>161154.20000000001</v>
      </c>
      <c r="F4" s="278">
        <f ca="1">IF(ISERROR(MATCH(F$1,INDIRECT("Table!A"&amp;$AS4):INDIRECT("Table!" &amp; $BE$45 &amp; $AS4),0)),"",INDIRECT(CONCATENATE("Table!",ADDRESS($AO4,MATCH(F$1,INDIRECT("Table!A" &amp; $AS4):INDIRECT("Table!" &amp; $BE$45 &amp; $AS4),0)))))</f>
        <v>103958.2</v>
      </c>
      <c r="G4" s="278">
        <f ca="1">IF(ISERROR(MATCH(G$1,INDIRECT("Table!A"&amp;$AS4):INDIRECT("Table!" &amp; $BE$45 &amp; $AS4),0)),"",INDIRECT(CONCATENATE("Table!",ADDRESS($AO4,MATCH(G$1,INDIRECT("Table!A" &amp; $AS4):INDIRECT("Table!" &amp; $BE$45 &amp; $AS4),0)))))</f>
        <v>55020.1</v>
      </c>
      <c r="H4" s="278">
        <f ca="1">IF(ISERROR(MATCH(H$1,INDIRECT("Table!A"&amp;$AS4):INDIRECT("Table!" &amp; $BE$45 &amp; $AS4),0)),"",INDIRECT(CONCATENATE("Table!",ADDRESS($AO4,MATCH(H$1,INDIRECT("Table!A" &amp; $AS4):INDIRECT("Table!" &amp; $BE$45 &amp; $AS4),0)))))</f>
        <v>87561.9</v>
      </c>
      <c r="I4" s="278">
        <f ca="1">IF(ISERROR(MATCH(I$1,INDIRECT("Table!A"&amp;$AS4):INDIRECT("Table!" &amp; $BE$45 &amp; $AS4),0)),"",INDIRECT(CONCATENATE("Table!",ADDRESS($AO4,MATCH(I$1,INDIRECT("Table!A" &amp; $AS4):INDIRECT("Table!" &amp; $BE$45 &amp; $AS4),0)))))</f>
        <v>8492.9</v>
      </c>
      <c r="J4" s="278">
        <f ca="1">IF(ISERROR(MATCH(J$1,INDIRECT("Table!A"&amp;$AS4):INDIRECT("Table!" &amp; $BE$45 &amp; $AS4),0)),"",INDIRECT(CONCATENATE("Table!",ADDRESS($AO4,MATCH(J$1,INDIRECT("Table!A" &amp; $AS4):INDIRECT("Table!" &amp; $BE$45 &amp; $AS4),0)))))</f>
        <v>2.7</v>
      </c>
      <c r="K4" s="278">
        <f ca="1">IF(ISERROR(MATCH(K$1,INDIRECT("Table!A"&amp;$AS4):INDIRECT("Table!" &amp; $BE$45 &amp; $AS4),0)),"",INDIRECT(CONCATENATE("Table!",ADDRESS($AO4,MATCH(K$1,INDIRECT("Table!A" &amp; $AS4):INDIRECT("Table!" &amp; $BE$45 &amp; $AS4),0)))))</f>
        <v>4.7</v>
      </c>
      <c r="L4" s="278">
        <f ca="1">IF(ISERROR(MATCH(L$1,INDIRECT("Table!A"&amp;$AS4):INDIRECT("Table!" &amp; $BE$45 &amp; $AS4),0)),"",INDIRECT(CONCATENATE("Table!",ADDRESS($AO4,MATCH(L$1,INDIRECT("Table!A" &amp; $AS4):INDIRECT("Table!" &amp; $BE$45 &amp; $AS4),0)))))</f>
        <v>161405.79999999999</v>
      </c>
      <c r="M4" s="278">
        <f ca="1">IF(ISERROR(MATCH(M$1,INDIRECT("Table!A"&amp;$AS4):INDIRECT("Table!" &amp; $BE$45 &amp; $AS4),0)),"",INDIRECT(CONCATENATE("Table!",ADDRESS($AO4,MATCH(M$1,INDIRECT("Table!A" &amp; $AS4):INDIRECT("Table!" &amp; $BE$45 &amp; $AS4),0)))))</f>
        <v>56132.5</v>
      </c>
      <c r="N4" s="278">
        <f ca="1">IF(ISERROR(MATCH(N$1,INDIRECT("Table!A"&amp;$AS4):INDIRECT("Table!" &amp; $BE$45 &amp; $AS4),0)),"",INDIRECT(CONCATENATE("Table!",ADDRESS($AO4,MATCH(N$1,INDIRECT("Table!A" &amp; $AS4):INDIRECT("Table!" &amp; $BE$45 &amp; $AS4),0)))))</f>
        <v>53380.2</v>
      </c>
      <c r="O4" s="278">
        <f ca="1">IF(ISERROR(MATCH(O$1,INDIRECT("Table!A"&amp;$AS4):INDIRECT("Table!" &amp; $BE$45 &amp; $AS4),0)),"",INDIRECT(CONCATENATE("Table!",ADDRESS($AO4,MATCH(O$1,INDIRECT("Table!A" &amp; $AS4):INDIRECT("Table!" &amp; $BE$45 &amp; $AS4),0)))))</f>
        <v>160058.20000000001</v>
      </c>
      <c r="P4" s="278">
        <f ca="1">IF(ISERROR(MATCH(P$1,INDIRECT("Table!A"&amp;$AS4):INDIRECT("Table!" &amp; $BE$45 &amp; $AS4),0)),"",INDIRECT(CONCATENATE("Table!",ADDRESS($AO4,MATCH(P$1,INDIRECT("Table!A" &amp; $AS4):INDIRECT("Table!" &amp; $BE$45 &amp; $AS4),0)))))</f>
        <v>16517.900000000001</v>
      </c>
      <c r="Q4" s="278">
        <f ca="1">IF(ISERROR(MATCH(Q$1,INDIRECT("Table!A"&amp;$AS4):INDIRECT("Table!" &amp; $BE$45 &amp; $AS4),0)),"",INDIRECT(CONCATENATE("Table!",ADDRESS($AO4,MATCH(Q$1,INDIRECT("Table!A" &amp; $AS4):INDIRECT("Table!" &amp; $BE$45 &amp; $AS4),0)))))</f>
        <v>5.4</v>
      </c>
      <c r="R4" s="278">
        <f ca="1">IF(ISERROR(MATCH(R$1,INDIRECT("Table!A"&amp;$AS4):INDIRECT("Table!" &amp; $BE$45 &amp; $AS4),0)),"",INDIRECT(CONCATENATE("Table!",ADDRESS($AO4,MATCH(R$1,INDIRECT("Table!A" &amp; $AS4):INDIRECT("Table!" &amp; $BE$45 &amp; $AS4),0)))))</f>
        <v>4.7</v>
      </c>
      <c r="S4" s="278">
        <f ca="1">IF(ISERROR(MATCH(S$1,INDIRECT("Table!A"&amp;$AS4):INDIRECT("Table!" &amp; $BE$3 &amp; $AS4),0)),"",INDIRECT(CONCATENATE("Table!",ADDRESS($AO4,MATCH(S$1,INDIRECT("Table!A" &amp; $AS4):INDIRECT("Table!" &amp; $BE$3 &amp; $AS4),0)))))</f>
        <v>8183.4</v>
      </c>
      <c r="T4" s="278">
        <f ca="1">IF(ISERROR(MATCH(T$1,INDIRECT("Table!A"&amp;$AS4):INDIRECT("Table!" &amp; $BE$3 &amp; $AS4),0)),"",INDIRECT(CONCATENATE("Table!",ADDRESS($AO4,MATCH(T$1,INDIRECT("Table!A" &amp; $AS4):INDIRECT("Table!" &amp; $BE$3 &amp; $AS4),0)))))</f>
        <v>4698.2</v>
      </c>
      <c r="U4" s="278" t="str">
        <f ca="1">IF(ISERROR(MATCH(U$1,INDIRECT("Table!A"&amp;$AS4):INDIRECT("Table!" &amp; $BE$45 &amp; $AS4),0)),"",INDIRECT(CONCATENATE("Table!",ADDRESS($AO4,MATCH(U$1,INDIRECT("Table!A" &amp; $AS4):INDIRECT("Table!" &amp; $BE$45 &amp; $AS4),0)))))</f>
        <v/>
      </c>
      <c r="V4" s="278">
        <f ca="1">IF(ISERROR(MATCH(V$1,INDIRECT("Table!A"&amp;$AS4):INDIRECT("Table!" &amp; $BE$45 &amp; $AS4),0)),"",INDIRECT(CONCATENATE("Table!",ADDRESS($AO4,MATCH(V$1,INDIRECT("Table!A" &amp; $AS4):INDIRECT("Table!" &amp; $BE$45 &amp; $AS4),0)))))</f>
        <v>41671.5</v>
      </c>
      <c r="W4" s="278">
        <f ca="1">IF(ISERROR(MATCH(W$1,INDIRECT("Table!A"&amp;$AS4):INDIRECT("Table!" &amp; $BE$45 &amp; $AS4),0)),"",INDIRECT(CONCATENATE("Table!",ADDRESS($AO4,MATCH(W$1,INDIRECT("Table!A" &amp; $AS4):INDIRECT("Table!" &amp; $BE$45 &amp; $AS4),0)))))</f>
        <v>78563.7</v>
      </c>
      <c r="X4" s="278">
        <f ca="1">IF(ISERROR(MATCH(X$1,INDIRECT("Table!A"&amp;$AS4):INDIRECT("Table!" &amp; $BE$45 &amp; $AS4),0)),"",INDIRECT(CONCATENATE("Table!",ADDRESS($AO4,MATCH(X$1,INDIRECT("Table!A" &amp; $AS4):INDIRECT("Table!" &amp; $BE$45 &amp; $AS4),0)))))</f>
        <v>80046.600000000006</v>
      </c>
      <c r="Y4" s="278">
        <f ca="1">IF(ISERROR(MATCH(Y$1,INDIRECT("Table!A"&amp;$AS4):INDIRECT("Table!" &amp; $BE$45 &amp; $AS4),0)),"",INDIRECT(CONCATENATE("Table!",ADDRESS($AO4,MATCH(Y$1,INDIRECT("Table!A" &amp; $AS4):INDIRECT("Table!" &amp; $BE$45 &amp; $AS4),0)))))</f>
        <v>161154.20000000001</v>
      </c>
      <c r="Z4" s="278">
        <f ca="1">IF(ISERROR(MATCH(Z$1,INDIRECT("Table!A"&amp;$AS4):INDIRECT("Table!" &amp; $BE$45 &amp; $AS4),0)),"",INDIRECT(CONCATENATE("Table!",ADDRESS($AO4,MATCH(Z$1,INDIRECT("Table!A" &amp; $AS4):INDIRECT("Table!" &amp; $BE$45 &amp; $AS4),0)))))</f>
        <v>103958.2</v>
      </c>
      <c r="AA4" s="278">
        <f ca="1">IF(ISERROR(MATCH(AA$1,INDIRECT("Table!A"&amp;$AS4):INDIRECT("Table!" &amp; $BE$45 &amp; $AS4),0)),"",INDIRECT(CONCATENATE("Table!",ADDRESS($AO4,MATCH(AA$1,INDIRECT("Table!A" &amp; $AS4):INDIRECT("Table!" &amp; $BE$45 &amp; $AS4),0)))))</f>
        <v>55020.1</v>
      </c>
      <c r="AB4" s="278">
        <f ca="1">IF(ISERROR(MATCH(AB$1,INDIRECT("Table!A"&amp;$AS4):INDIRECT("Table!" &amp; $BE$45 &amp; $AS4),0)),"",INDIRECT(CONCATENATE("Table!",ADDRESS($AO4,MATCH(AB$1,INDIRECT("Table!A" &amp; $AS4):INDIRECT("Table!" &amp; $BE$45 &amp; $AS4),0)))))</f>
        <v>87561.9</v>
      </c>
      <c r="AC4" s="278">
        <f ca="1">IF(ISERROR(MATCH(AC$1,INDIRECT("Table!A"&amp;$AS4):INDIRECT("Table!" &amp; $BE$45 &amp; $AS4),0)),"",INDIRECT(CONCATENATE("Table!",ADDRESS($AO4,MATCH(AC$1,INDIRECT("Table!A" &amp; $AS4):INDIRECT("Table!" &amp; $BE$45 &amp; $AS4),0)))))</f>
        <v>16517.900000000001</v>
      </c>
      <c r="AD4" s="278">
        <f ca="1">IF(ISERROR(MATCH(AD$1,INDIRECT("Table!A"&amp;$AS4):INDIRECT("Table!" &amp; $BE$45 &amp; $AS4),0)),"",INDIRECT(CONCATENATE("Table!",ADDRESS($AO4,MATCH(AD$1,INDIRECT("Table!A" &amp; $AS4):INDIRECT("Table!" &amp; $BE$45 &amp; $AS4),0)))))</f>
        <v>2.7</v>
      </c>
      <c r="AE4" s="278">
        <f ca="1">IF(ISERROR(MATCH(AE$1,INDIRECT("Table!A"&amp;$AS4):INDIRECT("Table!" &amp; $BE$45 &amp; $AS4),0)),"",INDIRECT(CONCATENATE("Table!",ADDRESS($AO4,MATCH(AE$1,INDIRECT("Table!A" &amp; $AS4):INDIRECT("Table!" &amp; $BE$45 &amp; $AS4),0)))))</f>
        <v>4.7</v>
      </c>
      <c r="AF4" s="278">
        <f ca="1">IF(ISERROR(MATCH(AF$1,INDIRECT("Table!A"&amp;$AS4):INDIRECT("Table!" &amp; $BE$45 &amp; $AS4),0)),"",INDIRECT(CONCATENATE("Table!",ADDRESS($AO4,MATCH(AF$1,INDIRECT("Table!A" &amp; $AS4):INDIRECT("Table!" &amp; $BE$45 &amp; $AS4),0)))))</f>
        <v>161405.79999999999</v>
      </c>
      <c r="AG4" s="278">
        <f ca="1">IF(ISERROR(MATCH(AG$1,INDIRECT("Table!A"&amp;$AS4):INDIRECT("Table!" &amp; $BE$45 &amp; $AS4),0)),"",INDIRECT(CONCATENATE("Table!",ADDRESS($AO4,MATCH(AG$1,INDIRECT("Table!A" &amp; $AS4):INDIRECT("Table!" &amp; $BE$45 &amp; $AS4),0)))))</f>
        <v>56132.5</v>
      </c>
      <c r="AH4" s="278">
        <f ca="1">IF(ISERROR(MATCH(AH$1,INDIRECT("Table!A"&amp;$AS4):INDIRECT("Table!" &amp; $BE$45 &amp; $AS4),0)),"",INDIRECT(CONCATENATE("Table!",ADDRESS($AO4,MATCH(AH$1,INDIRECT("Table!A" &amp; $AS4):INDIRECT("Table!" &amp; $BE$45 &amp; $AS4),0)))))</f>
        <v>53380.2</v>
      </c>
      <c r="AI4" s="278">
        <f ca="1">IF(ISERROR(MATCH(AI$1,INDIRECT("Table!A"&amp;$AS4):INDIRECT("Table!" &amp; $BE$45 &amp; $AS4),0)),"",INDIRECT(CONCATENATE("Table!",ADDRESS($AO4,MATCH(AI$1,INDIRECT("Table!A" &amp; $AS4):INDIRECT("Table!" &amp; $BE$45 &amp; $AS4),0)))))</f>
        <v>160058.20000000001</v>
      </c>
      <c r="AJ4" s="278">
        <f ca="1">IF(ISERROR(MATCH(AJ$1,INDIRECT("Table!A"&amp;$AS4):INDIRECT("Table!" &amp; $BE$45 &amp; $AS4),0)),"",INDIRECT(CONCATENATE("Table!",ADDRESS($AO4,MATCH(AJ$1,INDIRECT("Table!A" &amp; $AS4):INDIRECT("Table!" &amp; $BE$45 &amp; $AS4),0)))))</f>
        <v>8492.9</v>
      </c>
      <c r="AK4" s="278">
        <f ca="1">IF(ISERROR(MATCH(AK$1,INDIRECT("Table!A"&amp;$AS4):INDIRECT("Table!" &amp; $BE$45 &amp; $AS4),0)),"",INDIRECT(CONCATENATE("Table!",ADDRESS($AO4,MATCH(AK$1,INDIRECT("Table!A" &amp; $AS4):INDIRECT("Table!" &amp; $BE$45 &amp; $AS4),0)))))</f>
        <v>5.4</v>
      </c>
      <c r="AL4" s="278">
        <f ca="1">IF(ISERROR(MATCH(AL$1,INDIRECT("Table!A"&amp;$AS4):INDIRECT("Table!" &amp; $BE$45 &amp; $AS4),0)),"",INDIRECT(CONCATENATE("Table!",ADDRESS($AO4,MATCH(AL$1,INDIRECT("Table!A" &amp; $AS4):INDIRECT("Table!" &amp; $BE$45 &amp; $AS4),0)))))</f>
        <v>4.7</v>
      </c>
      <c r="AM4" s="278">
        <f ca="1">IF(ISERROR(MATCH(AM$1,INDIRECT("Table!A"&amp;$AS4):INDIRECT("Table!" &amp; $BE$3 &amp; $AS4),0)),"",INDIRECT(CONCATENATE("Table!",ADDRESS($AO4,MATCH(AM$1,INDIRECT("Table!A" &amp; $AS4):INDIRECT("Table!" &amp; $BE$3 &amp; $AS4),0)))))</f>
        <v>8183.4</v>
      </c>
      <c r="AN4" s="278">
        <f ca="1">IF(ISERROR(MATCH(AN$1,INDIRECT("Table!A"&amp;$AS4):INDIRECT("Table!" &amp; $BE$3 &amp; $AS4),0)),"",INDIRECT(CONCATENATE("Table!",ADDRESS($AO4,MATCH(AN$1,INDIRECT("Table!A" &amp; $AS4):INDIRECT("Table!" &amp; $BE$3 &amp; $AS4),0)))))</f>
        <v>4698.2</v>
      </c>
      <c r="AO4" s="274">
        <f>MATCH($A4,Table!$A:$A,0)+$AQ$2-1</f>
        <v>17</v>
      </c>
      <c r="AS4" s="276">
        <f>MATCH($A4,Table!$A:$A,0)+$AU$2-1</f>
        <v>15</v>
      </c>
      <c r="AW4" s="274">
        <f>MATCH($A4,Table!$A:$A,0)+$AY$2-1</f>
        <v>16</v>
      </c>
      <c r="BA4" s="276">
        <f>MATCH($A4,Table!$A:$A,0)+$AU$2-1</f>
        <v>15</v>
      </c>
      <c r="BE4" s="393" t="s">
        <v>218</v>
      </c>
    </row>
    <row r="5" spans="1:57" s="271" customFormat="1">
      <c r="A5" s="272">
        <v>41430</v>
      </c>
      <c r="B5" s="278">
        <f ca="1">IF(ISERROR(MATCH(B$1,INDIRECT("Table!A"&amp;$AS5):INDIRECT("Table!" &amp; $BE$45 &amp; $AS5),0)),"",INDIRECT(CONCATENATE("Table!",ADDRESS($AO5,MATCH(B$1,INDIRECT("Table!A" &amp; $AS5):INDIRECT("Table!" &amp; $BE$45 &amp; $AS5),0)))))</f>
        <v>41815.599999999999</v>
      </c>
      <c r="C5" s="278">
        <f ca="1">IF(ISERROR(MATCH(C$1,INDIRECT("Table!A"&amp;$AS5):INDIRECT("Table!" &amp; $BE$45 &amp; $AS5),0)),"",INDIRECT(CONCATENATE("Table!",ADDRESS($AO5,MATCH(C$1,INDIRECT("Table!A" &amp; $AS5):INDIRECT("Table!" &amp; $BE$45 &amp; $AS5),0)))))</f>
        <v>78524.100000000006</v>
      </c>
      <c r="D5" s="278">
        <f ca="1">IF(ISERROR(MATCH(D$1,INDIRECT("Table!A"&amp;$AS5):INDIRECT("Table!" &amp; $BE$45 &amp; $AS5),0)),"",INDIRECT(CONCATENATE("Table!",ADDRESS($AO5,MATCH(D$1,INDIRECT("Table!A" &amp; $AS5):INDIRECT("Table!" &amp; $BE$45 &amp; $AS5),0)))))</f>
        <v>80027.3</v>
      </c>
      <c r="E5" s="278">
        <f ca="1">IF(ISERROR(MATCH(E$1,INDIRECT("Table!A"&amp;$AS5):INDIRECT("Table!" &amp; $BE$45 &amp; $AS5),0)),"",INDIRECT(CONCATENATE("Table!",ADDRESS($AO5,MATCH(E$1,INDIRECT("Table!A" &amp; $AS5):INDIRECT("Table!" &amp; $BE$45 &amp; $AS5),0)))))</f>
        <v>160942.6</v>
      </c>
      <c r="F5" s="278">
        <f ca="1">IF(ISERROR(MATCH(F$1,INDIRECT("Table!A"&amp;$AS5):INDIRECT("Table!" &amp; $BE$45 &amp; $AS5),0)),"",INDIRECT(CONCATENATE("Table!",ADDRESS($AO5,MATCH(F$1,INDIRECT("Table!A" &amp; $AS5):INDIRECT("Table!" &amp; $BE$45 &amp; $AS5),0)))))</f>
        <v>103219.7</v>
      </c>
      <c r="G5" s="278">
        <f ca="1">IF(ISERROR(MATCH(G$1,INDIRECT("Table!A"&amp;$AS5):INDIRECT("Table!" &amp; $BE$45 &amp; $AS5),0)),"",INDIRECT(CONCATENATE("Table!",ADDRESS($AO5,MATCH(G$1,INDIRECT("Table!A" &amp; $AS5):INDIRECT("Table!" &amp; $BE$45 &amp; $AS5),0)))))</f>
        <v>52145.5</v>
      </c>
      <c r="H5" s="278">
        <f ca="1">IF(ISERROR(MATCH(H$1,INDIRECT("Table!A"&amp;$AS5):INDIRECT("Table!" &amp; $BE$45 &amp; $AS5),0)),"",INDIRECT(CONCATENATE("Table!",ADDRESS($AO5,MATCH(H$1,INDIRECT("Table!A" &amp; $AS5):INDIRECT("Table!" &amp; $BE$45 &amp; $AS5),0)))))</f>
        <v>87357</v>
      </c>
      <c r="I5" s="278">
        <f ca="1">IF(ISERROR(MATCH(I$1,INDIRECT("Table!A"&amp;$AS5):INDIRECT("Table!" &amp; $BE$45 &amp; $AS5),0)),"",INDIRECT(CONCATENATE("Table!",ADDRESS($AO5,MATCH(I$1,INDIRECT("Table!A" &amp; $AS5):INDIRECT("Table!" &amp; $BE$45 &amp; $AS5),0)))))</f>
        <v>8053.7</v>
      </c>
      <c r="J5" s="278">
        <f ca="1">IF(ISERROR(MATCH(J$1,INDIRECT("Table!A"&amp;$AS5):INDIRECT("Table!" &amp; $BE$45 &amp; $AS5),0)),"",INDIRECT(CONCATENATE("Table!",ADDRESS($AO5,MATCH(J$1,INDIRECT("Table!A" &amp; $AS5):INDIRECT("Table!" &amp; $BE$45 &amp; $AS5),0)))))</f>
        <v>2.7</v>
      </c>
      <c r="K5" s="278" t="str">
        <f ca="1">IF(ISERROR(MATCH(K$1,INDIRECT("Table!A"&amp;$AS5):INDIRECT("Table!" &amp; $BE$45 &amp; $AS5),0)),"",INDIRECT(CONCATENATE("Table!",ADDRESS($AO5,MATCH(K$1,INDIRECT("Table!A" &amp; $AS5):INDIRECT("Table!" &amp; $BE$45 &amp; $AS5),0)))))</f>
        <v/>
      </c>
      <c r="L5" s="278">
        <f ca="1">IF(ISERROR(MATCH(L$1,INDIRECT("Table!A"&amp;$AS5):INDIRECT("Table!" &amp; $BE$45 &amp; $AS5),0)),"",INDIRECT(CONCATENATE("Table!",ADDRESS($AO5,MATCH(L$1,INDIRECT("Table!A" &amp; $AS5):INDIRECT("Table!" &amp; $BE$45 &amp; $AS5),0)))))</f>
        <v>160867.5</v>
      </c>
      <c r="M5" s="278">
        <f ca="1">IF(ISERROR(MATCH(M$1,INDIRECT("Table!A"&amp;$AS5):INDIRECT("Table!" &amp; $BE$45 &amp; $AS5),0)),"",INDIRECT(CONCATENATE("Table!",ADDRESS($AO5,MATCH(M$1,INDIRECT("Table!A" &amp; $AS5):INDIRECT("Table!" &amp; $BE$45 &amp; $AS5),0)))))</f>
        <v>60681.2</v>
      </c>
      <c r="N5" s="278">
        <f ca="1">IF(ISERROR(MATCH(N$1,INDIRECT("Table!A"&amp;$AS5):INDIRECT("Table!" &amp; $BE$45 &amp; $AS5),0)),"",INDIRECT(CONCATENATE("Table!",ADDRESS($AO5,MATCH(N$1,INDIRECT("Table!A" &amp; $AS5):INDIRECT("Table!" &amp; $BE$45 &amp; $AS5),0)))))</f>
        <v>52956.3</v>
      </c>
      <c r="O5" s="278">
        <f ca="1">IF(ISERROR(MATCH(O$1,INDIRECT("Table!A"&amp;$AS5):INDIRECT("Table!" &amp; $BE$45 &amp; $AS5),0)),"",INDIRECT(CONCATENATE("Table!",ADDRESS($AO5,MATCH(O$1,INDIRECT("Table!A" &amp; $AS5):INDIRECT("Table!" &amp; $BE$45 &amp; $AS5),0)))))</f>
        <v>159742.29999999999</v>
      </c>
      <c r="P5" s="278">
        <f ca="1">IF(ISERROR(MATCH(P$1,INDIRECT("Table!A"&amp;$AS5):INDIRECT("Table!" &amp; $BE$45 &amp; $AS5),0)),"",INDIRECT(CONCATENATE("Table!",ADDRESS($AO5,MATCH(P$1,INDIRECT("Table!A" &amp; $AS5):INDIRECT("Table!" &amp; $BE$45 &amp; $AS5),0)))))</f>
        <v>15903.5</v>
      </c>
      <c r="Q5" s="278">
        <f ca="1">IF(ISERROR(MATCH(Q$1,INDIRECT("Table!A"&amp;$AS5):INDIRECT("Table!" &amp; $BE$45 &amp; $AS5),0)),"",INDIRECT(CONCATENATE("Table!",ADDRESS($AO5,MATCH(Q$1,INDIRECT("Table!A" &amp; $AS5):INDIRECT("Table!" &amp; $BE$45 &amp; $AS5),0)))))</f>
        <v>5.4</v>
      </c>
      <c r="R5" s="278" t="str">
        <f ca="1">IF(ISERROR(MATCH(R$1,INDIRECT("Table!A"&amp;$AS5):INDIRECT("Table!" &amp; $BE$45 &amp; $AS5),0)),"",INDIRECT(CONCATENATE("Table!",ADDRESS($AO5,MATCH(R$1,INDIRECT("Table!A" &amp; $AS5):INDIRECT("Table!" &amp; $BE$45 &amp; $AS5),0)))))</f>
        <v/>
      </c>
      <c r="S5" s="278">
        <f ca="1">IF(ISERROR(MATCH(S$1,INDIRECT("Table!A"&amp;$AS5):INDIRECT("Table!" &amp; $BE$3 &amp; $AS5),0)),"",INDIRECT(CONCATENATE("Table!",ADDRESS($AO5,MATCH(S$1,INDIRECT("Table!A" &amp; $AS5):INDIRECT("Table!" &amp; $BE$3 &amp; $AS5),0)))))</f>
        <v>8116.8</v>
      </c>
      <c r="T5" s="278">
        <f ca="1">IF(ISERROR(MATCH(T$1,INDIRECT("Table!A"&amp;$AS5):INDIRECT("Table!" &amp; $BE$3 &amp; $AS5),0)),"",INDIRECT(CONCATENATE("Table!",ADDRESS($AO5,MATCH(T$1,INDIRECT("Table!A" &amp; $AS5):INDIRECT("Table!" &amp; $BE$3 &amp; $AS5),0)))))</f>
        <v>4670.6000000000004</v>
      </c>
      <c r="U5" s="278" t="str">
        <f ca="1">IF(ISERROR(MATCH(U$1,INDIRECT("Table!A"&amp;$AS5):INDIRECT("Table!" &amp; $BE$45 &amp; $AS5),0)),"",INDIRECT(CONCATENATE("Table!",ADDRESS($AO5,MATCH(U$1,INDIRECT("Table!A" &amp; $AS5):INDIRECT("Table!" &amp; $BE$45 &amp; $AS5),0)))))</f>
        <v/>
      </c>
      <c r="V5" s="278">
        <f ca="1">IF(ISERROR(MATCH(V$1,INDIRECT("Table!A"&amp;$AS5):INDIRECT("Table!" &amp; $BE$45 &amp; $AS5),0)),"",INDIRECT(CONCATENATE("Table!",ADDRESS($AO5,MATCH(V$1,INDIRECT("Table!A" &amp; $AS5):INDIRECT("Table!" &amp; $BE$45 &amp; $AS5),0)))))</f>
        <v>41815.599999999999</v>
      </c>
      <c r="W5" s="278">
        <f ca="1">IF(ISERROR(MATCH(W$1,INDIRECT("Table!A"&amp;$AS5):INDIRECT("Table!" &amp; $BE$45 &amp; $AS5),0)),"",INDIRECT(CONCATENATE("Table!",ADDRESS($AO5,MATCH(W$1,INDIRECT("Table!A" &amp; $AS5):INDIRECT("Table!" &amp; $BE$45 &amp; $AS5),0)))))</f>
        <v>78524.100000000006</v>
      </c>
      <c r="X5" s="278">
        <f ca="1">IF(ISERROR(MATCH(X$1,INDIRECT("Table!A"&amp;$AS5):INDIRECT("Table!" &amp; $BE$45 &amp; $AS5),0)),"",INDIRECT(CONCATENATE("Table!",ADDRESS($AO5,MATCH(X$1,INDIRECT("Table!A" &amp; $AS5):INDIRECT("Table!" &amp; $BE$45 &amp; $AS5),0)))))</f>
        <v>80027.3</v>
      </c>
      <c r="Y5" s="278">
        <f ca="1">IF(ISERROR(MATCH(Y$1,INDIRECT("Table!A"&amp;$AS5):INDIRECT("Table!" &amp; $BE$45 &amp; $AS5),0)),"",INDIRECT(CONCATENATE("Table!",ADDRESS($AO5,MATCH(Y$1,INDIRECT("Table!A" &amp; $AS5):INDIRECT("Table!" &amp; $BE$45 &amp; $AS5),0)))))</f>
        <v>160942.6</v>
      </c>
      <c r="Z5" s="278">
        <f ca="1">IF(ISERROR(MATCH(Z$1,INDIRECT("Table!A"&amp;$AS5):INDIRECT("Table!" &amp; $BE$45 &amp; $AS5),0)),"",INDIRECT(CONCATENATE("Table!",ADDRESS($AO5,MATCH(Z$1,INDIRECT("Table!A" &amp; $AS5):INDIRECT("Table!" &amp; $BE$45 &amp; $AS5),0)))))</f>
        <v>103219.7</v>
      </c>
      <c r="AA5" s="278">
        <f ca="1">IF(ISERROR(MATCH(AA$1,INDIRECT("Table!A"&amp;$AS5):INDIRECT("Table!" &amp; $BE$45 &amp; $AS5),0)),"",INDIRECT(CONCATENATE("Table!",ADDRESS($AO5,MATCH(AA$1,INDIRECT("Table!A" &amp; $AS5):INDIRECT("Table!" &amp; $BE$45 &amp; $AS5),0)))))</f>
        <v>52145.5</v>
      </c>
      <c r="AB5" s="278">
        <f ca="1">IF(ISERROR(MATCH(AB$1,INDIRECT("Table!A"&amp;$AS5):INDIRECT("Table!" &amp; $BE$45 &amp; $AS5),0)),"",INDIRECT(CONCATENATE("Table!",ADDRESS($AO5,MATCH(AB$1,INDIRECT("Table!A" &amp; $AS5):INDIRECT("Table!" &amp; $BE$45 &amp; $AS5),0)))))</f>
        <v>87357</v>
      </c>
      <c r="AC5" s="278">
        <f ca="1">IF(ISERROR(MATCH(AC$1,INDIRECT("Table!A"&amp;$AS5):INDIRECT("Table!" &amp; $BE$45 &amp; $AS5),0)),"",INDIRECT(CONCATENATE("Table!",ADDRESS($AO5,MATCH(AC$1,INDIRECT("Table!A" &amp; $AS5):INDIRECT("Table!" &amp; $BE$45 &amp; $AS5),0)))))</f>
        <v>15903.5</v>
      </c>
      <c r="AD5" s="278">
        <f ca="1">IF(ISERROR(MATCH(AD$1,INDIRECT("Table!A"&amp;$AS5):INDIRECT("Table!" &amp; $BE$45 &amp; $AS5),0)),"",INDIRECT(CONCATENATE("Table!",ADDRESS($AO5,MATCH(AD$1,INDIRECT("Table!A" &amp; $AS5):INDIRECT("Table!" &amp; $BE$45 &amp; $AS5),0)))))</f>
        <v>2.7</v>
      </c>
      <c r="AE5" s="278" t="str">
        <f ca="1">IF(ISERROR(MATCH(AE$1,INDIRECT("Table!A"&amp;$AS5):INDIRECT("Table!" &amp; $BE$45 &amp; $AS5),0)),"",INDIRECT(CONCATENATE("Table!",ADDRESS($AO5,MATCH(AE$1,INDIRECT("Table!A" &amp; $AS5):INDIRECT("Table!" &amp; $BE$45 &amp; $AS5),0)))))</f>
        <v/>
      </c>
      <c r="AF5" s="278">
        <f ca="1">IF(ISERROR(MATCH(AF$1,INDIRECT("Table!A"&amp;$AS5):INDIRECT("Table!" &amp; $BE$45 &amp; $AS5),0)),"",INDIRECT(CONCATENATE("Table!",ADDRESS($AO5,MATCH(AF$1,INDIRECT("Table!A" &amp; $AS5):INDIRECT("Table!" &amp; $BE$45 &amp; $AS5),0)))))</f>
        <v>160867.5</v>
      </c>
      <c r="AG5" s="278">
        <f ca="1">IF(ISERROR(MATCH(AG$1,INDIRECT("Table!A"&amp;$AS5):INDIRECT("Table!" &amp; $BE$45 &amp; $AS5),0)),"",INDIRECT(CONCATENATE("Table!",ADDRESS($AO5,MATCH(AG$1,INDIRECT("Table!A" &amp; $AS5):INDIRECT("Table!" &amp; $BE$45 &amp; $AS5),0)))))</f>
        <v>60681.2</v>
      </c>
      <c r="AH5" s="278">
        <f ca="1">IF(ISERROR(MATCH(AH$1,INDIRECT("Table!A"&amp;$AS5):INDIRECT("Table!" &amp; $BE$45 &amp; $AS5),0)),"",INDIRECT(CONCATENATE("Table!",ADDRESS($AO5,MATCH(AH$1,INDIRECT("Table!A" &amp; $AS5):INDIRECT("Table!" &amp; $BE$45 &amp; $AS5),0)))))</f>
        <v>52956.3</v>
      </c>
      <c r="AI5" s="278">
        <f ca="1">IF(ISERROR(MATCH(AI$1,INDIRECT("Table!A"&amp;$AS5):INDIRECT("Table!" &amp; $BE$45 &amp; $AS5),0)),"",INDIRECT(CONCATENATE("Table!",ADDRESS($AO5,MATCH(AI$1,INDIRECT("Table!A" &amp; $AS5):INDIRECT("Table!" &amp; $BE$45 &amp; $AS5),0)))))</f>
        <v>159742.29999999999</v>
      </c>
      <c r="AJ5" s="278">
        <f ca="1">IF(ISERROR(MATCH(AJ$1,INDIRECT("Table!A"&amp;$AS5):INDIRECT("Table!" &amp; $BE$45 &amp; $AS5),0)),"",INDIRECT(CONCATENATE("Table!",ADDRESS($AO5,MATCH(AJ$1,INDIRECT("Table!A" &amp; $AS5):INDIRECT("Table!" &amp; $BE$45 &amp; $AS5),0)))))</f>
        <v>8053.7</v>
      </c>
      <c r="AK5" s="278">
        <f ca="1">IF(ISERROR(MATCH(AK$1,INDIRECT("Table!A"&amp;$AS5):INDIRECT("Table!" &amp; $BE$45 &amp; $AS5),0)),"",INDIRECT(CONCATENATE("Table!",ADDRESS($AO5,MATCH(AK$1,INDIRECT("Table!A" &amp; $AS5):INDIRECT("Table!" &amp; $BE$45 &amp; $AS5),0)))))</f>
        <v>5.4</v>
      </c>
      <c r="AL5" s="278" t="str">
        <f ca="1">IF(ISERROR(MATCH(AL$1,INDIRECT("Table!A"&amp;$AS5):INDIRECT("Table!" &amp; $BE$45 &amp; $AS5),0)),"",INDIRECT(CONCATENATE("Table!",ADDRESS($AO5,MATCH(AL$1,INDIRECT("Table!A" &amp; $AS5):INDIRECT("Table!" &amp; $BE$45 &amp; $AS5),0)))))</f>
        <v/>
      </c>
      <c r="AM5" s="278">
        <f ca="1">IF(ISERROR(MATCH(AM$1,INDIRECT("Table!A"&amp;$AS5):INDIRECT("Table!" &amp; $BE$3 &amp; $AS5),0)),"",INDIRECT(CONCATENATE("Table!",ADDRESS($AO5,MATCH(AM$1,INDIRECT("Table!A" &amp; $AS5):INDIRECT("Table!" &amp; $BE$3 &amp; $AS5),0)))))</f>
        <v>8116.8</v>
      </c>
      <c r="AN5" s="278">
        <f ca="1">IF(ISERROR(MATCH(AN$1,INDIRECT("Table!A"&amp;$AS5):INDIRECT("Table!" &amp; $BE$3 &amp; $AS5),0)),"",INDIRECT(CONCATENATE("Table!",ADDRESS($AO5,MATCH(AN$1,INDIRECT("Table!A" &amp; $AS5):INDIRECT("Table!" &amp; $BE$3 &amp; $AS5),0)))))</f>
        <v>4670.6000000000004</v>
      </c>
      <c r="AO5" s="274">
        <f>MATCH($A5,Table!$A:$A,0)+$AQ$2-1</f>
        <v>29</v>
      </c>
      <c r="AS5" s="276">
        <f>MATCH($A5,Table!$A:$A,0)+$AU$2-1</f>
        <v>27</v>
      </c>
      <c r="AW5" s="274">
        <f>MATCH($A5,Table!$A:$A,0)+$AY$2-1</f>
        <v>28</v>
      </c>
      <c r="BA5" s="276">
        <f>MATCH($A5,Table!$A:$A,0)+$AU$2-1</f>
        <v>27</v>
      </c>
      <c r="BE5" s="389" t="s">
        <v>218</v>
      </c>
    </row>
    <row r="6" spans="1:57" s="271" customFormat="1">
      <c r="A6" s="272">
        <v>41430</v>
      </c>
      <c r="B6" s="278">
        <f ca="1">IF(ISERROR(MATCH(B$1,INDIRECT("Table!A"&amp;$AS6):INDIRECT("Table!" &amp; $BE$45 &amp; $AS6),0)),"",INDIRECT(CONCATENATE("Table!",ADDRESS($AO6,MATCH(B$1,INDIRECT("Table!A" &amp; $AS6):INDIRECT("Table!" &amp; $BE$45 &amp; $AS6),0)))))</f>
        <v>41815.599999999999</v>
      </c>
      <c r="C6" s="278">
        <f ca="1">IF(ISERROR(MATCH(C$1,INDIRECT("Table!A"&amp;$AS6):INDIRECT("Table!" &amp; $BE$45 &amp; $AS6),0)),"",INDIRECT(CONCATENATE("Table!",ADDRESS($AO6,MATCH(C$1,INDIRECT("Table!A" &amp; $AS6):INDIRECT("Table!" &amp; $BE$45 &amp; $AS6),0)))))</f>
        <v>78524.100000000006</v>
      </c>
      <c r="D6" s="278">
        <f ca="1">IF(ISERROR(MATCH(D$1,INDIRECT("Table!A"&amp;$AS6):INDIRECT("Table!" &amp; $BE$45 &amp; $AS6),0)),"",INDIRECT(CONCATENATE("Table!",ADDRESS($AO6,MATCH(D$1,INDIRECT("Table!A" &amp; $AS6):INDIRECT("Table!" &amp; $BE$45 &amp; $AS6),0)))))</f>
        <v>80027.3</v>
      </c>
      <c r="E6" s="278">
        <f ca="1">IF(ISERROR(MATCH(E$1,INDIRECT("Table!A"&amp;$AS6):INDIRECT("Table!" &amp; $BE$45 &amp; $AS6),0)),"",INDIRECT(CONCATENATE("Table!",ADDRESS($AO6,MATCH(E$1,INDIRECT("Table!A" &amp; $AS6):INDIRECT("Table!" &amp; $BE$45 &amp; $AS6),0)))))</f>
        <v>160942.6</v>
      </c>
      <c r="F6" s="278">
        <f ca="1">IF(ISERROR(MATCH(F$1,INDIRECT("Table!A"&amp;$AS6):INDIRECT("Table!" &amp; $BE$45 &amp; $AS6),0)),"",INDIRECT(CONCATENATE("Table!",ADDRESS($AO6,MATCH(F$1,INDIRECT("Table!A" &amp; $AS6):INDIRECT("Table!" &amp; $BE$45 &amp; $AS6),0)))))</f>
        <v>103219.7</v>
      </c>
      <c r="G6" s="278">
        <f ca="1">IF(ISERROR(MATCH(G$1,INDIRECT("Table!A"&amp;$AS6):INDIRECT("Table!" &amp; $BE$45 &amp; $AS6),0)),"",INDIRECT(CONCATENATE("Table!",ADDRESS($AO6,MATCH(G$1,INDIRECT("Table!A" &amp; $AS6):INDIRECT("Table!" &amp; $BE$45 &amp; $AS6),0)))))</f>
        <v>52145.5</v>
      </c>
      <c r="H6" s="278">
        <f ca="1">IF(ISERROR(MATCH(H$1,INDIRECT("Table!A"&amp;$AS6):INDIRECT("Table!" &amp; $BE$45 &amp; $AS6),0)),"",INDIRECT(CONCATENATE("Table!",ADDRESS($AO6,MATCH(H$1,INDIRECT("Table!A" &amp; $AS6):INDIRECT("Table!" &amp; $BE$45 &amp; $AS6),0)))))</f>
        <v>87357</v>
      </c>
      <c r="I6" s="278">
        <f ca="1">IF(ISERROR(MATCH(I$1,INDIRECT("Table!A"&amp;$AS6):INDIRECT("Table!" &amp; $BE$45 &amp; $AS6),0)),"",INDIRECT(CONCATENATE("Table!",ADDRESS($AO6,MATCH(I$1,INDIRECT("Table!A" &amp; $AS6):INDIRECT("Table!" &amp; $BE$45 &amp; $AS6),0)))))</f>
        <v>8053.7</v>
      </c>
      <c r="J6" s="278">
        <f ca="1">IF(ISERROR(MATCH(J$1,INDIRECT("Table!A"&amp;$AS6):INDIRECT("Table!" &amp; $BE$45 &amp; $AS6),0)),"",INDIRECT(CONCATENATE("Table!",ADDRESS($AO6,MATCH(J$1,INDIRECT("Table!A" &amp; $AS6):INDIRECT("Table!" &amp; $BE$45 &amp; $AS6),0)))))</f>
        <v>2.7</v>
      </c>
      <c r="K6" s="278" t="str">
        <f ca="1">IF(ISERROR(MATCH(K$1,INDIRECT("Table!A"&amp;$AS6):INDIRECT("Table!" &amp; $BE$45 &amp; $AS6),0)),"",INDIRECT(CONCATENATE("Table!",ADDRESS($AO6,MATCH(K$1,INDIRECT("Table!A" &amp; $AS6):INDIRECT("Table!" &amp; $BE$45 &amp; $AS6),0)))))</f>
        <v/>
      </c>
      <c r="L6" s="278">
        <f ca="1">IF(ISERROR(MATCH(L$1,INDIRECT("Table!A"&amp;$AS6):INDIRECT("Table!" &amp; $BE$45 &amp; $AS6),0)),"",INDIRECT(CONCATENATE("Table!",ADDRESS($AO6,MATCH(L$1,INDIRECT("Table!A" &amp; $AS6):INDIRECT("Table!" &amp; $BE$45 &amp; $AS6),0)))))</f>
        <v>160867.5</v>
      </c>
      <c r="M6" s="278">
        <f ca="1">IF(ISERROR(MATCH(M$1,INDIRECT("Table!A"&amp;$AS6):INDIRECT("Table!" &amp; $BE$45 &amp; $AS6),0)),"",INDIRECT(CONCATENATE("Table!",ADDRESS($AO6,MATCH(M$1,INDIRECT("Table!A" &amp; $AS6):INDIRECT("Table!" &amp; $BE$45 &amp; $AS6),0)))))</f>
        <v>60681.2</v>
      </c>
      <c r="N6" s="278">
        <f ca="1">IF(ISERROR(MATCH(N$1,INDIRECT("Table!A"&amp;$AS6):INDIRECT("Table!" &amp; $BE$45 &amp; $AS6),0)),"",INDIRECT(CONCATENATE("Table!",ADDRESS($AO6,MATCH(N$1,INDIRECT("Table!A" &amp; $AS6):INDIRECT("Table!" &amp; $BE$45 &amp; $AS6),0)))))</f>
        <v>52956.3</v>
      </c>
      <c r="O6" s="278">
        <f ca="1">IF(ISERROR(MATCH(O$1,INDIRECT("Table!A"&amp;$AS6):INDIRECT("Table!" &amp; $BE$45 &amp; $AS6),0)),"",INDIRECT(CONCATENATE("Table!",ADDRESS($AO6,MATCH(O$1,INDIRECT("Table!A" &amp; $AS6):INDIRECT("Table!" &amp; $BE$45 &amp; $AS6),0)))))</f>
        <v>159742.29999999999</v>
      </c>
      <c r="P6" s="278">
        <f ca="1">IF(ISERROR(MATCH(P$1,INDIRECT("Table!A"&amp;$AS6):INDIRECT("Table!" &amp; $BE$45 &amp; $AS6),0)),"",INDIRECT(CONCATENATE("Table!",ADDRESS($AO6,MATCH(P$1,INDIRECT("Table!A" &amp; $AS6):INDIRECT("Table!" &amp; $BE$45 &amp; $AS6),0)))))</f>
        <v>15903.5</v>
      </c>
      <c r="Q6" s="278">
        <f ca="1">IF(ISERROR(MATCH(Q$1,INDIRECT("Table!A"&amp;$AS6):INDIRECT("Table!" &amp; $BE$45 &amp; $AS6),0)),"",INDIRECT(CONCATENATE("Table!",ADDRESS($AO6,MATCH(Q$1,INDIRECT("Table!A" &amp; $AS6):INDIRECT("Table!" &amp; $BE$45 &amp; $AS6),0)))))</f>
        <v>5.4</v>
      </c>
      <c r="R6" s="278" t="str">
        <f ca="1">IF(ISERROR(MATCH(R$1,INDIRECT("Table!A"&amp;$AS6):INDIRECT("Table!" &amp; $BE$45 &amp; $AS6),0)),"",INDIRECT(CONCATENATE("Table!",ADDRESS($AO6,MATCH(R$1,INDIRECT("Table!A" &amp; $AS6):INDIRECT("Table!" &amp; $BE$45 &amp; $AS6),0)))))</f>
        <v/>
      </c>
      <c r="S6" s="278">
        <f ca="1">IF(ISERROR(MATCH(S$1,INDIRECT("Table!A"&amp;$AS6):INDIRECT("Table!" &amp; $BE$3 &amp; $AS6),0)),"",INDIRECT(CONCATENATE("Table!",ADDRESS($AO6,MATCH(S$1,INDIRECT("Table!A" &amp; $AS6):INDIRECT("Table!" &amp; $BE$3 &amp; $AS6),0)))))</f>
        <v>8116.8</v>
      </c>
      <c r="T6" s="278">
        <f ca="1">IF(ISERROR(MATCH(T$1,INDIRECT("Table!A"&amp;$AS6):INDIRECT("Table!" &amp; $BE$3 &amp; $AS6),0)),"",INDIRECT(CONCATENATE("Table!",ADDRESS($AO6,MATCH(T$1,INDIRECT("Table!A" &amp; $AS6):INDIRECT("Table!" &amp; $BE$3 &amp; $AS6),0)))))</f>
        <v>4670.6000000000004</v>
      </c>
      <c r="U6" s="278" t="str">
        <f ca="1">IF(ISERROR(MATCH(U$1,INDIRECT("Table!A"&amp;$AS6):INDIRECT("Table!" &amp; $BE$45 &amp; $AS6),0)),"",INDIRECT(CONCATENATE("Table!",ADDRESS($AO6,MATCH(U$1,INDIRECT("Table!A" &amp; $AS6):INDIRECT("Table!" &amp; $BE$45 &amp; $AS6),0)))))</f>
        <v/>
      </c>
      <c r="V6" s="278">
        <f ca="1">IF(ISERROR(MATCH(V$1,INDIRECT("Table!A"&amp;$AS6):INDIRECT("Table!" &amp; $BE$45 &amp; $AS6),0)),"",INDIRECT(CONCATENATE("Table!",ADDRESS($AO6,MATCH(V$1,INDIRECT("Table!A" &amp; $AS6):INDIRECT("Table!" &amp; $BE$45 &amp; $AS6),0)))))</f>
        <v>41815.599999999999</v>
      </c>
      <c r="W6" s="278">
        <f ca="1">IF(ISERROR(MATCH(W$1,INDIRECT("Table!A"&amp;$AS6):INDIRECT("Table!" &amp; $BE$45 &amp; $AS6),0)),"",INDIRECT(CONCATENATE("Table!",ADDRESS($AO6,MATCH(W$1,INDIRECT("Table!A" &amp; $AS6):INDIRECT("Table!" &amp; $BE$45 &amp; $AS6),0)))))</f>
        <v>78524.100000000006</v>
      </c>
      <c r="X6" s="278">
        <f ca="1">IF(ISERROR(MATCH(X$1,INDIRECT("Table!A"&amp;$AS6):INDIRECT("Table!" &amp; $BE$45 &amp; $AS6),0)),"",INDIRECT(CONCATENATE("Table!",ADDRESS($AO6,MATCH(X$1,INDIRECT("Table!A" &amp; $AS6):INDIRECT("Table!" &amp; $BE$45 &amp; $AS6),0)))))</f>
        <v>80027.3</v>
      </c>
      <c r="Y6" s="278">
        <f ca="1">IF(ISERROR(MATCH(Y$1,INDIRECT("Table!A"&amp;$AS6):INDIRECT("Table!" &amp; $BE$45 &amp; $AS6),0)),"",INDIRECT(CONCATENATE("Table!",ADDRESS($AO6,MATCH(Y$1,INDIRECT("Table!A" &amp; $AS6):INDIRECT("Table!" &amp; $BE$45 &amp; $AS6),0)))))</f>
        <v>160942.6</v>
      </c>
      <c r="Z6" s="278">
        <f ca="1">IF(ISERROR(MATCH(Z$1,INDIRECT("Table!A"&amp;$AS6):INDIRECT("Table!" &amp; $BE$45 &amp; $AS6),0)),"",INDIRECT(CONCATENATE("Table!",ADDRESS($AO6,MATCH(Z$1,INDIRECT("Table!A" &amp; $AS6):INDIRECT("Table!" &amp; $BE$45 &amp; $AS6),0)))))</f>
        <v>103219.7</v>
      </c>
      <c r="AA6" s="278">
        <f ca="1">IF(ISERROR(MATCH(AA$1,INDIRECT("Table!A"&amp;$AS6):INDIRECT("Table!" &amp; $BE$45 &amp; $AS6),0)),"",INDIRECT(CONCATENATE("Table!",ADDRESS($AO6,MATCH(AA$1,INDIRECT("Table!A" &amp; $AS6):INDIRECT("Table!" &amp; $BE$45 &amp; $AS6),0)))))</f>
        <v>52145.5</v>
      </c>
      <c r="AB6" s="278">
        <f ca="1">IF(ISERROR(MATCH(AB$1,INDIRECT("Table!A"&amp;$AS6):INDIRECT("Table!" &amp; $BE$45 &amp; $AS6),0)),"",INDIRECT(CONCATENATE("Table!",ADDRESS($AO6,MATCH(AB$1,INDIRECT("Table!A" &amp; $AS6):INDIRECT("Table!" &amp; $BE$45 &amp; $AS6),0)))))</f>
        <v>87357</v>
      </c>
      <c r="AC6" s="278">
        <f ca="1">IF(ISERROR(MATCH(AC$1,INDIRECT("Table!A"&amp;$AS6):INDIRECT("Table!" &amp; $BE$45 &amp; $AS6),0)),"",INDIRECT(CONCATENATE("Table!",ADDRESS($AO6,MATCH(AC$1,INDIRECT("Table!A" &amp; $AS6):INDIRECT("Table!" &amp; $BE$45 &amp; $AS6),0)))))</f>
        <v>15903.5</v>
      </c>
      <c r="AD6" s="278">
        <f ca="1">IF(ISERROR(MATCH(AD$1,INDIRECT("Table!A"&amp;$AS6):INDIRECT("Table!" &amp; $BE$45 &amp; $AS6),0)),"",INDIRECT(CONCATENATE("Table!",ADDRESS($AO6,MATCH(AD$1,INDIRECT("Table!A" &amp; $AS6):INDIRECT("Table!" &amp; $BE$45 &amp; $AS6),0)))))</f>
        <v>2.7</v>
      </c>
      <c r="AE6" s="278" t="str">
        <f ca="1">IF(ISERROR(MATCH(AE$1,INDIRECT("Table!A"&amp;$AS6):INDIRECT("Table!" &amp; $BE$45 &amp; $AS6),0)),"",INDIRECT(CONCATENATE("Table!",ADDRESS($AO6,MATCH(AE$1,INDIRECT("Table!A" &amp; $AS6):INDIRECT("Table!" &amp; $BE$45 &amp; $AS6),0)))))</f>
        <v/>
      </c>
      <c r="AF6" s="278">
        <f ca="1">IF(ISERROR(MATCH(AF$1,INDIRECT("Table!A"&amp;$AS6):INDIRECT("Table!" &amp; $BE$45 &amp; $AS6),0)),"",INDIRECT(CONCATENATE("Table!",ADDRESS($AO6,MATCH(AF$1,INDIRECT("Table!A" &amp; $AS6):INDIRECT("Table!" &amp; $BE$45 &amp; $AS6),0)))))</f>
        <v>160867.5</v>
      </c>
      <c r="AG6" s="278">
        <f ca="1">IF(ISERROR(MATCH(AG$1,INDIRECT("Table!A"&amp;$AS6):INDIRECT("Table!" &amp; $BE$45 &amp; $AS6),0)),"",INDIRECT(CONCATENATE("Table!",ADDRESS($AO6,MATCH(AG$1,INDIRECT("Table!A" &amp; $AS6):INDIRECT("Table!" &amp; $BE$45 &amp; $AS6),0)))))</f>
        <v>60681.2</v>
      </c>
      <c r="AH6" s="278">
        <f ca="1">IF(ISERROR(MATCH(AH$1,INDIRECT("Table!A"&amp;$AS6):INDIRECT("Table!" &amp; $BE$45 &amp; $AS6),0)),"",INDIRECT(CONCATENATE("Table!",ADDRESS($AO6,MATCH(AH$1,INDIRECT("Table!A" &amp; $AS6):INDIRECT("Table!" &amp; $BE$45 &amp; $AS6),0)))))</f>
        <v>52956.3</v>
      </c>
      <c r="AI6" s="278">
        <f ca="1">IF(ISERROR(MATCH(AI$1,INDIRECT("Table!A"&amp;$AS6):INDIRECT("Table!" &amp; $BE$45 &amp; $AS6),0)),"",INDIRECT(CONCATENATE("Table!",ADDRESS($AO6,MATCH(AI$1,INDIRECT("Table!A" &amp; $AS6):INDIRECT("Table!" &amp; $BE$45 &amp; $AS6),0)))))</f>
        <v>159742.29999999999</v>
      </c>
      <c r="AJ6" s="278">
        <f ca="1">IF(ISERROR(MATCH(AJ$1,INDIRECT("Table!A"&amp;$AS6):INDIRECT("Table!" &amp; $BE$45 &amp; $AS6),0)),"",INDIRECT(CONCATENATE("Table!",ADDRESS($AO6,MATCH(AJ$1,INDIRECT("Table!A" &amp; $AS6):INDIRECT("Table!" &amp; $BE$45 &amp; $AS6),0)))))</f>
        <v>8053.7</v>
      </c>
      <c r="AK6" s="278">
        <f ca="1">IF(ISERROR(MATCH(AK$1,INDIRECT("Table!A"&amp;$AS6):INDIRECT("Table!" &amp; $BE$45 &amp; $AS6),0)),"",INDIRECT(CONCATENATE("Table!",ADDRESS($AO6,MATCH(AK$1,INDIRECT("Table!A" &amp; $AS6):INDIRECT("Table!" &amp; $BE$45 &amp; $AS6),0)))))</f>
        <v>5.4</v>
      </c>
      <c r="AL6" s="278" t="str">
        <f ca="1">IF(ISERROR(MATCH(AL$1,INDIRECT("Table!A"&amp;$AS6):INDIRECT("Table!" &amp; $BE$45 &amp; $AS6),0)),"",INDIRECT(CONCATENATE("Table!",ADDRESS($AO6,MATCH(AL$1,INDIRECT("Table!A" &amp; $AS6):INDIRECT("Table!" &amp; $BE$45 &amp; $AS6),0)))))</f>
        <v/>
      </c>
      <c r="AM6" s="278">
        <f ca="1">IF(ISERROR(MATCH(AM$1,INDIRECT("Table!A"&amp;$AS6):INDIRECT("Table!" &amp; $BE$3 &amp; $AS6),0)),"",INDIRECT(CONCATENATE("Table!",ADDRESS($AO6,MATCH(AM$1,INDIRECT("Table!A" &amp; $AS6):INDIRECT("Table!" &amp; $BE$3 &amp; $AS6),0)))))</f>
        <v>8116.8</v>
      </c>
      <c r="AN6" s="278">
        <f ca="1">IF(ISERROR(MATCH(AN$1,INDIRECT("Table!A"&amp;$AS6):INDIRECT("Table!" &amp; $BE$3 &amp; $AS6),0)),"",INDIRECT(CONCATENATE("Table!",ADDRESS($AO6,MATCH(AN$1,INDIRECT("Table!A" &amp; $AS6):INDIRECT("Table!" &amp; $BE$3 &amp; $AS6),0)))))</f>
        <v>4670.6000000000004</v>
      </c>
      <c r="AO6" s="274">
        <f>MATCH($A6,Table!$A:$A,0)+$AQ$2-1</f>
        <v>29</v>
      </c>
      <c r="AS6" s="276">
        <f>MATCH($A6,Table!$A:$A,0)+$AU$2-1</f>
        <v>27</v>
      </c>
      <c r="AW6" s="274">
        <f>MATCH($A6,Table!$A:$A,0)+$AY$2-1</f>
        <v>28</v>
      </c>
      <c r="BA6" s="276">
        <f>MATCH($A6,Table!$A:$A,0)+$AU$2-1</f>
        <v>27</v>
      </c>
      <c r="BE6" s="389" t="s">
        <v>218</v>
      </c>
    </row>
    <row r="7" spans="1:57" s="271" customFormat="1">
      <c r="A7" s="272">
        <v>41428</v>
      </c>
      <c r="B7" s="278">
        <f ca="1">IF(ISERROR(MATCH(B$1,INDIRECT("Table!A"&amp;$AS7):INDIRECT("Table!" &amp; $BE$45 &amp; $AS7),0)),"",INDIRECT(CONCATENATE("Table!",ADDRESS($AO7,MATCH(B$1,INDIRECT("Table!A" &amp; $AS7):INDIRECT("Table!" &amp; $BE$45 &amp; $AS7),0)))))</f>
        <v>41390</v>
      </c>
      <c r="C7" s="278">
        <f ca="1">IF(ISERROR(MATCH(C$1,INDIRECT("Table!A"&amp;$AS7):INDIRECT("Table!" &amp; $BE$45 &amp; $AS7),0)),"",INDIRECT(CONCATENATE("Table!",ADDRESS($AO7,MATCH(C$1,INDIRECT("Table!A" &amp; $AS7):INDIRECT("Table!" &amp; $BE$45 &amp; $AS7),0)))))</f>
        <v>78520</v>
      </c>
      <c r="D7" s="278">
        <f ca="1">IF(ISERROR(MATCH(D$1,INDIRECT("Table!A"&amp;$AS7):INDIRECT("Table!" &amp; $BE$45 &amp; $AS7),0)),"",INDIRECT(CONCATENATE("Table!",ADDRESS($AO7,MATCH(D$1,INDIRECT("Table!A" &amp; $AS7):INDIRECT("Table!" &amp; $BE$45 &amp; $AS7),0)))))</f>
        <v>80023.3</v>
      </c>
      <c r="E7" s="278">
        <f ca="1">IF(ISERROR(MATCH(E$1,INDIRECT("Table!A"&amp;$AS7):INDIRECT("Table!" &amp; $BE$45 &amp; $AS7),0)),"",INDIRECT(CONCATENATE("Table!",ADDRESS($AO7,MATCH(E$1,INDIRECT("Table!A" &amp; $AS7):INDIRECT("Table!" &amp; $BE$45 &amp; $AS7),0)))))</f>
        <v>160905.4</v>
      </c>
      <c r="F7" s="278">
        <f ca="1">IF(ISERROR(MATCH(F$1,INDIRECT("Table!A"&amp;$AS7):INDIRECT("Table!" &amp; $BE$45 &amp; $AS7),0)),"",INDIRECT(CONCATENATE("Table!",ADDRESS($AO7,MATCH(F$1,INDIRECT("Table!A" &amp; $AS7):INDIRECT("Table!" &amp; $BE$45 &amp; $AS7),0)))))</f>
        <v>103032.9</v>
      </c>
      <c r="G7" s="278">
        <f ca="1">IF(ISERROR(MATCH(G$1,INDIRECT("Table!A"&amp;$AS7):INDIRECT("Table!" &amp; $BE$45 &amp; $AS7),0)),"",INDIRECT(CONCATENATE("Table!",ADDRESS($AO7,MATCH(G$1,INDIRECT("Table!A" &amp; $AS7):INDIRECT("Table!" &amp; $BE$45 &amp; $AS7),0)))))</f>
        <v>53612.800000000003</v>
      </c>
      <c r="H7" s="278">
        <f ca="1">IF(ISERROR(MATCH(H$1,INDIRECT("Table!A"&amp;$AS7):INDIRECT("Table!" &amp; $BE$45 &amp; $AS7),0)),"",INDIRECT(CONCATENATE("Table!",ADDRESS($AO7,MATCH(H$1,INDIRECT("Table!A" &amp; $AS7):INDIRECT("Table!" &amp; $BE$45 &amp; $AS7),0)))))</f>
        <v>87082</v>
      </c>
      <c r="I7" s="278">
        <f ca="1">IF(ISERROR(MATCH(I$1,INDIRECT("Table!A"&amp;$AS7):INDIRECT("Table!" &amp; $BE$45 &amp; $AS7),0)),"",INDIRECT(CONCATENATE("Table!",ADDRESS($AO7,MATCH(I$1,INDIRECT("Table!A" &amp; $AS7):INDIRECT("Table!" &amp; $BE$45 &amp; $AS7),0)))))</f>
        <v>8043.9</v>
      </c>
      <c r="J7" s="278">
        <f ca="1">IF(ISERROR(MATCH(J$1,INDIRECT("Table!A"&amp;$AS7):INDIRECT("Table!" &amp; $BE$45 &amp; $AS7),0)),"",INDIRECT(CONCATENATE("Table!",ADDRESS($AO7,MATCH(J$1,INDIRECT("Table!A" &amp; $AS7):INDIRECT("Table!" &amp; $BE$45 &amp; $AS7),0)))))</f>
        <v>2.7</v>
      </c>
      <c r="K7" s="278" t="str">
        <f ca="1">IF(ISERROR(MATCH(K$1,INDIRECT("Table!A"&amp;$AS7):INDIRECT("Table!" &amp; $BE$45 &amp; $AS7),0)),"",INDIRECT(CONCATENATE("Table!",ADDRESS($AO7,MATCH(K$1,INDIRECT("Table!A" &amp; $AS7):INDIRECT("Table!" &amp; $BE$45 &amp; $AS7),0)))))</f>
        <v/>
      </c>
      <c r="L7" s="278">
        <f ca="1">IF(ISERROR(MATCH(L$1,INDIRECT("Table!A"&amp;$AS7):INDIRECT("Table!" &amp; $BE$45 &amp; $AS7),0)),"",INDIRECT(CONCATENATE("Table!",ADDRESS($AO7,MATCH(L$1,INDIRECT("Table!A" &amp; $AS7):INDIRECT("Table!" &amp; $BE$45 &amp; $AS7),0)))))</f>
        <v>160821.4</v>
      </c>
      <c r="M7" s="278">
        <f ca="1">IF(ISERROR(MATCH(M$1,INDIRECT("Table!A"&amp;$AS7):INDIRECT("Table!" &amp; $BE$45 &amp; $AS7),0)),"",INDIRECT(CONCATENATE("Table!",ADDRESS($AO7,MATCH(M$1,INDIRECT("Table!A" &amp; $AS7):INDIRECT("Table!" &amp; $BE$45 &amp; $AS7),0)))))</f>
        <v>61608.7</v>
      </c>
      <c r="N7" s="278">
        <f ca="1">IF(ISERROR(MATCH(N$1,INDIRECT("Table!A"&amp;$AS7):INDIRECT("Table!" &amp; $BE$45 &amp; $AS7),0)),"",INDIRECT(CONCATENATE("Table!",ADDRESS($AO7,MATCH(N$1,INDIRECT("Table!A" &amp; $AS7):INDIRECT("Table!" &amp; $BE$45 &amp; $AS7),0)))))</f>
        <v>52880.7</v>
      </c>
      <c r="O7" s="278">
        <f ca="1">IF(ISERROR(MATCH(O$1,INDIRECT("Table!A"&amp;$AS7):INDIRECT("Table!" &amp; $BE$45 &amp; $AS7),0)),"",INDIRECT(CONCATENATE("Table!",ADDRESS($AO7,MATCH(O$1,INDIRECT("Table!A" &amp; $AS7):INDIRECT("Table!" &amp; $BE$45 &amp; $AS7),0)))))</f>
        <v>159452.5</v>
      </c>
      <c r="P7" s="278">
        <f ca="1">IF(ISERROR(MATCH(P$1,INDIRECT("Table!A"&amp;$AS7):INDIRECT("Table!" &amp; $BE$45 &amp; $AS7),0)),"",INDIRECT(CONCATENATE("Table!",ADDRESS($AO7,MATCH(P$1,INDIRECT("Table!A" &amp; $AS7):INDIRECT("Table!" &amp; $BE$45 &amp; $AS7),0)))))</f>
        <v>15883.8</v>
      </c>
      <c r="Q7" s="278">
        <f ca="1">IF(ISERROR(MATCH(Q$1,INDIRECT("Table!A"&amp;$AS7):INDIRECT("Table!" &amp; $BE$45 &amp; $AS7),0)),"",INDIRECT(CONCATENATE("Table!",ADDRESS($AO7,MATCH(Q$1,INDIRECT("Table!A" &amp; $AS7):INDIRECT("Table!" &amp; $BE$45 &amp; $AS7),0)))))</f>
        <v>5.4</v>
      </c>
      <c r="R7" s="278" t="str">
        <f ca="1">IF(ISERROR(MATCH(R$1,INDIRECT("Table!A"&amp;$AS7):INDIRECT("Table!" &amp; $BE$45 &amp; $AS7),0)),"",INDIRECT(CONCATENATE("Table!",ADDRESS($AO7,MATCH(R$1,INDIRECT("Table!A" &amp; $AS7):INDIRECT("Table!" &amp; $BE$45 &amp; $AS7),0)))))</f>
        <v/>
      </c>
      <c r="S7" s="278">
        <f ca="1">IF(ISERROR(MATCH(S$1,INDIRECT("Table!A"&amp;$AS7):INDIRECT("Table!" &amp; $BE$3 &amp; $AS7),0)),"",INDIRECT(CONCATENATE("Table!",ADDRESS($AO7,MATCH(S$1,INDIRECT("Table!A" &amp; $AS7):INDIRECT("Table!" &amp; $BE$3 &amp; $AS7),0)))))</f>
        <v>8039.2</v>
      </c>
      <c r="T7" s="278">
        <f ca="1">IF(ISERROR(MATCH(T$1,INDIRECT("Table!A"&amp;$AS7):INDIRECT("Table!" &amp; $BE$3 &amp; $AS7),0)),"",INDIRECT(CONCATENATE("Table!",ADDRESS($AO7,MATCH(T$1,INDIRECT("Table!A" &amp; $AS7):INDIRECT("Table!" &amp; $BE$3 &amp; $AS7),0)))))</f>
        <v>4660.6000000000004</v>
      </c>
      <c r="U7" s="278" t="str">
        <f ca="1">IF(ISERROR(MATCH(U$1,INDIRECT("Table!A"&amp;$AS7):INDIRECT("Table!" &amp; $BE$45 &amp; $AS7),0)),"",INDIRECT(CONCATENATE("Table!",ADDRESS($AO7,MATCH(U$1,INDIRECT("Table!A" &amp; $AS7):INDIRECT("Table!" &amp; $BE$45 &amp; $AS7),0)))))</f>
        <v/>
      </c>
      <c r="V7" s="278">
        <f ca="1">IF(ISERROR(MATCH(V$1,INDIRECT("Table!A"&amp;$AS7):INDIRECT("Table!" &amp; $BE$45 &amp; $AS7),0)),"",INDIRECT(CONCATENATE("Table!",ADDRESS($AO7,MATCH(V$1,INDIRECT("Table!A" &amp; $AS7):INDIRECT("Table!" &amp; $BE$45 &amp; $AS7),0)))))</f>
        <v>41390</v>
      </c>
      <c r="W7" s="278">
        <f ca="1">IF(ISERROR(MATCH(W$1,INDIRECT("Table!A"&amp;$AS7):INDIRECT("Table!" &amp; $BE$45 &amp; $AS7),0)),"",INDIRECT(CONCATENATE("Table!",ADDRESS($AO7,MATCH(W$1,INDIRECT("Table!A" &amp; $AS7):INDIRECT("Table!" &amp; $BE$45 &amp; $AS7),0)))))</f>
        <v>78520</v>
      </c>
      <c r="X7" s="278">
        <f ca="1">IF(ISERROR(MATCH(X$1,INDIRECT("Table!A"&amp;$AS7):INDIRECT("Table!" &amp; $BE$45 &amp; $AS7),0)),"",INDIRECT(CONCATENATE("Table!",ADDRESS($AO7,MATCH(X$1,INDIRECT("Table!A" &amp; $AS7):INDIRECT("Table!" &amp; $BE$45 &amp; $AS7),0)))))</f>
        <v>80023.3</v>
      </c>
      <c r="Y7" s="278">
        <f ca="1">IF(ISERROR(MATCH(Y$1,INDIRECT("Table!A"&amp;$AS7):INDIRECT("Table!" &amp; $BE$45 &amp; $AS7),0)),"",INDIRECT(CONCATENATE("Table!",ADDRESS($AO7,MATCH(Y$1,INDIRECT("Table!A" &amp; $AS7):INDIRECT("Table!" &amp; $BE$45 &amp; $AS7),0)))))</f>
        <v>160905.4</v>
      </c>
      <c r="Z7" s="278">
        <f ca="1">IF(ISERROR(MATCH(Z$1,INDIRECT("Table!A"&amp;$AS7):INDIRECT("Table!" &amp; $BE$45 &amp; $AS7),0)),"",INDIRECT(CONCATENATE("Table!",ADDRESS($AO7,MATCH(Z$1,INDIRECT("Table!A" &amp; $AS7):INDIRECT("Table!" &amp; $BE$45 &amp; $AS7),0)))))</f>
        <v>103032.9</v>
      </c>
      <c r="AA7" s="278">
        <f ca="1">IF(ISERROR(MATCH(AA$1,INDIRECT("Table!A"&amp;$AS7):INDIRECT("Table!" &amp; $BE$45 &amp; $AS7),0)),"",INDIRECT(CONCATENATE("Table!",ADDRESS($AO7,MATCH(AA$1,INDIRECT("Table!A" &amp; $AS7):INDIRECT("Table!" &amp; $BE$45 &amp; $AS7),0)))))</f>
        <v>53612.800000000003</v>
      </c>
      <c r="AB7" s="278">
        <f ca="1">IF(ISERROR(MATCH(AB$1,INDIRECT("Table!A"&amp;$AS7):INDIRECT("Table!" &amp; $BE$45 &amp; $AS7),0)),"",INDIRECT(CONCATENATE("Table!",ADDRESS($AO7,MATCH(AB$1,INDIRECT("Table!A" &amp; $AS7):INDIRECT("Table!" &amp; $BE$45 &amp; $AS7),0)))))</f>
        <v>87082</v>
      </c>
      <c r="AC7" s="278">
        <f ca="1">IF(ISERROR(MATCH(AC$1,INDIRECT("Table!A"&amp;$AS7):INDIRECT("Table!" &amp; $BE$45 &amp; $AS7),0)),"",INDIRECT(CONCATENATE("Table!",ADDRESS($AO7,MATCH(AC$1,INDIRECT("Table!A" &amp; $AS7):INDIRECT("Table!" &amp; $BE$45 &amp; $AS7),0)))))</f>
        <v>15883.8</v>
      </c>
      <c r="AD7" s="278">
        <f ca="1">IF(ISERROR(MATCH(AD$1,INDIRECT("Table!A"&amp;$AS7):INDIRECT("Table!" &amp; $BE$45 &amp; $AS7),0)),"",INDIRECT(CONCATENATE("Table!",ADDRESS($AO7,MATCH(AD$1,INDIRECT("Table!A" &amp; $AS7):INDIRECT("Table!" &amp; $BE$45 &amp; $AS7),0)))))</f>
        <v>2.7</v>
      </c>
      <c r="AE7" s="278" t="str">
        <f ca="1">IF(ISERROR(MATCH(AE$1,INDIRECT("Table!A"&amp;$AS7):INDIRECT("Table!" &amp; $BE$45 &amp; $AS7),0)),"",INDIRECT(CONCATENATE("Table!",ADDRESS($AO7,MATCH(AE$1,INDIRECT("Table!A" &amp; $AS7):INDIRECT("Table!" &amp; $BE$45 &amp; $AS7),0)))))</f>
        <v/>
      </c>
      <c r="AF7" s="278">
        <f ca="1">IF(ISERROR(MATCH(AF$1,INDIRECT("Table!A"&amp;$AS7):INDIRECT("Table!" &amp; $BE$45 &amp; $AS7),0)),"",INDIRECT(CONCATENATE("Table!",ADDRESS($AO7,MATCH(AF$1,INDIRECT("Table!A" &amp; $AS7):INDIRECT("Table!" &amp; $BE$45 &amp; $AS7),0)))))</f>
        <v>160821.4</v>
      </c>
      <c r="AG7" s="278">
        <f ca="1">IF(ISERROR(MATCH(AG$1,INDIRECT("Table!A"&amp;$AS7):INDIRECT("Table!" &amp; $BE$45 &amp; $AS7),0)),"",INDIRECT(CONCATENATE("Table!",ADDRESS($AO7,MATCH(AG$1,INDIRECT("Table!A" &amp; $AS7):INDIRECT("Table!" &amp; $BE$45 &amp; $AS7),0)))))</f>
        <v>61608.7</v>
      </c>
      <c r="AH7" s="278">
        <f ca="1">IF(ISERROR(MATCH(AH$1,INDIRECT("Table!A"&amp;$AS7):INDIRECT("Table!" &amp; $BE$45 &amp; $AS7),0)),"",INDIRECT(CONCATENATE("Table!",ADDRESS($AO7,MATCH(AH$1,INDIRECT("Table!A" &amp; $AS7):INDIRECT("Table!" &amp; $BE$45 &amp; $AS7),0)))))</f>
        <v>52880.7</v>
      </c>
      <c r="AI7" s="278">
        <f ca="1">IF(ISERROR(MATCH(AI$1,INDIRECT("Table!A"&amp;$AS7):INDIRECT("Table!" &amp; $BE$45 &amp; $AS7),0)),"",INDIRECT(CONCATENATE("Table!",ADDRESS($AO7,MATCH(AI$1,INDIRECT("Table!A" &amp; $AS7):INDIRECT("Table!" &amp; $BE$45 &amp; $AS7),0)))))</f>
        <v>159452.5</v>
      </c>
      <c r="AJ7" s="278">
        <f ca="1">IF(ISERROR(MATCH(AJ$1,INDIRECT("Table!A"&amp;$AS7):INDIRECT("Table!" &amp; $BE$45 &amp; $AS7),0)),"",INDIRECT(CONCATENATE("Table!",ADDRESS($AO7,MATCH(AJ$1,INDIRECT("Table!A" &amp; $AS7):INDIRECT("Table!" &amp; $BE$45 &amp; $AS7),0)))))</f>
        <v>8043.9</v>
      </c>
      <c r="AK7" s="278">
        <f ca="1">IF(ISERROR(MATCH(AK$1,INDIRECT("Table!A"&amp;$AS7):INDIRECT("Table!" &amp; $BE$45 &amp; $AS7),0)),"",INDIRECT(CONCATENATE("Table!",ADDRESS($AO7,MATCH(AK$1,INDIRECT("Table!A" &amp; $AS7):INDIRECT("Table!" &amp; $BE$45 &amp; $AS7),0)))))</f>
        <v>5.4</v>
      </c>
      <c r="AL7" s="278" t="str">
        <f ca="1">IF(ISERROR(MATCH(AL$1,INDIRECT("Table!A"&amp;$AS7):INDIRECT("Table!" &amp; $BE$45 &amp; $AS7),0)),"",INDIRECT(CONCATENATE("Table!",ADDRESS($AO7,MATCH(AL$1,INDIRECT("Table!A" &amp; $AS7):INDIRECT("Table!" &amp; $BE$45 &amp; $AS7),0)))))</f>
        <v/>
      </c>
      <c r="AM7" s="278">
        <f ca="1">IF(ISERROR(MATCH(AM$1,INDIRECT("Table!A"&amp;$AS7):INDIRECT("Table!" &amp; $BE$3 &amp; $AS7),0)),"",INDIRECT(CONCATENATE("Table!",ADDRESS($AO7,MATCH(AM$1,INDIRECT("Table!A" &amp; $AS7):INDIRECT("Table!" &amp; $BE$3 &amp; $AS7),0)))))</f>
        <v>8039.2</v>
      </c>
      <c r="AN7" s="278">
        <f ca="1">IF(ISERROR(MATCH(AN$1,INDIRECT("Table!A"&amp;$AS7):INDIRECT("Table!" &amp; $BE$3 &amp; $AS7),0)),"",INDIRECT(CONCATENATE("Table!",ADDRESS($AO7,MATCH(AN$1,INDIRECT("Table!A" &amp; $AS7):INDIRECT("Table!" &amp; $BE$3 &amp; $AS7),0)))))</f>
        <v>4660.6000000000004</v>
      </c>
      <c r="AO7" s="274">
        <f>MATCH($A7,Table!$A:$A,0)+$AQ$2-1</f>
        <v>41</v>
      </c>
      <c r="AS7" s="276">
        <f>MATCH($A7,Table!$A:$A,0)+$AU$2-1</f>
        <v>39</v>
      </c>
      <c r="AW7" s="274">
        <f>MATCH($A7,Table!$A:$A,0)+$AY$2-1</f>
        <v>40</v>
      </c>
      <c r="BA7" s="276">
        <f>MATCH($A7,Table!$A:$A,0)+$AU$2-1</f>
        <v>39</v>
      </c>
      <c r="BE7" s="389" t="s">
        <v>218</v>
      </c>
    </row>
    <row r="8" spans="1:57" s="271" customFormat="1">
      <c r="A8" s="272">
        <v>41423</v>
      </c>
      <c r="B8" s="278">
        <f ca="1">IF(ISERROR(MATCH(B$1,INDIRECT("Table!A"&amp;$AS8):INDIRECT("Table!" &amp; $BE$45 &amp; $AS8),0)),"",INDIRECT(CONCATENATE("Table!",ADDRESS($AO8,MATCH(B$1,INDIRECT("Table!A" &amp; $AS8):INDIRECT("Table!" &amp; $BE$45 &amp; $AS8),0)))))</f>
        <v>41700</v>
      </c>
      <c r="C8" s="278">
        <f ca="1">IF(ISERROR(MATCH(C$1,INDIRECT("Table!A"&amp;$AS8):INDIRECT("Table!" &amp; $BE$45 &amp; $AS8),0)),"",INDIRECT(CONCATENATE("Table!",ADDRESS($AO8,MATCH(C$1,INDIRECT("Table!A" &amp; $AS8):INDIRECT("Table!" &amp; $BE$45 &amp; $AS8),0)))))</f>
        <v>78275.899999999994</v>
      </c>
      <c r="D8" s="278">
        <f ca="1">IF(ISERROR(MATCH(D$1,INDIRECT("Table!A"&amp;$AS8):INDIRECT("Table!" &amp; $BE$45 &amp; $AS8),0)),"",INDIRECT(CONCATENATE("Table!",ADDRESS($AO8,MATCH(D$1,INDIRECT("Table!A" &amp; $AS8):INDIRECT("Table!" &amp; $BE$45 &amp; $AS8),0)))))</f>
        <v>79779.3</v>
      </c>
      <c r="E8" s="278">
        <f ca="1">IF(ISERROR(MATCH(E$1,INDIRECT("Table!A"&amp;$AS8):INDIRECT("Table!" &amp; $BE$45 &amp; $AS8),0)),"",INDIRECT(CONCATENATE("Table!",ADDRESS($AO8,MATCH(E$1,INDIRECT("Table!A" &amp; $AS8):INDIRECT("Table!" &amp; $BE$45 &amp; $AS8),0)))))</f>
        <v>160731.29999999999</v>
      </c>
      <c r="F8" s="278">
        <f ca="1">IF(ISERROR(MATCH(F$1,INDIRECT("Table!A"&amp;$AS8):INDIRECT("Table!" &amp; $BE$45 &amp; $AS8),0)),"",INDIRECT(CONCATENATE("Table!",ADDRESS($AO8,MATCH(F$1,INDIRECT("Table!A" &amp; $AS8):INDIRECT("Table!" &amp; $BE$45 &amp; $AS8),0)))))</f>
        <v>102212.1</v>
      </c>
      <c r="G8" s="278">
        <f ca="1">IF(ISERROR(MATCH(G$1,INDIRECT("Table!A"&amp;$AS8):INDIRECT("Table!" &amp; $BE$45 &amp; $AS8),0)),"",INDIRECT(CONCATENATE("Table!",ADDRESS($AO8,MATCH(G$1,INDIRECT("Table!A" &amp; $AS8):INDIRECT("Table!" &amp; $BE$45 &amp; $AS8),0)))))</f>
        <v>54390.5</v>
      </c>
      <c r="H8" s="278">
        <f ca="1">IF(ISERROR(MATCH(H$1,INDIRECT("Table!A"&amp;$AS8):INDIRECT("Table!" &amp; $BE$45 &amp; $AS8),0)),"",INDIRECT(CONCATENATE("Table!",ADDRESS($AO8,MATCH(H$1,INDIRECT("Table!A" &amp; $AS8):INDIRECT("Table!" &amp; $BE$45 &amp; $AS8),0)))))</f>
        <v>86568.9</v>
      </c>
      <c r="I8" s="278">
        <f ca="1">IF(ISERROR(MATCH(I$1,INDIRECT("Table!A"&amp;$AS8):INDIRECT("Table!" &amp; $BE$45 &amp; $AS8),0)),"",INDIRECT(CONCATENATE("Table!",ADDRESS($AO8,MATCH(I$1,INDIRECT("Table!A" &amp; $AS8):INDIRECT("Table!" &amp; $BE$45 &amp; $AS8),0)))))</f>
        <v>8035.8</v>
      </c>
      <c r="J8" s="278">
        <f ca="1">IF(ISERROR(MATCH(J$1,INDIRECT("Table!A"&amp;$AS8):INDIRECT("Table!" &amp; $BE$45 &amp; $AS8),0)),"",INDIRECT(CONCATENATE("Table!",ADDRESS($AO8,MATCH(J$1,INDIRECT("Table!A" &amp; $AS8):INDIRECT("Table!" &amp; $BE$45 &amp; $AS8),0)))))</f>
        <v>2.7</v>
      </c>
      <c r="K8" s="278" t="str">
        <f ca="1">IF(ISERROR(MATCH(K$1,INDIRECT("Table!A"&amp;$AS8):INDIRECT("Table!" &amp; $BE$45 &amp; $AS8),0)),"",INDIRECT(CONCATENATE("Table!",ADDRESS($AO8,MATCH(K$1,INDIRECT("Table!A" &amp; $AS8):INDIRECT("Table!" &amp; $BE$45 &amp; $AS8),0)))))</f>
        <v/>
      </c>
      <c r="L8" s="278">
        <f ca="1">IF(ISERROR(MATCH(L$1,INDIRECT("Table!A"&amp;$AS8):INDIRECT("Table!" &amp; $BE$45 &amp; $AS8),0)),"",INDIRECT(CONCATENATE("Table!",ADDRESS($AO8,MATCH(L$1,INDIRECT("Table!A" &amp; $AS8):INDIRECT("Table!" &amp; $BE$45 &amp; $AS8),0)))))</f>
        <v>160717.9</v>
      </c>
      <c r="M8" s="278">
        <f ca="1">IF(ISERROR(MATCH(M$1,INDIRECT("Table!A"&amp;$AS8):INDIRECT("Table!" &amp; $BE$45 &amp; $AS8),0)),"",INDIRECT(CONCATENATE("Table!",ADDRESS($AO8,MATCH(M$1,INDIRECT("Table!A" &amp; $AS8):INDIRECT("Table!" &amp; $BE$45 &amp; $AS8),0)))))</f>
        <v>63216.3</v>
      </c>
      <c r="N8" s="278">
        <f ca="1">IF(ISERROR(MATCH(N$1,INDIRECT("Table!A"&amp;$AS8):INDIRECT("Table!" &amp; $BE$45 &amp; $AS8),0)),"",INDIRECT(CONCATENATE("Table!",ADDRESS($AO8,MATCH(N$1,INDIRECT("Table!A" &amp; $AS8):INDIRECT("Table!" &amp; $BE$45 &amp; $AS8),0)))))</f>
        <v>52488.1</v>
      </c>
      <c r="O8" s="278">
        <f ca="1">IF(ISERROR(MATCH(O$1,INDIRECT("Table!A"&amp;$AS8):INDIRECT("Table!" &amp; $BE$45 &amp; $AS8),0)),"",INDIRECT(CONCATENATE("Table!",ADDRESS($AO8,MATCH(O$1,INDIRECT("Table!A" &amp; $AS8):INDIRECT("Table!" &amp; $BE$45 &amp; $AS8),0)))))</f>
        <v>157564.20000000001</v>
      </c>
      <c r="P8" s="278">
        <f ca="1">IF(ISERROR(MATCH(P$1,INDIRECT("Table!A"&amp;$AS8):INDIRECT("Table!" &amp; $BE$45 &amp; $AS8),0)),"",INDIRECT(CONCATENATE("Table!",ADDRESS($AO8,MATCH(P$1,INDIRECT("Table!A" &amp; $AS8):INDIRECT("Table!" &amp; $BE$45 &amp; $AS8),0)))))</f>
        <v>15867.7</v>
      </c>
      <c r="Q8" s="278">
        <f ca="1">IF(ISERROR(MATCH(Q$1,INDIRECT("Table!A"&amp;$AS8):INDIRECT("Table!" &amp; $BE$45 &amp; $AS8),0)),"",INDIRECT(CONCATENATE("Table!",ADDRESS($AO8,MATCH(Q$1,INDIRECT("Table!A" &amp; $AS8):INDIRECT("Table!" &amp; $BE$45 &amp; $AS8),0)))))</f>
        <v>5.4</v>
      </c>
      <c r="R8" s="278" t="str">
        <f ca="1">IF(ISERROR(MATCH(R$1,INDIRECT("Table!A"&amp;$AS8):INDIRECT("Table!" &amp; $BE$45 &amp; $AS8),0)),"",INDIRECT(CONCATENATE("Table!",ADDRESS($AO8,MATCH(R$1,INDIRECT("Table!A" &amp; $AS8):INDIRECT("Table!" &amp; $BE$45 &amp; $AS8),0)))))</f>
        <v/>
      </c>
      <c r="S8" s="278">
        <f ca="1">IF(ISERROR(MATCH(S$1,INDIRECT("Table!A"&amp;$AS8):INDIRECT("Table!" &amp; $BE$3 &amp; $AS8),0)),"",INDIRECT(CONCATENATE("Table!",ADDRESS($AO8,MATCH(S$1,INDIRECT("Table!A" &amp; $AS8):INDIRECT("Table!" &amp; $BE$3 &amp; $AS8),0)))))</f>
        <v>8022</v>
      </c>
      <c r="T8" s="278">
        <f ca="1">IF(ISERROR(MATCH(T$1,INDIRECT("Table!A"&amp;$AS8):INDIRECT("Table!" &amp; $BE$3 &amp; $AS8),0)),"",INDIRECT(CONCATENATE("Table!",ADDRESS($AO8,MATCH(T$1,INDIRECT("Table!A" &amp; $AS8):INDIRECT("Table!" &amp; $BE$3 &amp; $AS8),0)))))</f>
        <v>4641.8999999999996</v>
      </c>
      <c r="U8" s="278" t="str">
        <f ca="1">IF(ISERROR(MATCH(U$1,INDIRECT("Table!A"&amp;$AS8):INDIRECT("Table!" &amp; $BE$45 &amp; $AS8),0)),"",INDIRECT(CONCATENATE("Table!",ADDRESS($AO8,MATCH(U$1,INDIRECT("Table!A" &amp; $AS8):INDIRECT("Table!" &amp; $BE$45 &amp; $AS8),0)))))</f>
        <v/>
      </c>
      <c r="V8" s="278">
        <f ca="1">IF(ISERROR(MATCH(V$1,INDIRECT("Table!A"&amp;$AS8):INDIRECT("Table!" &amp; $BE$45 &amp; $AS8),0)),"",INDIRECT(CONCATENATE("Table!",ADDRESS($AO8,MATCH(V$1,INDIRECT("Table!A" &amp; $AS8):INDIRECT("Table!" &amp; $BE$45 &amp; $AS8),0)))))</f>
        <v>41700</v>
      </c>
      <c r="W8" s="278">
        <f ca="1">IF(ISERROR(MATCH(W$1,INDIRECT("Table!A"&amp;$AS8):INDIRECT("Table!" &amp; $BE$45 &amp; $AS8),0)),"",INDIRECT(CONCATENATE("Table!",ADDRESS($AO8,MATCH(W$1,INDIRECT("Table!A" &amp; $AS8):INDIRECT("Table!" &amp; $BE$45 &amp; $AS8),0)))))</f>
        <v>78275.899999999994</v>
      </c>
      <c r="X8" s="278">
        <f ca="1">IF(ISERROR(MATCH(X$1,INDIRECT("Table!A"&amp;$AS8):INDIRECT("Table!" &amp; $BE$45 &amp; $AS8),0)),"",INDIRECT(CONCATENATE("Table!",ADDRESS($AO8,MATCH(X$1,INDIRECT("Table!A" &amp; $AS8):INDIRECT("Table!" &amp; $BE$45 &amp; $AS8),0)))))</f>
        <v>79779.3</v>
      </c>
      <c r="Y8" s="278">
        <f ca="1">IF(ISERROR(MATCH(Y$1,INDIRECT("Table!A"&amp;$AS8):INDIRECT("Table!" &amp; $BE$45 &amp; $AS8),0)),"",INDIRECT(CONCATENATE("Table!",ADDRESS($AO8,MATCH(Y$1,INDIRECT("Table!A" &amp; $AS8):INDIRECT("Table!" &amp; $BE$45 &amp; $AS8),0)))))</f>
        <v>160731.29999999999</v>
      </c>
      <c r="Z8" s="278">
        <f ca="1">IF(ISERROR(MATCH(Z$1,INDIRECT("Table!A"&amp;$AS8):INDIRECT("Table!" &amp; $BE$45 &amp; $AS8),0)),"",INDIRECT(CONCATENATE("Table!",ADDRESS($AO8,MATCH(Z$1,INDIRECT("Table!A" &amp; $AS8):INDIRECT("Table!" &amp; $BE$45 &amp; $AS8),0)))))</f>
        <v>102212.1</v>
      </c>
      <c r="AA8" s="278">
        <f ca="1">IF(ISERROR(MATCH(AA$1,INDIRECT("Table!A"&amp;$AS8):INDIRECT("Table!" &amp; $BE$45 &amp; $AS8),0)),"",INDIRECT(CONCATENATE("Table!",ADDRESS($AO8,MATCH(AA$1,INDIRECT("Table!A" &amp; $AS8):INDIRECT("Table!" &amp; $BE$45 &amp; $AS8),0)))))</f>
        <v>54390.5</v>
      </c>
      <c r="AB8" s="278">
        <f ca="1">IF(ISERROR(MATCH(AB$1,INDIRECT("Table!A"&amp;$AS8):INDIRECT("Table!" &amp; $BE$45 &amp; $AS8),0)),"",INDIRECT(CONCATENATE("Table!",ADDRESS($AO8,MATCH(AB$1,INDIRECT("Table!A" &amp; $AS8):INDIRECT("Table!" &amp; $BE$45 &amp; $AS8),0)))))</f>
        <v>86568.9</v>
      </c>
      <c r="AC8" s="278">
        <f ca="1">IF(ISERROR(MATCH(AC$1,INDIRECT("Table!A"&amp;$AS8):INDIRECT("Table!" &amp; $BE$45 &amp; $AS8),0)),"",INDIRECT(CONCATENATE("Table!",ADDRESS($AO8,MATCH(AC$1,INDIRECT("Table!A" &amp; $AS8):INDIRECT("Table!" &amp; $BE$45 &amp; $AS8),0)))))</f>
        <v>15867.7</v>
      </c>
      <c r="AD8" s="278">
        <f ca="1">IF(ISERROR(MATCH(AD$1,INDIRECT("Table!A"&amp;$AS8):INDIRECT("Table!" &amp; $BE$45 &amp; $AS8),0)),"",INDIRECT(CONCATENATE("Table!",ADDRESS($AO8,MATCH(AD$1,INDIRECT("Table!A" &amp; $AS8):INDIRECT("Table!" &amp; $BE$45 &amp; $AS8),0)))))</f>
        <v>2.7</v>
      </c>
      <c r="AE8" s="278" t="str">
        <f ca="1">IF(ISERROR(MATCH(AE$1,INDIRECT("Table!A"&amp;$AS8):INDIRECT("Table!" &amp; $BE$45 &amp; $AS8),0)),"",INDIRECT(CONCATENATE("Table!",ADDRESS($AO8,MATCH(AE$1,INDIRECT("Table!A" &amp; $AS8):INDIRECT("Table!" &amp; $BE$45 &amp; $AS8),0)))))</f>
        <v/>
      </c>
      <c r="AF8" s="278">
        <f ca="1">IF(ISERROR(MATCH(AF$1,INDIRECT("Table!A"&amp;$AS8):INDIRECT("Table!" &amp; $BE$45 &amp; $AS8),0)),"",INDIRECT(CONCATENATE("Table!",ADDRESS($AO8,MATCH(AF$1,INDIRECT("Table!A" &amp; $AS8):INDIRECT("Table!" &amp; $BE$45 &amp; $AS8),0)))))</f>
        <v>160717.9</v>
      </c>
      <c r="AG8" s="278">
        <f ca="1">IF(ISERROR(MATCH(AG$1,INDIRECT("Table!A"&amp;$AS8):INDIRECT("Table!" &amp; $BE$45 &amp; $AS8),0)),"",INDIRECT(CONCATENATE("Table!",ADDRESS($AO8,MATCH(AG$1,INDIRECT("Table!A" &amp; $AS8):INDIRECT("Table!" &amp; $BE$45 &amp; $AS8),0)))))</f>
        <v>63216.3</v>
      </c>
      <c r="AH8" s="278">
        <f ca="1">IF(ISERROR(MATCH(AH$1,INDIRECT("Table!A"&amp;$AS8):INDIRECT("Table!" &amp; $BE$45 &amp; $AS8),0)),"",INDIRECT(CONCATENATE("Table!",ADDRESS($AO8,MATCH(AH$1,INDIRECT("Table!A" &amp; $AS8):INDIRECT("Table!" &amp; $BE$45 &amp; $AS8),0)))))</f>
        <v>52488.1</v>
      </c>
      <c r="AI8" s="278">
        <f ca="1">IF(ISERROR(MATCH(AI$1,INDIRECT("Table!A"&amp;$AS8):INDIRECT("Table!" &amp; $BE$45 &amp; $AS8),0)),"",INDIRECT(CONCATENATE("Table!",ADDRESS($AO8,MATCH(AI$1,INDIRECT("Table!A" &amp; $AS8):INDIRECT("Table!" &amp; $BE$45 &amp; $AS8),0)))))</f>
        <v>157564.20000000001</v>
      </c>
      <c r="AJ8" s="278">
        <f ca="1">IF(ISERROR(MATCH(AJ$1,INDIRECT("Table!A"&amp;$AS8):INDIRECT("Table!" &amp; $BE$45 &amp; $AS8),0)),"",INDIRECT(CONCATENATE("Table!",ADDRESS($AO8,MATCH(AJ$1,INDIRECT("Table!A" &amp; $AS8):INDIRECT("Table!" &amp; $BE$45 &amp; $AS8),0)))))</f>
        <v>8035.8</v>
      </c>
      <c r="AK8" s="278">
        <f ca="1">IF(ISERROR(MATCH(AK$1,INDIRECT("Table!A"&amp;$AS8):INDIRECT("Table!" &amp; $BE$45 &amp; $AS8),0)),"",INDIRECT(CONCATENATE("Table!",ADDRESS($AO8,MATCH(AK$1,INDIRECT("Table!A" &amp; $AS8):INDIRECT("Table!" &amp; $BE$45 &amp; $AS8),0)))))</f>
        <v>5.4</v>
      </c>
      <c r="AL8" s="278" t="str">
        <f ca="1">IF(ISERROR(MATCH(AL$1,INDIRECT("Table!A"&amp;$AS8):INDIRECT("Table!" &amp; $BE$45 &amp; $AS8),0)),"",INDIRECT(CONCATENATE("Table!",ADDRESS($AO8,MATCH(AL$1,INDIRECT("Table!A" &amp; $AS8):INDIRECT("Table!" &amp; $BE$45 &amp; $AS8),0)))))</f>
        <v/>
      </c>
      <c r="AM8" s="278">
        <f ca="1">IF(ISERROR(MATCH(AM$1,INDIRECT("Table!A"&amp;$AS8):INDIRECT("Table!" &amp; $BE$3 &amp; $AS8),0)),"",INDIRECT(CONCATENATE("Table!",ADDRESS($AO8,MATCH(AM$1,INDIRECT("Table!A" &amp; $AS8):INDIRECT("Table!" &amp; $BE$3 &amp; $AS8),0)))))</f>
        <v>8022</v>
      </c>
      <c r="AN8" s="278">
        <f ca="1">IF(ISERROR(MATCH(AN$1,INDIRECT("Table!A"&amp;$AS8):INDIRECT("Table!" &amp; $BE$3 &amp; $AS8),0)),"",INDIRECT(CONCATENATE("Table!",ADDRESS($AO8,MATCH(AN$1,INDIRECT("Table!A" &amp; $AS8):INDIRECT("Table!" &amp; $BE$3 &amp; $AS8),0)))))</f>
        <v>4641.8999999999996</v>
      </c>
      <c r="AO8" s="274">
        <f>MATCH($A8,Table!$A:$A,0)+$AQ$2-1</f>
        <v>53</v>
      </c>
      <c r="AS8" s="276">
        <f>MATCH($A8,Table!$A:$A,0)+$AU$2-1</f>
        <v>51</v>
      </c>
      <c r="AW8" s="274">
        <f>MATCH($A8,Table!$A:$A,0)+$AY$2-1</f>
        <v>52</v>
      </c>
      <c r="BA8" s="276">
        <f>MATCH($A8,Table!$A:$A,0)+$AU$2-1</f>
        <v>51</v>
      </c>
      <c r="BE8" s="389" t="s">
        <v>218</v>
      </c>
    </row>
    <row r="9" spans="1:57" s="271" customFormat="1">
      <c r="A9" s="272">
        <v>41422</v>
      </c>
      <c r="B9" s="278">
        <f ca="1">IF(ISERROR(MATCH(B$1,INDIRECT("Table!A"&amp;$AS9):INDIRECT("Table!" &amp; $BE$45 &amp; $AS9),0)),"",INDIRECT(CONCATENATE("Table!",ADDRESS($AO9,MATCH(B$1,INDIRECT("Table!A" &amp; $AS9):INDIRECT("Table!" &amp; $BE$45 &amp; $AS9),0)))))</f>
        <v>41320.199999999997</v>
      </c>
      <c r="C9" s="278">
        <f ca="1">IF(ISERROR(MATCH(C$1,INDIRECT("Table!A"&amp;$AS9):INDIRECT("Table!" &amp; $BE$45 &amp; $AS9),0)),"",INDIRECT(CONCATENATE("Table!",ADDRESS($AO9,MATCH(C$1,INDIRECT("Table!A" &amp; $AS9):INDIRECT("Table!" &amp; $BE$45 &amp; $AS9),0)))))</f>
        <v>78271.7</v>
      </c>
      <c r="D9" s="278">
        <f ca="1">IF(ISERROR(MATCH(D$1,INDIRECT("Table!A"&amp;$AS9):INDIRECT("Table!" &amp; $BE$45 &amp; $AS9),0)),"",INDIRECT(CONCATENATE("Table!",ADDRESS($AO9,MATCH(D$1,INDIRECT("Table!A" &amp; $AS9):INDIRECT("Table!" &amp; $BE$45 &amp; $AS9),0)))))</f>
        <v>79775.100000000006</v>
      </c>
      <c r="E9" s="278">
        <f ca="1">IF(ISERROR(MATCH(E$1,INDIRECT("Table!A"&amp;$AS9):INDIRECT("Table!" &amp; $BE$45 &amp; $AS9),0)),"",INDIRECT(CONCATENATE("Table!",ADDRESS($AO9,MATCH(E$1,INDIRECT("Table!A" &amp; $AS9):INDIRECT("Table!" &amp; $BE$45 &amp; $AS9),0)))))</f>
        <v>160698.5</v>
      </c>
      <c r="F9" s="278">
        <f ca="1">IF(ISERROR(MATCH(F$1,INDIRECT("Table!A"&amp;$AS9):INDIRECT("Table!" &amp; $BE$45 &amp; $AS9),0)),"",INDIRECT(CONCATENATE("Table!",ADDRESS($AO9,MATCH(F$1,INDIRECT("Table!A" &amp; $AS9):INDIRECT("Table!" &amp; $BE$45 &amp; $AS9),0)))))</f>
        <v>101991.9</v>
      </c>
      <c r="G9" s="278">
        <f ca="1">IF(ISERROR(MATCH(G$1,INDIRECT("Table!A"&amp;$AS9):INDIRECT("Table!" &amp; $BE$45 &amp; $AS9),0)),"",INDIRECT(CONCATENATE("Table!",ADDRESS($AO9,MATCH(G$1,INDIRECT("Table!A" &amp; $AS9):INDIRECT("Table!" &amp; $BE$45 &amp; $AS9),0)))))</f>
        <v>54996.1</v>
      </c>
      <c r="H9" s="278">
        <f ca="1">IF(ISERROR(MATCH(H$1,INDIRECT("Table!A"&amp;$AS9):INDIRECT("Table!" &amp; $BE$45 &amp; $AS9),0)),"",INDIRECT(CONCATENATE("Table!",ADDRESS($AO9,MATCH(H$1,INDIRECT("Table!A" &amp; $AS9):INDIRECT("Table!" &amp; $BE$45 &amp; $AS9),0)))))</f>
        <v>86350.9</v>
      </c>
      <c r="I9" s="278">
        <f ca="1">IF(ISERROR(MATCH(I$1,INDIRECT("Table!A"&amp;$AS9):INDIRECT("Table!" &amp; $BE$45 &amp; $AS9),0)),"",INDIRECT(CONCATENATE("Table!",ADDRESS($AO9,MATCH(I$1,INDIRECT("Table!A" &amp; $AS9):INDIRECT("Table!" &amp; $BE$45 &amp; $AS9),0)))))</f>
        <v>7253.4</v>
      </c>
      <c r="J9" s="278">
        <f ca="1">IF(ISERROR(MATCH(J$1,INDIRECT("Table!A"&amp;$AS9):INDIRECT("Table!" &amp; $BE$45 &amp; $AS9),0)),"",INDIRECT(CONCATENATE("Table!",ADDRESS($AO9,MATCH(J$1,INDIRECT("Table!A" &amp; $AS9):INDIRECT("Table!" &amp; $BE$45 &amp; $AS9),0)))))</f>
        <v>2.7</v>
      </c>
      <c r="K9" s="278" t="str">
        <f ca="1">IF(ISERROR(MATCH(K$1,INDIRECT("Table!A"&amp;$AS9):INDIRECT("Table!" &amp; $BE$45 &amp; $AS9),0)),"",INDIRECT(CONCATENATE("Table!",ADDRESS($AO9,MATCH(K$1,INDIRECT("Table!A" &amp; $AS9):INDIRECT("Table!" &amp; $BE$45 &amp; $AS9),0)))))</f>
        <v/>
      </c>
      <c r="L9" s="278">
        <f ca="1">IF(ISERROR(MATCH(L$1,INDIRECT("Table!A"&amp;$AS9):INDIRECT("Table!" &amp; $BE$45 &amp; $AS9),0)),"",INDIRECT(CONCATENATE("Table!",ADDRESS($AO9,MATCH(L$1,INDIRECT("Table!A" &amp; $AS9):INDIRECT("Table!" &amp; $BE$45 &amp; $AS9),0)))))</f>
        <v>160673.70000000001</v>
      </c>
      <c r="M9" s="278">
        <f ca="1">IF(ISERROR(MATCH(M$1,INDIRECT("Table!A"&amp;$AS9):INDIRECT("Table!" &amp; $BE$45 &amp; $AS9),0)),"",INDIRECT(CONCATENATE("Table!",ADDRESS($AO9,MATCH(M$1,INDIRECT("Table!A" &amp; $AS9):INDIRECT("Table!" &amp; $BE$45 &amp; $AS9),0)))))</f>
        <v>63698.1</v>
      </c>
      <c r="N9" s="278">
        <f ca="1">IF(ISERROR(MATCH(N$1,INDIRECT("Table!A"&amp;$AS9):INDIRECT("Table!" &amp; $BE$45 &amp; $AS9),0)),"",INDIRECT(CONCATENATE("Table!",ADDRESS($AO9,MATCH(N$1,INDIRECT("Table!A" &amp; $AS9):INDIRECT("Table!" &amp; $BE$45 &amp; $AS9),0)))))</f>
        <v>52377.9</v>
      </c>
      <c r="O9" s="278">
        <f ca="1">IF(ISERROR(MATCH(O$1,INDIRECT("Table!A"&amp;$AS9):INDIRECT("Table!" &amp; $BE$45 &amp; $AS9),0)),"",INDIRECT(CONCATENATE("Table!",ADDRESS($AO9,MATCH(O$1,INDIRECT("Table!A" &amp; $AS9):INDIRECT("Table!" &amp; $BE$45 &amp; $AS9),0)))))</f>
        <v>157441</v>
      </c>
      <c r="P9" s="278">
        <f ca="1">IF(ISERROR(MATCH(P$1,INDIRECT("Table!A"&amp;$AS9):INDIRECT("Table!" &amp; $BE$45 &amp; $AS9),0)),"",INDIRECT(CONCATENATE("Table!",ADDRESS($AO9,MATCH(P$1,INDIRECT("Table!A" &amp; $AS9):INDIRECT("Table!" &amp; $BE$45 &amp; $AS9),0)))))</f>
        <v>15867.2</v>
      </c>
      <c r="Q9" s="278">
        <f ca="1">IF(ISERROR(MATCH(Q$1,INDIRECT("Table!A"&amp;$AS9):INDIRECT("Table!" &amp; $BE$45 &amp; $AS9),0)),"",INDIRECT(CONCATENATE("Table!",ADDRESS($AO9,MATCH(Q$1,INDIRECT("Table!A" &amp; $AS9):INDIRECT("Table!" &amp; $BE$45 &amp; $AS9),0)))))</f>
        <v>5.4</v>
      </c>
      <c r="R9" s="278" t="str">
        <f ca="1">IF(ISERROR(MATCH(R$1,INDIRECT("Table!A"&amp;$AS9):INDIRECT("Table!" &amp; $BE$45 &amp; $AS9),0)),"",INDIRECT(CONCATENATE("Table!",ADDRESS($AO9,MATCH(R$1,INDIRECT("Table!A" &amp; $AS9):INDIRECT("Table!" &amp; $BE$45 &amp; $AS9),0)))))</f>
        <v/>
      </c>
      <c r="S9" s="278">
        <f ca="1">IF(ISERROR(MATCH(S$1,INDIRECT("Table!A"&amp;$AS9):INDIRECT("Table!" &amp; $BE$3 &amp; $AS9),0)),"",INDIRECT(CONCATENATE("Table!",ADDRESS($AO9,MATCH(S$1,INDIRECT("Table!A" &amp; $AS9):INDIRECT("Table!" &amp; $BE$3 &amp; $AS9),0)))))</f>
        <v>7963.2</v>
      </c>
      <c r="T9" s="278">
        <f ca="1">IF(ISERROR(MATCH(T$1,INDIRECT("Table!A"&amp;$AS9):INDIRECT("Table!" &amp; $BE$3 &amp; $AS9),0)),"",INDIRECT(CONCATENATE("Table!",ADDRESS($AO9,MATCH(T$1,INDIRECT("Table!A" &amp; $AS9):INDIRECT("Table!" &amp; $BE$3 &amp; $AS9),0)))))</f>
        <v>4625.8999999999996</v>
      </c>
      <c r="U9" s="278" t="str">
        <f ca="1">IF(ISERROR(MATCH(U$1,INDIRECT("Table!A"&amp;$AS9):INDIRECT("Table!" &amp; $BE$45 &amp; $AS9),0)),"",INDIRECT(CONCATENATE("Table!",ADDRESS($AO9,MATCH(U$1,INDIRECT("Table!A" &amp; $AS9):INDIRECT("Table!" &amp; $BE$45 &amp; $AS9),0)))))</f>
        <v/>
      </c>
      <c r="V9" s="278">
        <f ca="1">IF(ISERROR(MATCH(V$1,INDIRECT("Table!A"&amp;$AS9):INDIRECT("Table!" &amp; $BE$45 &amp; $AS9),0)),"",INDIRECT(CONCATENATE("Table!",ADDRESS($AO9,MATCH(V$1,INDIRECT("Table!A" &amp; $AS9):INDIRECT("Table!" &amp; $BE$45 &amp; $AS9),0)))))</f>
        <v>41320.199999999997</v>
      </c>
      <c r="W9" s="278">
        <f ca="1">IF(ISERROR(MATCH(W$1,INDIRECT("Table!A"&amp;$AS9):INDIRECT("Table!" &amp; $BE$45 &amp; $AS9),0)),"",INDIRECT(CONCATENATE("Table!",ADDRESS($AO9,MATCH(W$1,INDIRECT("Table!A" &amp; $AS9):INDIRECT("Table!" &amp; $BE$45 &amp; $AS9),0)))))</f>
        <v>78271.7</v>
      </c>
      <c r="X9" s="278">
        <f ca="1">IF(ISERROR(MATCH(X$1,INDIRECT("Table!A"&amp;$AS9):INDIRECT("Table!" &amp; $BE$45 &amp; $AS9),0)),"",INDIRECT(CONCATENATE("Table!",ADDRESS($AO9,MATCH(X$1,INDIRECT("Table!A" &amp; $AS9):INDIRECT("Table!" &amp; $BE$45 &amp; $AS9),0)))))</f>
        <v>79775.100000000006</v>
      </c>
      <c r="Y9" s="278">
        <f ca="1">IF(ISERROR(MATCH(Y$1,INDIRECT("Table!A"&amp;$AS9):INDIRECT("Table!" &amp; $BE$45 &amp; $AS9),0)),"",INDIRECT(CONCATENATE("Table!",ADDRESS($AO9,MATCH(Y$1,INDIRECT("Table!A" &amp; $AS9):INDIRECT("Table!" &amp; $BE$45 &amp; $AS9),0)))))</f>
        <v>160698.5</v>
      </c>
      <c r="Z9" s="278">
        <f ca="1">IF(ISERROR(MATCH(Z$1,INDIRECT("Table!A"&amp;$AS9):INDIRECT("Table!" &amp; $BE$45 &amp; $AS9),0)),"",INDIRECT(CONCATENATE("Table!",ADDRESS($AO9,MATCH(Z$1,INDIRECT("Table!A" &amp; $AS9):INDIRECT("Table!" &amp; $BE$45 &amp; $AS9),0)))))</f>
        <v>101991.9</v>
      </c>
      <c r="AA9" s="278">
        <f ca="1">IF(ISERROR(MATCH(AA$1,INDIRECT("Table!A"&amp;$AS9):INDIRECT("Table!" &amp; $BE$45 &amp; $AS9),0)),"",INDIRECT(CONCATENATE("Table!",ADDRESS($AO9,MATCH(AA$1,INDIRECT("Table!A" &amp; $AS9):INDIRECT("Table!" &amp; $BE$45 &amp; $AS9),0)))))</f>
        <v>54996.1</v>
      </c>
      <c r="AB9" s="278">
        <f ca="1">IF(ISERROR(MATCH(AB$1,INDIRECT("Table!A"&amp;$AS9):INDIRECT("Table!" &amp; $BE$45 &amp; $AS9),0)),"",INDIRECT(CONCATENATE("Table!",ADDRESS($AO9,MATCH(AB$1,INDIRECT("Table!A" &amp; $AS9):INDIRECT("Table!" &amp; $BE$45 &amp; $AS9),0)))))</f>
        <v>86350.9</v>
      </c>
      <c r="AC9" s="278">
        <f ca="1">IF(ISERROR(MATCH(AC$1,INDIRECT("Table!A"&amp;$AS9):INDIRECT("Table!" &amp; $BE$45 &amp; $AS9),0)),"",INDIRECT(CONCATENATE("Table!",ADDRESS($AO9,MATCH(AC$1,INDIRECT("Table!A" &amp; $AS9):INDIRECT("Table!" &amp; $BE$45 &amp; $AS9),0)))))</f>
        <v>15867.2</v>
      </c>
      <c r="AD9" s="278">
        <f ca="1">IF(ISERROR(MATCH(AD$1,INDIRECT("Table!A"&amp;$AS9):INDIRECT("Table!" &amp; $BE$45 &amp; $AS9),0)),"",INDIRECT(CONCATENATE("Table!",ADDRESS($AO9,MATCH(AD$1,INDIRECT("Table!A" &amp; $AS9):INDIRECT("Table!" &amp; $BE$45 &amp; $AS9),0)))))</f>
        <v>2.7</v>
      </c>
      <c r="AE9" s="278" t="str">
        <f ca="1">IF(ISERROR(MATCH(AE$1,INDIRECT("Table!A"&amp;$AS9):INDIRECT("Table!" &amp; $BE$45 &amp; $AS9),0)),"",INDIRECT(CONCATENATE("Table!",ADDRESS($AO9,MATCH(AE$1,INDIRECT("Table!A" &amp; $AS9):INDIRECT("Table!" &amp; $BE$45 &amp; $AS9),0)))))</f>
        <v/>
      </c>
      <c r="AF9" s="278">
        <f ca="1">IF(ISERROR(MATCH(AF$1,INDIRECT("Table!A"&amp;$AS9):INDIRECT("Table!" &amp; $BE$45 &amp; $AS9),0)),"",INDIRECT(CONCATENATE("Table!",ADDRESS($AO9,MATCH(AF$1,INDIRECT("Table!A" &amp; $AS9):INDIRECT("Table!" &amp; $BE$45 &amp; $AS9),0)))))</f>
        <v>160673.70000000001</v>
      </c>
      <c r="AG9" s="278">
        <f ca="1">IF(ISERROR(MATCH(AG$1,INDIRECT("Table!A"&amp;$AS9):INDIRECT("Table!" &amp; $BE$45 &amp; $AS9),0)),"",INDIRECT(CONCATENATE("Table!",ADDRESS($AO9,MATCH(AG$1,INDIRECT("Table!A" &amp; $AS9):INDIRECT("Table!" &amp; $BE$45 &amp; $AS9),0)))))</f>
        <v>63698.1</v>
      </c>
      <c r="AH9" s="278">
        <f ca="1">IF(ISERROR(MATCH(AH$1,INDIRECT("Table!A"&amp;$AS9):INDIRECT("Table!" &amp; $BE$45 &amp; $AS9),0)),"",INDIRECT(CONCATENATE("Table!",ADDRESS($AO9,MATCH(AH$1,INDIRECT("Table!A" &amp; $AS9):INDIRECT("Table!" &amp; $BE$45 &amp; $AS9),0)))))</f>
        <v>52377.9</v>
      </c>
      <c r="AI9" s="278">
        <f ca="1">IF(ISERROR(MATCH(AI$1,INDIRECT("Table!A"&amp;$AS9):INDIRECT("Table!" &amp; $BE$45 &amp; $AS9),0)),"",INDIRECT(CONCATENATE("Table!",ADDRESS($AO9,MATCH(AI$1,INDIRECT("Table!A" &amp; $AS9):INDIRECT("Table!" &amp; $BE$45 &amp; $AS9),0)))))</f>
        <v>157441</v>
      </c>
      <c r="AJ9" s="278">
        <f ca="1">IF(ISERROR(MATCH(AJ$1,INDIRECT("Table!A"&amp;$AS9):INDIRECT("Table!" &amp; $BE$45 &amp; $AS9),0)),"",INDIRECT(CONCATENATE("Table!",ADDRESS($AO9,MATCH(AJ$1,INDIRECT("Table!A" &amp; $AS9):INDIRECT("Table!" &amp; $BE$45 &amp; $AS9),0)))))</f>
        <v>7253.4</v>
      </c>
      <c r="AK9" s="278">
        <f ca="1">IF(ISERROR(MATCH(AK$1,INDIRECT("Table!A"&amp;$AS9):INDIRECT("Table!" &amp; $BE$45 &amp; $AS9),0)),"",INDIRECT(CONCATENATE("Table!",ADDRESS($AO9,MATCH(AK$1,INDIRECT("Table!A" &amp; $AS9):INDIRECT("Table!" &amp; $BE$45 &amp; $AS9),0)))))</f>
        <v>5.4</v>
      </c>
      <c r="AL9" s="278" t="str">
        <f ca="1">IF(ISERROR(MATCH(AL$1,INDIRECT("Table!A"&amp;$AS9):INDIRECT("Table!" &amp; $BE$45 &amp; $AS9),0)),"",INDIRECT(CONCATENATE("Table!",ADDRESS($AO9,MATCH(AL$1,INDIRECT("Table!A" &amp; $AS9):INDIRECT("Table!" &amp; $BE$45 &amp; $AS9),0)))))</f>
        <v/>
      </c>
      <c r="AM9" s="278">
        <f ca="1">IF(ISERROR(MATCH(AM$1,INDIRECT("Table!A"&amp;$AS9):INDIRECT("Table!" &amp; $BE$3 &amp; $AS9),0)),"",INDIRECT(CONCATENATE("Table!",ADDRESS($AO9,MATCH(AM$1,INDIRECT("Table!A" &amp; $AS9):INDIRECT("Table!" &amp; $BE$3 &amp; $AS9),0)))))</f>
        <v>7963.2</v>
      </c>
      <c r="AN9" s="278">
        <f ca="1">IF(ISERROR(MATCH(AN$1,INDIRECT("Table!A"&amp;$AS9):INDIRECT("Table!" &amp; $BE$3 &amp; $AS9),0)),"",INDIRECT(CONCATENATE("Table!",ADDRESS($AO9,MATCH(AN$1,INDIRECT("Table!A" &amp; $AS9):INDIRECT("Table!" &amp; $BE$3 &amp; $AS9),0)))))</f>
        <v>4625.8999999999996</v>
      </c>
      <c r="AO9" s="274">
        <f>MATCH($A9,Table!$A:$A,0)+$AQ$2-1</f>
        <v>65</v>
      </c>
      <c r="AS9" s="276">
        <f>MATCH($A9,Table!$A:$A,0)+$AU$2-1</f>
        <v>63</v>
      </c>
      <c r="AW9" s="274">
        <f>MATCH($A9,Table!$A:$A,0)+$AY$2-1</f>
        <v>64</v>
      </c>
      <c r="BA9" s="276">
        <f>MATCH($A9,Table!$A:$A,0)+$AU$2-1</f>
        <v>63</v>
      </c>
      <c r="BE9" s="389" t="s">
        <v>218</v>
      </c>
    </row>
    <row r="10" spans="1:57" s="271" customFormat="1">
      <c r="A10" s="272">
        <v>41414</v>
      </c>
      <c r="B10" s="278">
        <f ca="1">IF(ISERROR(MATCH(B$1,INDIRECT("Table!A"&amp;$AS10):INDIRECT("Table!" &amp; $BE$45 &amp; $AS10),0)),"",INDIRECT(CONCATENATE("Table!",ADDRESS($AO10,MATCH(B$1,INDIRECT("Table!A" &amp; $AS10):INDIRECT("Table!" &amp; $BE$45 &amp; $AS10),0)))))</f>
        <v>40480.199999999997</v>
      </c>
      <c r="C10" s="278">
        <f ca="1">IF(ISERROR(MATCH(C$1,INDIRECT("Table!A"&amp;$AS10):INDIRECT("Table!" &amp; $BE$45 &amp; $AS10),0)),"",INDIRECT(CONCATENATE("Table!",ADDRESS($AO10,MATCH(C$1,INDIRECT("Table!A" &amp; $AS10):INDIRECT("Table!" &amp; $BE$45 &amp; $AS10),0)))))</f>
        <v>78195.600000000006</v>
      </c>
      <c r="D10" s="278">
        <f ca="1">IF(ISERROR(MATCH(D$1,INDIRECT("Table!A"&amp;$AS10):INDIRECT("Table!" &amp; $BE$45 &amp; $AS10),0)),"",INDIRECT(CONCATENATE("Table!",ADDRESS($AO10,MATCH(D$1,INDIRECT("Table!A" &amp; $AS10):INDIRECT("Table!" &amp; $BE$45 &amp; $AS10),0)))))</f>
        <v>79699.600000000006</v>
      </c>
      <c r="E10" s="278">
        <f ca="1">IF(ISERROR(MATCH(E$1,INDIRECT("Table!A"&amp;$AS10):INDIRECT("Table!" &amp; $BE$45 &amp; $AS10),0)),"",INDIRECT(CONCATENATE("Table!",ADDRESS($AO10,MATCH(E$1,INDIRECT("Table!A" &amp; $AS10):INDIRECT("Table!" &amp; $BE$45 &amp; $AS10),0)))))</f>
        <v>159448.1</v>
      </c>
      <c r="F10" s="278">
        <f ca="1">IF(ISERROR(MATCH(F$1,INDIRECT("Table!A"&amp;$AS10):INDIRECT("Table!" &amp; $BE$45 &amp; $AS10),0)),"",INDIRECT(CONCATENATE("Table!",ADDRESS($AO10,MATCH(F$1,INDIRECT("Table!A" &amp; $AS10):INDIRECT("Table!" &amp; $BE$45 &amp; $AS10),0)))))</f>
        <v>100240</v>
      </c>
      <c r="G10" s="278">
        <f ca="1">IF(ISERROR(MATCH(G$1,INDIRECT("Table!A"&amp;$AS10):INDIRECT("Table!" &amp; $BE$45 &amp; $AS10),0)),"",INDIRECT(CONCATENATE("Table!",ADDRESS($AO10,MATCH(G$1,INDIRECT("Table!A" &amp; $AS10):INDIRECT("Table!" &amp; $BE$45 &amp; $AS10),0)))))</f>
        <v>55881.2</v>
      </c>
      <c r="H10" s="278">
        <f ca="1">IF(ISERROR(MATCH(H$1,INDIRECT("Table!A"&amp;$AS10):INDIRECT("Table!" &amp; $BE$45 &amp; $AS10),0)),"",INDIRECT(CONCATENATE("Table!",ADDRESS($AO10,MATCH(H$1,INDIRECT("Table!A" &amp; $AS10):INDIRECT("Table!" &amp; $BE$45 &amp; $AS10),0)))))</f>
        <v>85757.7</v>
      </c>
      <c r="I10" s="278">
        <f ca="1">IF(ISERROR(MATCH(I$1,INDIRECT("Table!A"&amp;$AS10):INDIRECT("Table!" &amp; $BE$45 &amp; $AS10),0)),"",INDIRECT(CONCATENATE("Table!",ADDRESS($AO10,MATCH(I$1,INDIRECT("Table!A" &amp; $AS10):INDIRECT("Table!" &amp; $BE$45 &amp; $AS10),0)))))</f>
        <v>7253.4</v>
      </c>
      <c r="J10" s="278" t="str">
        <f ca="1">IF(ISERROR(MATCH(J$1,INDIRECT("Table!A"&amp;$AS10):INDIRECT("Table!" &amp; $BE$45 &amp; $AS10),0)),"",INDIRECT(CONCATENATE("Table!",ADDRESS($AO10,MATCH(J$1,INDIRECT("Table!A" &amp; $AS10):INDIRECT("Table!" &amp; $BE$45 &amp; $AS10),0)))))</f>
        <v/>
      </c>
      <c r="K10" s="278" t="str">
        <f ca="1">IF(ISERROR(MATCH(K$1,INDIRECT("Table!A"&amp;$AS10):INDIRECT("Table!" &amp; $BE$45 &amp; $AS10),0)),"",INDIRECT(CONCATENATE("Table!",ADDRESS($AO10,MATCH(K$1,INDIRECT("Table!A" &amp; $AS10):INDIRECT("Table!" &amp; $BE$45 &amp; $AS10),0)))))</f>
        <v/>
      </c>
      <c r="L10" s="278">
        <f ca="1">IF(ISERROR(MATCH(L$1,INDIRECT("Table!A"&amp;$AS10):INDIRECT("Table!" &amp; $BE$45 &amp; $AS10),0)),"",INDIRECT(CONCATENATE("Table!",ADDRESS($AO10,MATCH(L$1,INDIRECT("Table!A" &amp; $AS10):INDIRECT("Table!" &amp; $BE$45 &amp; $AS10),0)))))</f>
        <v>159820</v>
      </c>
      <c r="M10" s="278">
        <f ca="1">IF(ISERROR(MATCH(M$1,INDIRECT("Table!A"&amp;$AS10):INDIRECT("Table!" &amp; $BE$45 &amp; $AS10),0)),"",INDIRECT(CONCATENATE("Table!",ADDRESS($AO10,MATCH(M$1,INDIRECT("Table!A" &amp; $AS10):INDIRECT("Table!" &amp; $BE$45 &amp; $AS10),0)))))</f>
        <v>63928.2</v>
      </c>
      <c r="N10" s="278">
        <f ca="1">IF(ISERROR(MATCH(N$1,INDIRECT("Table!A"&amp;$AS10):INDIRECT("Table!" &amp; $BE$45 &amp; $AS10),0)),"",INDIRECT(CONCATENATE("Table!",ADDRESS($AO10,MATCH(N$1,INDIRECT("Table!A" &amp; $AS10):INDIRECT("Table!" &amp; $BE$45 &amp; $AS10),0)))))</f>
        <v>51501.3</v>
      </c>
      <c r="O10" s="278">
        <f ca="1">IF(ISERROR(MATCH(O$1,INDIRECT("Table!A"&amp;$AS10):INDIRECT("Table!" &amp; $BE$45 &amp; $AS10),0)),"",INDIRECT(CONCATENATE("Table!",ADDRESS($AO10,MATCH(O$1,INDIRECT("Table!A" &amp; $AS10):INDIRECT("Table!" &amp; $BE$45 &amp; $AS10),0)))))</f>
        <v>156601.79999999999</v>
      </c>
      <c r="P10" s="278">
        <f ca="1">IF(ISERROR(MATCH(P$1,INDIRECT("Table!A"&amp;$AS10):INDIRECT("Table!" &amp; $BE$45 &amp; $AS10),0)),"",INDIRECT(CONCATENATE("Table!",ADDRESS($AO10,MATCH(P$1,INDIRECT("Table!A" &amp; $AS10):INDIRECT("Table!" &amp; $BE$45 &amp; $AS10),0)))))</f>
        <v>14302.9</v>
      </c>
      <c r="Q10" s="278" t="str">
        <f ca="1">IF(ISERROR(MATCH(Q$1,INDIRECT("Table!A"&amp;$AS10):INDIRECT("Table!" &amp; $BE$45 &amp; $AS10),0)),"",INDIRECT(CONCATENATE("Table!",ADDRESS($AO10,MATCH(Q$1,INDIRECT("Table!A" &amp; $AS10):INDIRECT("Table!" &amp; $BE$45 &amp; $AS10),0)))))</f>
        <v/>
      </c>
      <c r="R10" s="278" t="str">
        <f ca="1">IF(ISERROR(MATCH(R$1,INDIRECT("Table!A"&amp;$AS10):INDIRECT("Table!" &amp; $BE$45 &amp; $AS10),0)),"",INDIRECT(CONCATENATE("Table!",ADDRESS($AO10,MATCH(R$1,INDIRECT("Table!A" &amp; $AS10):INDIRECT("Table!" &amp; $BE$45 &amp; $AS10),0)))))</f>
        <v/>
      </c>
      <c r="S10" s="278">
        <f ca="1">IF(ISERROR(MATCH(S$1,INDIRECT("Table!A"&amp;$AS10):INDIRECT("Table!" &amp; $BE$45 &amp; $AS10),0)),"",INDIRECT(CONCATENATE("Table!",ADDRESS($AO10,MATCH(S$1,INDIRECT("Table!A" &amp; $AS10):INDIRECT("Table!" &amp; $BE$45 &amp; $AS10),0)))))</f>
        <v>7383.1</v>
      </c>
      <c r="T10" s="278">
        <f ca="1">IF(ISERROR(MATCH(T$1,INDIRECT("Table!A"&amp;$AS10):INDIRECT("Table!" &amp; $BE$45 &amp; $AS10),0)),"",INDIRECT(CONCATENATE("Table!",ADDRESS($AO10,MATCH(T$1,INDIRECT("Table!A" &amp; $AS10):INDIRECT("Table!" &amp; $BE$45 &amp; $AS10),0)))))</f>
        <v>4454.3</v>
      </c>
      <c r="U10" s="278" t="str">
        <f ca="1">IF(ISERROR(MATCH(U$1,INDIRECT("Table!A"&amp;$AS10):INDIRECT("Table!" &amp; $BE$45 &amp; $AS10),0)),"",INDIRECT(CONCATENATE("Table!",ADDRESS($AO10,MATCH(U$1,INDIRECT("Table!A" &amp; $AS10):INDIRECT("Table!" &amp; $BE$45 &amp; $AS10),0)))))</f>
        <v/>
      </c>
      <c r="V10" s="278">
        <f ca="1">IF(ISERROR(MATCH(V$1,INDIRECT("Table!A"&amp;$AS10):INDIRECT("Table!" &amp; $BE$45 &amp; $AS10),0)),"",INDIRECT(CONCATENATE("Table!",ADDRESS($AO10,MATCH(V$1,INDIRECT("Table!A" &amp; $AS10):INDIRECT("Table!" &amp; $BE$45 &amp; $AS10),0)))))</f>
        <v>40480.199999999997</v>
      </c>
      <c r="W10" s="278">
        <f ca="1">IF(ISERROR(MATCH(W$1,INDIRECT("Table!A"&amp;$AS10):INDIRECT("Table!" &amp; $BE$45 &amp; $AS10),0)),"",INDIRECT(CONCATENATE("Table!",ADDRESS($AO10,MATCH(W$1,INDIRECT("Table!A" &amp; $AS10):INDIRECT("Table!" &amp; $BE$45 &amp; $AS10),0)))))</f>
        <v>78195.600000000006</v>
      </c>
      <c r="X10" s="278">
        <f ca="1">IF(ISERROR(MATCH(X$1,INDIRECT("Table!A"&amp;$AS10):INDIRECT("Table!" &amp; $BE$45 &amp; $AS10),0)),"",INDIRECT(CONCATENATE("Table!",ADDRESS($AO10,MATCH(X$1,INDIRECT("Table!A" &amp; $AS10):INDIRECT("Table!" &amp; $BE$45 &amp; $AS10),0)))))</f>
        <v>79699.600000000006</v>
      </c>
      <c r="Y10" s="278">
        <f ca="1">IF(ISERROR(MATCH(Y$1,INDIRECT("Table!A"&amp;$AS10):INDIRECT("Table!" &amp; $BE$45 &amp; $AS10),0)),"",INDIRECT(CONCATENATE("Table!",ADDRESS($AO10,MATCH(Y$1,INDIRECT("Table!A" &amp; $AS10):INDIRECT("Table!" &amp; $BE$45 &amp; $AS10),0)))))</f>
        <v>159448.1</v>
      </c>
      <c r="Z10" s="278">
        <f ca="1">IF(ISERROR(MATCH(Z$1,INDIRECT("Table!A"&amp;$AS10):INDIRECT("Table!" &amp; $BE$45 &amp; $AS10),0)),"",INDIRECT(CONCATENATE("Table!",ADDRESS($AO10,MATCH(Z$1,INDIRECT("Table!A" &amp; $AS10):INDIRECT("Table!" &amp; $BE$45 &amp; $AS10),0)))))</f>
        <v>100240</v>
      </c>
      <c r="AA10" s="278">
        <f ca="1">IF(ISERROR(MATCH(AA$1,INDIRECT("Table!A"&amp;$AS10):INDIRECT("Table!" &amp; $BE$45 &amp; $AS10),0)),"",INDIRECT(CONCATENATE("Table!",ADDRESS($AO10,MATCH(AA$1,INDIRECT("Table!A" &amp; $AS10):INDIRECT("Table!" &amp; $BE$45 &amp; $AS10),0)))))</f>
        <v>55881.2</v>
      </c>
      <c r="AB10" s="278">
        <f ca="1">IF(ISERROR(MATCH(AB$1,INDIRECT("Table!A"&amp;$AS10):INDIRECT("Table!" &amp; $BE$45 &amp; $AS10),0)),"",INDIRECT(CONCATENATE("Table!",ADDRESS($AO10,MATCH(AB$1,INDIRECT("Table!A" &amp; $AS10):INDIRECT("Table!" &amp; $BE$45 &amp; $AS10),0)))))</f>
        <v>85757.7</v>
      </c>
      <c r="AC10" s="278">
        <f ca="1">IF(ISERROR(MATCH(AC$1,INDIRECT("Table!A"&amp;$AS10):INDIRECT("Table!" &amp; $BE$45 &amp; $AS10),0)),"",INDIRECT(CONCATENATE("Table!",ADDRESS($AO10,MATCH(AC$1,INDIRECT("Table!A" &amp; $AS10):INDIRECT("Table!" &amp; $BE$45 &amp; $AS10),0)))))</f>
        <v>14302.9</v>
      </c>
      <c r="AD10" s="278" t="str">
        <f ca="1">IF(ISERROR(MATCH(AD$1,INDIRECT("Table!A"&amp;$AS10):INDIRECT("Table!" &amp; $BE$45 &amp; $AS10),0)),"",INDIRECT(CONCATENATE("Table!",ADDRESS($AO10,MATCH(AD$1,INDIRECT("Table!A" &amp; $AS10):INDIRECT("Table!" &amp; $BE$45 &amp; $AS10),0)))))</f>
        <v/>
      </c>
      <c r="AE10" s="278" t="str">
        <f ca="1">IF(ISERROR(MATCH(AE$1,INDIRECT("Table!A"&amp;$AS10):INDIRECT("Table!" &amp; $BE$45 &amp; $AS10),0)),"",INDIRECT(CONCATENATE("Table!",ADDRESS($AO10,MATCH(AE$1,INDIRECT("Table!A" &amp; $AS10):INDIRECT("Table!" &amp; $BE$45 &amp; $AS10),0)))))</f>
        <v/>
      </c>
      <c r="AF10" s="278">
        <f ca="1">IF(ISERROR(MATCH(AF$1,INDIRECT("Table!A"&amp;$AS10):INDIRECT("Table!" &amp; $BE$45 &amp; $AS10),0)),"",INDIRECT(CONCATENATE("Table!",ADDRESS($AO10,MATCH(AF$1,INDIRECT("Table!A" &amp; $AS10):INDIRECT("Table!" &amp; $BE$45 &amp; $AS10),0)))))</f>
        <v>159820</v>
      </c>
      <c r="AG10" s="278">
        <f ca="1">IF(ISERROR(MATCH(AG$1,INDIRECT("Table!A"&amp;$AS10):INDIRECT("Table!" &amp; $BE$45 &amp; $AS10),0)),"",INDIRECT(CONCATENATE("Table!",ADDRESS($AO10,MATCH(AG$1,INDIRECT("Table!A" &amp; $AS10):INDIRECT("Table!" &amp; $BE$45 &amp; $AS10),0)))))</f>
        <v>63928.2</v>
      </c>
      <c r="AH10" s="278">
        <f ca="1">IF(ISERROR(MATCH(AH$1,INDIRECT("Table!A"&amp;$AS10):INDIRECT("Table!" &amp; $BE$45 &amp; $AS10),0)),"",INDIRECT(CONCATENATE("Table!",ADDRESS($AO10,MATCH(AH$1,INDIRECT("Table!A" &amp; $AS10):INDIRECT("Table!" &amp; $BE$45 &amp; $AS10),0)))))</f>
        <v>51501.3</v>
      </c>
      <c r="AI10" s="278">
        <f ca="1">IF(ISERROR(MATCH(AI$1,INDIRECT("Table!A"&amp;$AS10):INDIRECT("Table!" &amp; $BE$45 &amp; $AS10),0)),"",INDIRECT(CONCATENATE("Table!",ADDRESS($AO10,MATCH(AI$1,INDIRECT("Table!A" &amp; $AS10):INDIRECT("Table!" &amp; $BE$45 &amp; $AS10),0)))))</f>
        <v>156601.79999999999</v>
      </c>
      <c r="AJ10" s="278">
        <f ca="1">IF(ISERROR(MATCH(AJ$1,INDIRECT("Table!A"&amp;$AS10):INDIRECT("Table!" &amp; $BE$45 &amp; $AS10),0)),"",INDIRECT(CONCATENATE("Table!",ADDRESS($AO10,MATCH(AJ$1,INDIRECT("Table!A" &amp; $AS10):INDIRECT("Table!" &amp; $BE$45 &amp; $AS10),0)))))</f>
        <v>7253.4</v>
      </c>
      <c r="AK10" s="278" t="str">
        <f ca="1">IF(ISERROR(MATCH(AK$1,INDIRECT("Table!A"&amp;$AS10):INDIRECT("Table!" &amp; $BE$45 &amp; $AS10),0)),"",INDIRECT(CONCATENATE("Table!",ADDRESS($AO10,MATCH(AK$1,INDIRECT("Table!A" &amp; $AS10):INDIRECT("Table!" &amp; $BE$45 &amp; $AS10),0)))))</f>
        <v/>
      </c>
      <c r="AL10" s="278" t="str">
        <f ca="1">IF(ISERROR(MATCH(AL$1,INDIRECT("Table!A"&amp;$AS10):INDIRECT("Table!" &amp; $BE$45 &amp; $AS10),0)),"",INDIRECT(CONCATENATE("Table!",ADDRESS($AO10,MATCH(AL$1,INDIRECT("Table!A" &amp; $AS10):INDIRECT("Table!" &amp; $BE$45 &amp; $AS10),0)))))</f>
        <v/>
      </c>
      <c r="AM10" s="278">
        <f ca="1">IF(ISERROR(MATCH(AM$1,INDIRECT("Table!A"&amp;$AS10):INDIRECT("Table!" &amp; $BE$45 &amp; $AS10),0)),"",INDIRECT(CONCATENATE("Table!",ADDRESS($AO10,MATCH(AM$1,INDIRECT("Table!A" &amp; $AS10):INDIRECT("Table!" &amp; $BE$45 &amp; $AS10),0)))))</f>
        <v>7383.1</v>
      </c>
      <c r="AN10" s="278">
        <f ca="1">IF(ISERROR(MATCH(AN$1,INDIRECT("Table!A"&amp;$AS10):INDIRECT("Table!" &amp; $BE$45 &amp; $AS10),0)),"",INDIRECT(CONCATENATE("Table!",ADDRESS($AO10,MATCH(AN$1,INDIRECT("Table!A" &amp; $AS10):INDIRECT("Table!" &amp; $BE$45 &amp; $AS10),0)))))</f>
        <v>4454.3</v>
      </c>
      <c r="AO10" s="274">
        <f>MATCH($A10,Table!$A:$A,0)+$AQ$2-1</f>
        <v>77</v>
      </c>
      <c r="AS10" s="276">
        <f>MATCH($A10,Table!$A:$A,0)+$AU$2-1</f>
        <v>75</v>
      </c>
      <c r="AW10" s="274">
        <f>MATCH($A10,Table!$A:$A,0)+$AY$2-1</f>
        <v>76</v>
      </c>
      <c r="BA10" s="276">
        <f>MATCH($A10,Table!$A:$A,0)+$AU$2-1</f>
        <v>75</v>
      </c>
      <c r="BE10" s="389" t="s">
        <v>218</v>
      </c>
    </row>
    <row r="11" spans="1:57" s="271" customFormat="1">
      <c r="A11" s="272">
        <v>41408</v>
      </c>
      <c r="B11" s="278">
        <f ca="1">IF(ISERROR(MATCH(B$1,INDIRECT("Table!A"&amp;$AS11):INDIRECT("Table!" &amp; $BE$45 &amp; $AS11),0)),"",INDIRECT(CONCATENATE("Table!",ADDRESS($AO11,MATCH(B$1,INDIRECT("Table!A" &amp; $AS11):INDIRECT("Table!" &amp; $BE$45 &amp; $AS11),0)))))</f>
        <v>39928.699999999997</v>
      </c>
      <c r="C11" s="278">
        <f ca="1">IF(ISERROR(MATCH(C$1,INDIRECT("Table!A"&amp;$AS11):INDIRECT("Table!" &amp; $BE$45 &amp; $AS11),0)),"",INDIRECT(CONCATENATE("Table!",ADDRESS($AO11,MATCH(C$1,INDIRECT("Table!A" &amp; $AS11):INDIRECT("Table!" &amp; $BE$45 &amp; $AS11),0)))))</f>
        <v>78104.2</v>
      </c>
      <c r="D11" s="278">
        <f ca="1">IF(ISERROR(MATCH(D$1,INDIRECT("Table!A"&amp;$AS11):INDIRECT("Table!" &amp; $BE$45 &amp; $AS11),0)),"",INDIRECT(CONCATENATE("Table!",ADDRESS($AO11,MATCH(D$1,INDIRECT("Table!A" &amp; $AS11):INDIRECT("Table!" &amp; $BE$45 &amp; $AS11),0)))))</f>
        <v>79624.899999999994</v>
      </c>
      <c r="E11" s="278">
        <f ca="1">IF(ISERROR(MATCH(E$1,INDIRECT("Table!A"&amp;$AS11):INDIRECT("Table!" &amp; $BE$45 &amp; $AS11),0)),"",INDIRECT(CONCATENATE("Table!",ADDRESS($AO11,MATCH(E$1,INDIRECT("Table!A" &amp; $AS11):INDIRECT("Table!" &amp; $BE$45 &amp; $AS11),0)))))</f>
        <v>159191.29999999999</v>
      </c>
      <c r="F11" s="278">
        <f ca="1">IF(ISERROR(MATCH(F$1,INDIRECT("Table!A"&amp;$AS11):INDIRECT("Table!" &amp; $BE$45 &amp; $AS11),0)),"",INDIRECT(CONCATENATE("Table!",ADDRESS($AO11,MATCH(F$1,INDIRECT("Table!A" &amp; $AS11):INDIRECT("Table!" &amp; $BE$45 &amp; $AS11),0)))))</f>
        <v>99448.8</v>
      </c>
      <c r="G11" s="278">
        <f ca="1">IF(ISERROR(MATCH(G$1,INDIRECT("Table!A"&amp;$AS11):INDIRECT("Table!" &amp; $BE$45 &amp; $AS11),0)),"",INDIRECT(CONCATENATE("Table!",ADDRESS($AO11,MATCH(G$1,INDIRECT("Table!A" &amp; $AS11):INDIRECT("Table!" &amp; $BE$45 &amp; $AS11),0)))))</f>
        <v>55753.4</v>
      </c>
      <c r="H11" s="278">
        <f ca="1">IF(ISERROR(MATCH(H$1,INDIRECT("Table!A"&amp;$AS11):INDIRECT("Table!" &amp; $BE$45 &amp; $AS11),0)),"",INDIRECT(CONCATENATE("Table!",ADDRESS($AO11,MATCH(H$1,INDIRECT("Table!A" &amp; $AS11):INDIRECT("Table!" &amp; $BE$45 &amp; $AS11),0)))))</f>
        <v>85361.2</v>
      </c>
      <c r="I11" s="278">
        <f ca="1">IF(ISERROR(MATCH(I$1,INDIRECT("Table!A"&amp;$AS11):INDIRECT("Table!" &amp; $BE$45 &amp; $AS11),0)),"",INDIRECT(CONCATENATE("Table!",ADDRESS($AO11,MATCH(I$1,INDIRECT("Table!A" &amp; $AS11):INDIRECT("Table!" &amp; $BE$45 &amp; $AS11),0)))))</f>
        <v>7191.3</v>
      </c>
      <c r="J11" s="278" t="str">
        <f ca="1">IF(ISERROR(MATCH(J$1,INDIRECT("Table!A"&amp;$AS11):INDIRECT("Table!" &amp; $BE$45 &amp; $AS11),0)),"",INDIRECT(CONCATENATE("Table!",ADDRESS($AO11,MATCH(J$1,INDIRECT("Table!A" &amp; $AS11):INDIRECT("Table!" &amp; $BE$45 &amp; $AS11),0)))))</f>
        <v/>
      </c>
      <c r="K11" s="278" t="str">
        <f ca="1">IF(ISERROR(MATCH(K$1,INDIRECT("Table!A"&amp;$AS11):INDIRECT("Table!" &amp; $BE$45 &amp; $AS11),0)),"",INDIRECT(CONCATENATE("Table!",ADDRESS($AO11,MATCH(K$1,INDIRECT("Table!A" &amp; $AS11):INDIRECT("Table!" &amp; $BE$45 &amp; $AS11),0)))))</f>
        <v/>
      </c>
      <c r="L11" s="278">
        <f ca="1">IF(ISERROR(MATCH(L$1,INDIRECT("Table!A"&amp;$AS11):INDIRECT("Table!" &amp; $BE$45 &amp; $AS11),0)),"",INDIRECT(CONCATENATE("Table!",ADDRESS($AO11,MATCH(L$1,INDIRECT("Table!A" &amp; $AS11):INDIRECT("Table!" &amp; $BE$45 &amp; $AS11),0)))))</f>
        <v>159241.29999999999</v>
      </c>
      <c r="M11" s="278">
        <f ca="1">IF(ISERROR(MATCH(M$1,INDIRECT("Table!A"&amp;$AS11):INDIRECT("Table!" &amp; $BE$45 &amp; $AS11),0)),"",INDIRECT(CONCATENATE("Table!",ADDRESS($AO11,MATCH(M$1,INDIRECT("Table!A" &amp; $AS11):INDIRECT("Table!" &amp; $BE$45 &amp; $AS11),0)))))</f>
        <v>64008.2</v>
      </c>
      <c r="N11" s="278">
        <f ca="1">IF(ISERROR(MATCH(N$1,INDIRECT("Table!A"&amp;$AS11):INDIRECT("Table!" &amp; $BE$45 &amp; $AS11),0)),"",INDIRECT(CONCATENATE("Table!",ADDRESS($AO11,MATCH(N$1,INDIRECT("Table!A" &amp; $AS11):INDIRECT("Table!" &amp; $BE$45 &amp; $AS11),0)))))</f>
        <v>51122.2</v>
      </c>
      <c r="O11" s="278">
        <f ca="1">IF(ISERROR(MATCH(O$1,INDIRECT("Table!A"&amp;$AS11):INDIRECT("Table!" &amp; $BE$45 &amp; $AS11),0)),"",INDIRECT(CONCATENATE("Table!",ADDRESS($AO11,MATCH(O$1,INDIRECT("Table!A" &amp; $AS11):INDIRECT("Table!" &amp; $BE$45 &amp; $AS11),0)))))</f>
        <v>155906.6</v>
      </c>
      <c r="P11" s="278">
        <f ca="1">IF(ISERROR(MATCH(P$1,INDIRECT("Table!A"&amp;$AS11):INDIRECT("Table!" &amp; $BE$45 &amp; $AS11),0)),"",INDIRECT(CONCATENATE("Table!",ADDRESS($AO11,MATCH(P$1,INDIRECT("Table!A" &amp; $AS11):INDIRECT("Table!" &amp; $BE$45 &amp; $AS11),0)))))</f>
        <v>14178.6</v>
      </c>
      <c r="Q11" s="278" t="str">
        <f ca="1">IF(ISERROR(MATCH(Q$1,INDIRECT("Table!A"&amp;$AS11):INDIRECT("Table!" &amp; $BE$45 &amp; $AS11),0)),"",INDIRECT(CONCATENATE("Table!",ADDRESS($AO11,MATCH(Q$1,INDIRECT("Table!A" &amp; $AS11):INDIRECT("Table!" &amp; $BE$45 &amp; $AS11),0)))))</f>
        <v/>
      </c>
      <c r="R11" s="278" t="str">
        <f ca="1">IF(ISERROR(MATCH(R$1,INDIRECT("Table!A"&amp;$AS11):INDIRECT("Table!" &amp; $BE$45 &amp; $AS11),0)),"",INDIRECT(CONCATENATE("Table!",ADDRESS($AO11,MATCH(R$1,INDIRECT("Table!A" &amp; $AS11):INDIRECT("Table!" &amp; $BE$45 &amp; $AS11),0)))))</f>
        <v/>
      </c>
      <c r="S11" s="278">
        <f ca="1">IF(ISERROR(MATCH(S$1,INDIRECT("Table!A"&amp;$AS11):INDIRECT("Table!" &amp; $BE$45 &amp; $AS11),0)),"",INDIRECT(CONCATENATE("Table!",ADDRESS($AO11,MATCH(S$1,INDIRECT("Table!A" &amp; $AS11):INDIRECT("Table!" &amp; $BE$45 &amp; $AS11),0)))))</f>
        <v>7051.7</v>
      </c>
      <c r="T11" s="278">
        <f ca="1">IF(ISERROR(MATCH(T$1,INDIRECT("Table!A"&amp;$AS11):INDIRECT("Table!" &amp; $BE$45 &amp; $AS11),0)),"",INDIRECT(CONCATENATE("Table!",ADDRESS($AO11,MATCH(T$1,INDIRECT("Table!A" &amp; $AS11):INDIRECT("Table!" &amp; $BE$45 &amp; $AS11),0)))))</f>
        <v>3991</v>
      </c>
      <c r="U11" s="278" t="str">
        <f ca="1">IF(ISERROR(MATCH(U$1,INDIRECT("Table!A"&amp;$AS11):INDIRECT("Table!" &amp; $BE$45 &amp; $AS11),0)),"",INDIRECT(CONCATENATE("Table!",ADDRESS($AO11,MATCH(U$1,INDIRECT("Table!A" &amp; $AS11):INDIRECT("Table!" &amp; $BE$45 &amp; $AS11),0)))))</f>
        <v/>
      </c>
      <c r="V11" s="278">
        <f ca="1">IF(ISERROR(MATCH(V$1,INDIRECT("Table!A"&amp;$AS11):INDIRECT("Table!" &amp; $BE$45 &amp; $AS11),0)),"",INDIRECT(CONCATENATE("Table!",ADDRESS($AO11,MATCH(V$1,INDIRECT("Table!A" &amp; $AS11):INDIRECT("Table!" &amp; $BE$45 &amp; $AS11),0)))))</f>
        <v>39928.699999999997</v>
      </c>
      <c r="W11" s="278">
        <f ca="1">IF(ISERROR(MATCH(W$1,INDIRECT("Table!A"&amp;$AS11):INDIRECT("Table!" &amp; $BE$45 &amp; $AS11),0)),"",INDIRECT(CONCATENATE("Table!",ADDRESS($AO11,MATCH(W$1,INDIRECT("Table!A" &amp; $AS11):INDIRECT("Table!" &amp; $BE$45 &amp; $AS11),0)))))</f>
        <v>78104.2</v>
      </c>
      <c r="X11" s="278">
        <f ca="1">IF(ISERROR(MATCH(X$1,INDIRECT("Table!A"&amp;$AS11):INDIRECT("Table!" &amp; $BE$45 &amp; $AS11),0)),"",INDIRECT(CONCATENATE("Table!",ADDRESS($AO11,MATCH(X$1,INDIRECT("Table!A" &amp; $AS11):INDIRECT("Table!" &amp; $BE$45 &amp; $AS11),0)))))</f>
        <v>79624.899999999994</v>
      </c>
      <c r="Y11" s="278">
        <f ca="1">IF(ISERROR(MATCH(Y$1,INDIRECT("Table!A"&amp;$AS11):INDIRECT("Table!" &amp; $BE$45 &amp; $AS11),0)),"",INDIRECT(CONCATENATE("Table!",ADDRESS($AO11,MATCH(Y$1,INDIRECT("Table!A" &amp; $AS11):INDIRECT("Table!" &amp; $BE$45 &amp; $AS11),0)))))</f>
        <v>159191.29999999999</v>
      </c>
      <c r="Z11" s="278">
        <f ca="1">IF(ISERROR(MATCH(Z$1,INDIRECT("Table!A"&amp;$AS11):INDIRECT("Table!" &amp; $BE$45 &amp; $AS11),0)),"",INDIRECT(CONCATENATE("Table!",ADDRESS($AO11,MATCH(Z$1,INDIRECT("Table!A" &amp; $AS11):INDIRECT("Table!" &amp; $BE$45 &amp; $AS11),0)))))</f>
        <v>99448.8</v>
      </c>
      <c r="AA11" s="278">
        <f ca="1">IF(ISERROR(MATCH(AA$1,INDIRECT("Table!A"&amp;$AS11):INDIRECT("Table!" &amp; $BE$45 &amp; $AS11),0)),"",INDIRECT(CONCATENATE("Table!",ADDRESS($AO11,MATCH(AA$1,INDIRECT("Table!A" &amp; $AS11):INDIRECT("Table!" &amp; $BE$45 &amp; $AS11),0)))))</f>
        <v>55753.4</v>
      </c>
      <c r="AB11" s="278">
        <f ca="1">IF(ISERROR(MATCH(AB$1,INDIRECT("Table!A"&amp;$AS11):INDIRECT("Table!" &amp; $BE$45 &amp; $AS11),0)),"",INDIRECT(CONCATENATE("Table!",ADDRESS($AO11,MATCH(AB$1,INDIRECT("Table!A" &amp; $AS11):INDIRECT("Table!" &amp; $BE$45 &amp; $AS11),0)))))</f>
        <v>85361.2</v>
      </c>
      <c r="AC11" s="278">
        <f ca="1">IF(ISERROR(MATCH(AC$1,INDIRECT("Table!A"&amp;$AS11):INDIRECT("Table!" &amp; $BE$45 &amp; $AS11),0)),"",INDIRECT(CONCATENATE("Table!",ADDRESS($AO11,MATCH(AC$1,INDIRECT("Table!A" &amp; $AS11):INDIRECT("Table!" &amp; $BE$45 &amp; $AS11),0)))))</f>
        <v>14178.6</v>
      </c>
      <c r="AD11" s="278" t="str">
        <f ca="1">IF(ISERROR(MATCH(AD$1,INDIRECT("Table!A"&amp;$AS11):INDIRECT("Table!" &amp; $BE$45 &amp; $AS11),0)),"",INDIRECT(CONCATENATE("Table!",ADDRESS($AO11,MATCH(AD$1,INDIRECT("Table!A" &amp; $AS11):INDIRECT("Table!" &amp; $BE$45 &amp; $AS11),0)))))</f>
        <v/>
      </c>
      <c r="AE11" s="278" t="str">
        <f ca="1">IF(ISERROR(MATCH(AE$1,INDIRECT("Table!A"&amp;$AS11):INDIRECT("Table!" &amp; $BE$45 &amp; $AS11),0)),"",INDIRECT(CONCATENATE("Table!",ADDRESS($AO11,MATCH(AE$1,INDIRECT("Table!A" &amp; $AS11):INDIRECT("Table!" &amp; $BE$45 &amp; $AS11),0)))))</f>
        <v/>
      </c>
      <c r="AF11" s="278">
        <f ca="1">IF(ISERROR(MATCH(AF$1,INDIRECT("Table!A"&amp;$AS11):INDIRECT("Table!" &amp; $BE$45 &amp; $AS11),0)),"",INDIRECT(CONCATENATE("Table!",ADDRESS($AO11,MATCH(AF$1,INDIRECT("Table!A" &amp; $AS11):INDIRECT("Table!" &amp; $BE$45 &amp; $AS11),0)))))</f>
        <v>159241.29999999999</v>
      </c>
      <c r="AG11" s="278">
        <f ca="1">IF(ISERROR(MATCH(AG$1,INDIRECT("Table!A"&amp;$AS11):INDIRECT("Table!" &amp; $BE$45 &amp; $AS11),0)),"",INDIRECT(CONCATENATE("Table!",ADDRESS($AO11,MATCH(AG$1,INDIRECT("Table!A" &amp; $AS11):INDIRECT("Table!" &amp; $BE$45 &amp; $AS11),0)))))</f>
        <v>64008.2</v>
      </c>
      <c r="AH11" s="278">
        <f ca="1">IF(ISERROR(MATCH(AH$1,INDIRECT("Table!A"&amp;$AS11):INDIRECT("Table!" &amp; $BE$45 &amp; $AS11),0)),"",INDIRECT(CONCATENATE("Table!",ADDRESS($AO11,MATCH(AH$1,INDIRECT("Table!A" &amp; $AS11):INDIRECT("Table!" &amp; $BE$45 &amp; $AS11),0)))))</f>
        <v>51122.2</v>
      </c>
      <c r="AI11" s="278">
        <f ca="1">IF(ISERROR(MATCH(AI$1,INDIRECT("Table!A"&amp;$AS11):INDIRECT("Table!" &amp; $BE$45 &amp; $AS11),0)),"",INDIRECT(CONCATENATE("Table!",ADDRESS($AO11,MATCH(AI$1,INDIRECT("Table!A" &amp; $AS11):INDIRECT("Table!" &amp; $BE$45 &amp; $AS11),0)))))</f>
        <v>155906.6</v>
      </c>
      <c r="AJ11" s="278">
        <f ca="1">IF(ISERROR(MATCH(AJ$1,INDIRECT("Table!A"&amp;$AS11):INDIRECT("Table!" &amp; $BE$45 &amp; $AS11),0)),"",INDIRECT(CONCATENATE("Table!",ADDRESS($AO11,MATCH(AJ$1,INDIRECT("Table!A" &amp; $AS11):INDIRECT("Table!" &amp; $BE$45 &amp; $AS11),0)))))</f>
        <v>7191.3</v>
      </c>
      <c r="AK11" s="278" t="str">
        <f ca="1">IF(ISERROR(MATCH(AK$1,INDIRECT("Table!A"&amp;$AS11):INDIRECT("Table!" &amp; $BE$45 &amp; $AS11),0)),"",INDIRECT(CONCATENATE("Table!",ADDRESS($AO11,MATCH(AK$1,INDIRECT("Table!A" &amp; $AS11):INDIRECT("Table!" &amp; $BE$45 &amp; $AS11),0)))))</f>
        <v/>
      </c>
      <c r="AL11" s="278" t="str">
        <f ca="1">IF(ISERROR(MATCH(AL$1,INDIRECT("Table!A"&amp;$AS11):INDIRECT("Table!" &amp; $BE$45 &amp; $AS11),0)),"",INDIRECT(CONCATENATE("Table!",ADDRESS($AO11,MATCH(AL$1,INDIRECT("Table!A" &amp; $AS11):INDIRECT("Table!" &amp; $BE$45 &amp; $AS11),0)))))</f>
        <v/>
      </c>
      <c r="AM11" s="278">
        <f ca="1">IF(ISERROR(MATCH(AM$1,INDIRECT("Table!A"&amp;$AS11):INDIRECT("Table!" &amp; $BE$45 &amp; $AS11),0)),"",INDIRECT(CONCATENATE("Table!",ADDRESS($AO11,MATCH(AM$1,INDIRECT("Table!A" &amp; $AS11):INDIRECT("Table!" &amp; $BE$45 &amp; $AS11),0)))))</f>
        <v>7051.7</v>
      </c>
      <c r="AN11" s="278">
        <f ca="1">IF(ISERROR(MATCH(AN$1,INDIRECT("Table!A"&amp;$AS11):INDIRECT("Table!" &amp; $BE$45 &amp; $AS11),0)),"",INDIRECT(CONCATENATE("Table!",ADDRESS($AO11,MATCH(AN$1,INDIRECT("Table!A" &amp; $AS11):INDIRECT("Table!" &amp; $BE$45 &amp; $AS11),0)))))</f>
        <v>3991</v>
      </c>
      <c r="AO11" s="274">
        <f>MATCH($A11,Table!$A:$A,0)+$AQ$2-1</f>
        <v>89</v>
      </c>
      <c r="AS11" s="276">
        <f>MATCH($A11,Table!$A:$A,0)+$AU$2-1</f>
        <v>87</v>
      </c>
      <c r="AW11" s="274">
        <f>MATCH($A11,Table!$A:$A,0)+$AY$2-1</f>
        <v>88</v>
      </c>
      <c r="BA11" s="276">
        <f>MATCH($A11,Table!$A:$A,0)+$AU$2-1</f>
        <v>87</v>
      </c>
      <c r="BE11" s="389" t="s">
        <v>218</v>
      </c>
    </row>
    <row r="12" spans="1:57" s="271" customFormat="1">
      <c r="A12" s="272">
        <v>41401</v>
      </c>
      <c r="B12" s="278">
        <f ca="1">IF(ISERROR(MATCH(B$1,INDIRECT("Table!A"&amp;$AS12):INDIRECT("Table!" &amp; $BE$45 &amp; $AS12),0)),"",INDIRECT(CONCATENATE("Table!",ADDRESS($AO12,MATCH(B$1,INDIRECT("Table!A" &amp; $AS12):INDIRECT("Table!" &amp; $BE$45 &amp; $AS12),0)))))</f>
        <v>39748.1</v>
      </c>
      <c r="C12" s="278">
        <f ca="1">IF(ISERROR(MATCH(C$1,INDIRECT("Table!A"&amp;$AS12):INDIRECT("Table!" &amp; $BE$45 &amp; $AS12),0)),"",INDIRECT(CONCATENATE("Table!",ADDRESS($AO12,MATCH(C$1,INDIRECT("Table!A" &amp; $AS12):INDIRECT("Table!" &amp; $BE$45 &amp; $AS12),0)))))</f>
        <v>78060.399999999994</v>
      </c>
      <c r="D12" s="278">
        <f ca="1">IF(ISERROR(MATCH(D$1,INDIRECT("Table!A"&amp;$AS12):INDIRECT("Table!" &amp; $BE$45 &amp; $AS12),0)),"",INDIRECT(CONCATENATE("Table!",ADDRESS($AO12,MATCH(D$1,INDIRECT("Table!A" &amp; $AS12):INDIRECT("Table!" &amp; $BE$45 &amp; $AS12),0)))))</f>
        <v>79602.8</v>
      </c>
      <c r="E12" s="278">
        <f ca="1">IF(ISERROR(MATCH(E$1,INDIRECT("Table!A"&amp;$AS12):INDIRECT("Table!" &amp; $BE$45 &amp; $AS12),0)),"",INDIRECT(CONCATENATE("Table!",ADDRESS($AO12,MATCH(E$1,INDIRECT("Table!A" &amp; $AS12):INDIRECT("Table!" &amp; $BE$45 &amp; $AS12),0)))))</f>
        <v>158581.29999999999</v>
      </c>
      <c r="F12" s="278">
        <f ca="1">IF(ISERROR(MATCH(F$1,INDIRECT("Table!A"&amp;$AS12):INDIRECT("Table!" &amp; $BE$45 &amp; $AS12),0)),"",INDIRECT(CONCATENATE("Table!",ADDRESS($AO12,MATCH(F$1,INDIRECT("Table!A" &amp; $AS12):INDIRECT("Table!" &amp; $BE$45 &amp; $AS12),0)))))</f>
        <v>98363.5</v>
      </c>
      <c r="G12" s="278">
        <f ca="1">IF(ISERROR(MATCH(G$1,INDIRECT("Table!A"&amp;$AS12):INDIRECT("Table!" &amp; $BE$45 &amp; $AS12),0)),"",INDIRECT(CONCATENATE("Table!",ADDRESS($AO12,MATCH(G$1,INDIRECT("Table!A" &amp; $AS12):INDIRECT("Table!" &amp; $BE$45 &amp; $AS12),0)))))</f>
        <v>51009.5</v>
      </c>
      <c r="H12" s="278">
        <f ca="1">IF(ISERROR(MATCH(H$1,INDIRECT("Table!A"&amp;$AS12):INDIRECT("Table!" &amp; $BE$45 &amp; $AS12),0)),"",INDIRECT(CONCATENATE("Table!",ADDRESS($AO12,MATCH(H$1,INDIRECT("Table!A" &amp; $AS12):INDIRECT("Table!" &amp; $BE$45 &amp; $AS12),0)))))</f>
        <v>84365.5</v>
      </c>
      <c r="I12" s="278">
        <f ca="1">IF(ISERROR(MATCH(I$1,INDIRECT("Table!A"&amp;$AS12):INDIRECT("Table!" &amp; $BE$45 &amp; $AS12),0)),"",INDIRECT(CONCATENATE("Table!",ADDRESS($AO12,MATCH(I$1,INDIRECT("Table!A" &amp; $AS12):INDIRECT("Table!" &amp; $BE$45 &amp; $AS12),0)))))</f>
        <v>6993.2</v>
      </c>
      <c r="J12" s="278" t="str">
        <f ca="1">IF(ISERROR(MATCH(J$1,INDIRECT("Table!A"&amp;$AS12):INDIRECT("Table!" &amp; $BE$45 &amp; $AS12),0)),"",INDIRECT(CONCATENATE("Table!",ADDRESS($AO12,MATCH(J$1,INDIRECT("Table!A" &amp; $AS12):INDIRECT("Table!" &amp; $BE$45 &amp; $AS12),0)))))</f>
        <v/>
      </c>
      <c r="K12" s="278" t="str">
        <f ca="1">IF(ISERROR(MATCH(K$1,INDIRECT("Table!A"&amp;$AS12):INDIRECT("Table!" &amp; $BE$45 &amp; $AS12),0)),"",INDIRECT(CONCATENATE("Table!",ADDRESS($AO12,MATCH(K$1,INDIRECT("Table!A" &amp; $AS12):INDIRECT("Table!" &amp; $BE$45 &amp; $AS12),0)))))</f>
        <v/>
      </c>
      <c r="L12" s="278">
        <f ca="1">IF(ISERROR(MATCH(L$1,INDIRECT("Table!A"&amp;$AS12):INDIRECT("Table!" &amp; $BE$45 &amp; $AS12),0)),"",INDIRECT(CONCATENATE("Table!",ADDRESS($AO12,MATCH(L$1,INDIRECT("Table!A" &amp; $AS12):INDIRECT("Table!" &amp; $BE$45 &amp; $AS12),0)))))</f>
        <v>158963</v>
      </c>
      <c r="M12" s="278">
        <f ca="1">IF(ISERROR(MATCH(M$1,INDIRECT("Table!A"&amp;$AS12):INDIRECT("Table!" &amp; $BE$45 &amp; $AS12),0)),"",INDIRECT(CONCATENATE("Table!",ADDRESS($AO12,MATCH(M$1,INDIRECT("Table!A" &amp; $AS12):INDIRECT("Table!" &amp; $BE$45 &amp; $AS12),0)))))</f>
        <v>63268.3</v>
      </c>
      <c r="N12" s="278">
        <f ca="1">IF(ISERROR(MATCH(N$1,INDIRECT("Table!A"&amp;$AS12):INDIRECT("Table!" &amp; $BE$45 &amp; $AS12),0)),"",INDIRECT(CONCATENATE("Table!",ADDRESS($AO12,MATCH(N$1,INDIRECT("Table!A" &amp; $AS12):INDIRECT("Table!" &amp; $BE$45 &amp; $AS12),0)))))</f>
        <v>50687.3</v>
      </c>
      <c r="O12" s="278">
        <f ca="1">IF(ISERROR(MATCH(O$1,INDIRECT("Table!A"&amp;$AS12):INDIRECT("Table!" &amp; $BE$45 &amp; $AS12),0)),"",INDIRECT(CONCATENATE("Table!",ADDRESS($AO12,MATCH(O$1,INDIRECT("Table!A" &amp; $AS12):INDIRECT("Table!" &amp; $BE$45 &amp; $AS12),0)))))</f>
        <v>154723.79999999999</v>
      </c>
      <c r="P12" s="278">
        <f ca="1">IF(ISERROR(MATCH(P$1,INDIRECT("Table!A"&amp;$AS12):INDIRECT("Table!" &amp; $BE$45 &amp; $AS12),0)),"",INDIRECT(CONCATENATE("Table!",ADDRESS($AO12,MATCH(P$1,INDIRECT("Table!A" &amp; $AS12):INDIRECT("Table!" &amp; $BE$45 &amp; $AS12),0)))))</f>
        <v>13782.4</v>
      </c>
      <c r="Q12" s="278" t="str">
        <f ca="1">IF(ISERROR(MATCH(Q$1,INDIRECT("Table!A"&amp;$AS12):INDIRECT("Table!" &amp; $BE$45 &amp; $AS12),0)),"",INDIRECT(CONCATENATE("Table!",ADDRESS($AO12,MATCH(Q$1,INDIRECT("Table!A" &amp; $AS12):INDIRECT("Table!" &amp; $BE$45 &amp; $AS12),0)))))</f>
        <v/>
      </c>
      <c r="R12" s="278" t="str">
        <f ca="1">IF(ISERROR(MATCH(R$1,INDIRECT("Table!A"&amp;$AS12):INDIRECT("Table!" &amp; $BE$45 &amp; $AS12),0)),"",INDIRECT(CONCATENATE("Table!",ADDRESS($AO12,MATCH(R$1,INDIRECT("Table!A" &amp; $AS12):INDIRECT("Table!" &amp; $BE$45 &amp; $AS12),0)))))</f>
        <v/>
      </c>
      <c r="S12" s="278">
        <f ca="1">IF(ISERROR(MATCH(S$1,INDIRECT("Table!A"&amp;$AS12):INDIRECT("Table!" &amp; $BE$45 &amp; $AS12),0)),"",INDIRECT(CONCATENATE("Table!",ADDRESS($AO12,MATCH(S$1,INDIRECT("Table!A" &amp; $AS12):INDIRECT("Table!" &amp; $BE$45 &amp; $AS12),0)))))</f>
        <v>7016.2</v>
      </c>
      <c r="T12" s="278">
        <f ca="1">IF(ISERROR(MATCH(T$1,INDIRECT("Table!A"&amp;$AS12):INDIRECT("Table!" &amp; $BE$45 &amp; $AS12),0)),"",INDIRECT(CONCATENATE("Table!",ADDRESS($AO12,MATCH(T$1,INDIRECT("Table!A" &amp; $AS12):INDIRECT("Table!" &amp; $BE$45 &amp; $AS12),0)))))</f>
        <v>3466.6</v>
      </c>
      <c r="U12" s="278" t="str">
        <f ca="1">IF(ISERROR(MATCH(U$1,INDIRECT("Table!A"&amp;$AS12):INDIRECT("Table!" &amp; $BE$45 &amp; $AS12),0)),"",INDIRECT(CONCATENATE("Table!",ADDRESS($AO12,MATCH(U$1,INDIRECT("Table!A" &amp; $AS12):INDIRECT("Table!" &amp; $BE$45 &amp; $AS12),0)))))</f>
        <v/>
      </c>
      <c r="V12" s="278">
        <f ca="1">IF(ISERROR(MATCH(V$1,INDIRECT("Table!A"&amp;$AS12):INDIRECT("Table!" &amp; $BE$45 &amp; $AS12),0)),"",INDIRECT(CONCATENATE("Table!",ADDRESS($AO12,MATCH(V$1,INDIRECT("Table!A" &amp; $AS12):INDIRECT("Table!" &amp; $BE$45 &amp; $AS12),0)))))</f>
        <v>39748.1</v>
      </c>
      <c r="W12" s="278">
        <f ca="1">IF(ISERROR(MATCH(W$1,INDIRECT("Table!A"&amp;$AS12):INDIRECT("Table!" &amp; $BE$45 &amp; $AS12),0)),"",INDIRECT(CONCATENATE("Table!",ADDRESS($AO12,MATCH(W$1,INDIRECT("Table!A" &amp; $AS12):INDIRECT("Table!" &amp; $BE$45 &amp; $AS12),0)))))</f>
        <v>78060.399999999994</v>
      </c>
      <c r="X12" s="278">
        <f ca="1">IF(ISERROR(MATCH(X$1,INDIRECT("Table!A"&amp;$AS12):INDIRECT("Table!" &amp; $BE$45 &amp; $AS12),0)),"",INDIRECT(CONCATENATE("Table!",ADDRESS($AO12,MATCH(X$1,INDIRECT("Table!A" &amp; $AS12):INDIRECT("Table!" &amp; $BE$45 &amp; $AS12),0)))))</f>
        <v>79602.8</v>
      </c>
      <c r="Y12" s="278">
        <f ca="1">IF(ISERROR(MATCH(Y$1,INDIRECT("Table!A"&amp;$AS12):INDIRECT("Table!" &amp; $BE$45 &amp; $AS12),0)),"",INDIRECT(CONCATENATE("Table!",ADDRESS($AO12,MATCH(Y$1,INDIRECT("Table!A" &amp; $AS12):INDIRECT("Table!" &amp; $BE$45 &amp; $AS12),0)))))</f>
        <v>158581.29999999999</v>
      </c>
      <c r="Z12" s="278">
        <f ca="1">IF(ISERROR(MATCH(Z$1,INDIRECT("Table!A"&amp;$AS12):INDIRECT("Table!" &amp; $BE$45 &amp; $AS12),0)),"",INDIRECT(CONCATENATE("Table!",ADDRESS($AO12,MATCH(Z$1,INDIRECT("Table!A" &amp; $AS12):INDIRECT("Table!" &amp; $BE$45 &amp; $AS12),0)))))</f>
        <v>98363.5</v>
      </c>
      <c r="AA12" s="278">
        <f ca="1">IF(ISERROR(MATCH(AA$1,INDIRECT("Table!A"&amp;$AS12):INDIRECT("Table!" &amp; $BE$45 &amp; $AS12),0)),"",INDIRECT(CONCATENATE("Table!",ADDRESS($AO12,MATCH(AA$1,INDIRECT("Table!A" &amp; $AS12):INDIRECT("Table!" &amp; $BE$45 &amp; $AS12),0)))))</f>
        <v>51009.5</v>
      </c>
      <c r="AB12" s="278">
        <f ca="1">IF(ISERROR(MATCH(AB$1,INDIRECT("Table!A"&amp;$AS12):INDIRECT("Table!" &amp; $BE$45 &amp; $AS12),0)),"",INDIRECT(CONCATENATE("Table!",ADDRESS($AO12,MATCH(AB$1,INDIRECT("Table!A" &amp; $AS12):INDIRECT("Table!" &amp; $BE$45 &amp; $AS12),0)))))</f>
        <v>84365.5</v>
      </c>
      <c r="AC12" s="278">
        <f ca="1">IF(ISERROR(MATCH(AC$1,INDIRECT("Table!A"&amp;$AS12):INDIRECT("Table!" &amp; $BE$45 &amp; $AS12),0)),"",INDIRECT(CONCATENATE("Table!",ADDRESS($AO12,MATCH(AC$1,INDIRECT("Table!A" &amp; $AS12):INDIRECT("Table!" &amp; $BE$45 &amp; $AS12),0)))))</f>
        <v>13782.4</v>
      </c>
      <c r="AD12" s="278" t="str">
        <f ca="1">IF(ISERROR(MATCH(AD$1,INDIRECT("Table!A"&amp;$AS12):INDIRECT("Table!" &amp; $BE$45 &amp; $AS12),0)),"",INDIRECT(CONCATENATE("Table!",ADDRESS($AO12,MATCH(AD$1,INDIRECT("Table!A" &amp; $AS12):INDIRECT("Table!" &amp; $BE$45 &amp; $AS12),0)))))</f>
        <v/>
      </c>
      <c r="AE12" s="278" t="str">
        <f ca="1">IF(ISERROR(MATCH(AE$1,INDIRECT("Table!A"&amp;$AS12):INDIRECT("Table!" &amp; $BE$45 &amp; $AS12),0)),"",INDIRECT(CONCATENATE("Table!",ADDRESS($AO12,MATCH(AE$1,INDIRECT("Table!A" &amp; $AS12):INDIRECT("Table!" &amp; $BE$45 &amp; $AS12),0)))))</f>
        <v/>
      </c>
      <c r="AF12" s="278">
        <f ca="1">IF(ISERROR(MATCH(AF$1,INDIRECT("Table!A"&amp;$AS12):INDIRECT("Table!" &amp; $BE$45 &amp; $AS12),0)),"",INDIRECT(CONCATENATE("Table!",ADDRESS($AO12,MATCH(AF$1,INDIRECT("Table!A" &amp; $AS12):INDIRECT("Table!" &amp; $BE$45 &amp; $AS12),0)))))</f>
        <v>158963</v>
      </c>
      <c r="AG12" s="278">
        <f ca="1">IF(ISERROR(MATCH(AG$1,INDIRECT("Table!A"&amp;$AS12):INDIRECT("Table!" &amp; $BE$45 &amp; $AS12),0)),"",INDIRECT(CONCATENATE("Table!",ADDRESS($AO12,MATCH(AG$1,INDIRECT("Table!A" &amp; $AS12):INDIRECT("Table!" &amp; $BE$45 &amp; $AS12),0)))))</f>
        <v>63268.3</v>
      </c>
      <c r="AH12" s="278">
        <f ca="1">IF(ISERROR(MATCH(AH$1,INDIRECT("Table!A"&amp;$AS12):INDIRECT("Table!" &amp; $BE$45 &amp; $AS12),0)),"",INDIRECT(CONCATENATE("Table!",ADDRESS($AO12,MATCH(AH$1,INDIRECT("Table!A" &amp; $AS12):INDIRECT("Table!" &amp; $BE$45 &amp; $AS12),0)))))</f>
        <v>50687.3</v>
      </c>
      <c r="AI12" s="278">
        <f ca="1">IF(ISERROR(MATCH(AI$1,INDIRECT("Table!A"&amp;$AS12):INDIRECT("Table!" &amp; $BE$45 &amp; $AS12),0)),"",INDIRECT(CONCATENATE("Table!",ADDRESS($AO12,MATCH(AI$1,INDIRECT("Table!A" &amp; $AS12):INDIRECT("Table!" &amp; $BE$45 &amp; $AS12),0)))))</f>
        <v>154723.79999999999</v>
      </c>
      <c r="AJ12" s="278">
        <f ca="1">IF(ISERROR(MATCH(AJ$1,INDIRECT("Table!A"&amp;$AS12):INDIRECT("Table!" &amp; $BE$45 &amp; $AS12),0)),"",INDIRECT(CONCATENATE("Table!",ADDRESS($AO12,MATCH(AJ$1,INDIRECT("Table!A" &amp; $AS12):INDIRECT("Table!" &amp; $BE$45 &amp; $AS12),0)))))</f>
        <v>6993.2</v>
      </c>
      <c r="AK12" s="278" t="str">
        <f ca="1">IF(ISERROR(MATCH(AK$1,INDIRECT("Table!A"&amp;$AS12):INDIRECT("Table!" &amp; $BE$45 &amp; $AS12),0)),"",INDIRECT(CONCATENATE("Table!",ADDRESS($AO12,MATCH(AK$1,INDIRECT("Table!A" &amp; $AS12):INDIRECT("Table!" &amp; $BE$45 &amp; $AS12),0)))))</f>
        <v/>
      </c>
      <c r="AL12" s="278" t="str">
        <f ca="1">IF(ISERROR(MATCH(AL$1,INDIRECT("Table!A"&amp;$AS12):INDIRECT("Table!" &amp; $BE$45 &amp; $AS12),0)),"",INDIRECT(CONCATENATE("Table!",ADDRESS($AO12,MATCH(AL$1,INDIRECT("Table!A" &amp; $AS12):INDIRECT("Table!" &amp; $BE$45 &amp; $AS12),0)))))</f>
        <v/>
      </c>
      <c r="AM12" s="278">
        <f ca="1">IF(ISERROR(MATCH(AM$1,INDIRECT("Table!A"&amp;$AS12):INDIRECT("Table!" &amp; $BE$45 &amp; $AS12),0)),"",INDIRECT(CONCATENATE("Table!",ADDRESS($AO12,MATCH(AM$1,INDIRECT("Table!A" &amp; $AS12):INDIRECT("Table!" &amp; $BE$45 &amp; $AS12),0)))))</f>
        <v>7016.2</v>
      </c>
      <c r="AN12" s="278">
        <f ca="1">IF(ISERROR(MATCH(AN$1,INDIRECT("Table!A"&amp;$AS12):INDIRECT("Table!" &amp; $BE$45 &amp; $AS12),0)),"",INDIRECT(CONCATENATE("Table!",ADDRESS($AO12,MATCH(AN$1,INDIRECT("Table!A" &amp; $AS12):INDIRECT("Table!" &amp; $BE$45 &amp; $AS12),0)))))</f>
        <v>3466.6</v>
      </c>
      <c r="AO12" s="274">
        <f>MATCH($A12,Table!$A:$A,0)+$AQ$2-1</f>
        <v>101</v>
      </c>
      <c r="AS12" s="276">
        <f>MATCH($A12,Table!$A:$A,0)+$AU$2-1</f>
        <v>99</v>
      </c>
      <c r="AW12" s="274">
        <f>MATCH($A12,Table!$A:$A,0)+$AY$2-1</f>
        <v>100</v>
      </c>
      <c r="BA12" s="276">
        <f>MATCH($A12,Table!$A:$A,0)+$AU$2-1</f>
        <v>99</v>
      </c>
      <c r="BE12" s="389" t="s">
        <v>218</v>
      </c>
    </row>
    <row r="13" spans="1:57" s="271" customFormat="1">
      <c r="A13" s="272">
        <v>41395</v>
      </c>
      <c r="B13" s="278">
        <f ca="1">IF(ISERROR(MATCH(B$1,INDIRECT("Table!A"&amp;$AS13):INDIRECT("Table!" &amp; $BE$45 &amp; $AS13),0)),"",INDIRECT(CONCATENATE("Table!",ADDRESS($AO13,MATCH(B$1,INDIRECT("Table!A" &amp; $AS13):INDIRECT("Table!" &amp; $BE$45 &amp; $AS13),0)))))</f>
        <v>43218.8</v>
      </c>
      <c r="C13" s="278">
        <f ca="1">IF(ISERROR(MATCH(C$1,INDIRECT("Table!A"&amp;$AS13):INDIRECT("Table!" &amp; $BE$45 &amp; $AS13),0)),"",INDIRECT(CONCATENATE("Table!",ADDRESS($AO13,MATCH(C$1,INDIRECT("Table!A" &amp; $AS13):INDIRECT("Table!" &amp; $BE$45 &amp; $AS13),0)))))</f>
        <v>77807.3</v>
      </c>
      <c r="D13" s="278">
        <f ca="1">IF(ISERROR(MATCH(D$1,INDIRECT("Table!A"&amp;$AS13):INDIRECT("Table!" &amp; $BE$45 &amp; $AS13),0)),"",INDIRECT(CONCATENATE("Table!",ADDRESS($AO13,MATCH(D$1,INDIRECT("Table!A" &amp; $AS13):INDIRECT("Table!" &amp; $BE$45 &amp; $AS13),0)))))</f>
        <v>79376.7</v>
      </c>
      <c r="E13" s="278">
        <f ca="1">IF(ISERROR(MATCH(E$1,INDIRECT("Table!A"&amp;$AS13):INDIRECT("Table!" &amp; $BE$45 &amp; $AS13),0)),"",INDIRECT(CONCATENATE("Table!",ADDRESS($AO13,MATCH(E$1,INDIRECT("Table!A" &amp; $AS13):INDIRECT("Table!" &amp; $BE$45 &amp; $AS13),0)))))</f>
        <v>157905</v>
      </c>
      <c r="F13" s="278">
        <f ca="1">IF(ISERROR(MATCH(F$1,INDIRECT("Table!A"&amp;$AS13):INDIRECT("Table!" &amp; $BE$45 &amp; $AS13),0)),"",INDIRECT(CONCATENATE("Table!",ADDRESS($AO13,MATCH(F$1,INDIRECT("Table!A" &amp; $AS13):INDIRECT("Table!" &amp; $BE$45 &amp; $AS13),0)))))</f>
        <v>97600.7</v>
      </c>
      <c r="G13" s="278">
        <f ca="1">IF(ISERROR(MATCH(G$1,INDIRECT("Table!A"&amp;$AS13):INDIRECT("Table!" &amp; $BE$45 &amp; $AS13),0)),"",INDIRECT(CONCATENATE("Table!",ADDRESS($AO13,MATCH(G$1,INDIRECT("Table!A" &amp; $AS13):INDIRECT("Table!" &amp; $BE$45 &amp; $AS13),0)))))</f>
        <v>50784</v>
      </c>
      <c r="H13" s="278">
        <f ca="1">IF(ISERROR(MATCH(H$1,INDIRECT("Table!A"&amp;$AS13):INDIRECT("Table!" &amp; $BE$45 &amp; $AS13),0)),"",INDIRECT(CONCATENATE("Table!",ADDRESS($AO13,MATCH(H$1,INDIRECT("Table!A" &amp; $AS13):INDIRECT("Table!" &amp; $BE$45 &amp; $AS13),0)))))</f>
        <v>84147.7</v>
      </c>
      <c r="I13" s="278">
        <f ca="1">IF(ISERROR(MATCH(I$1,INDIRECT("Table!A"&amp;$AS13):INDIRECT("Table!" &amp; $BE$45 &amp; $AS13),0)),"",INDIRECT(CONCATENATE("Table!",ADDRESS($AO13,MATCH(I$1,INDIRECT("Table!A" &amp; $AS13):INDIRECT("Table!" &amp; $BE$45 &amp; $AS13),0)))))</f>
        <v>6979.2</v>
      </c>
      <c r="J13" s="278" t="str">
        <f ca="1">IF(ISERROR(MATCH(J$1,INDIRECT("Table!A"&amp;$AS13):INDIRECT("Table!" &amp; $BE$45 &amp; $AS13),0)),"",INDIRECT(CONCATENATE("Table!",ADDRESS($AO13,MATCH(J$1,INDIRECT("Table!A" &amp; $AS13):INDIRECT("Table!" &amp; $BE$45 &amp; $AS13),0)))))</f>
        <v/>
      </c>
      <c r="K13" s="278" t="str">
        <f ca="1">IF(ISERROR(MATCH(K$1,INDIRECT("Table!A"&amp;$AS13):INDIRECT("Table!" &amp; $BE$45 &amp; $AS13),0)),"",INDIRECT(CONCATENATE("Table!",ADDRESS($AO13,MATCH(K$1,INDIRECT("Table!A" &amp; $AS13):INDIRECT("Table!" &amp; $BE$45 &amp; $AS13),0)))))</f>
        <v/>
      </c>
      <c r="L13" s="278">
        <f ca="1">IF(ISERROR(MATCH(L$1,INDIRECT("Table!A"&amp;$AS13):INDIRECT("Table!" &amp; $BE$45 &amp; $AS13),0)),"",INDIRECT(CONCATENATE("Table!",ADDRESS($AO13,MATCH(L$1,INDIRECT("Table!A" &amp; $AS13):INDIRECT("Table!" &amp; $BE$45 &amp; $AS13),0)))))</f>
        <v>158636.5</v>
      </c>
      <c r="M13" s="278">
        <f ca="1">IF(ISERROR(MATCH(M$1,INDIRECT("Table!A"&amp;$AS13):INDIRECT("Table!" &amp; $BE$45 &amp; $AS13),0)),"",INDIRECT(CONCATENATE("Table!",ADDRESS($AO13,MATCH(M$1,INDIRECT("Table!A" &amp; $AS13):INDIRECT("Table!" &amp; $BE$45 &amp; $AS13),0)))))</f>
        <v>65202.6</v>
      </c>
      <c r="N13" s="278">
        <f ca="1">IF(ISERROR(MATCH(N$1,INDIRECT("Table!A"&amp;$AS13):INDIRECT("Table!" &amp; $BE$45 &amp; $AS13),0)),"",INDIRECT(CONCATENATE("Table!",ADDRESS($AO13,MATCH(N$1,INDIRECT("Table!A" &amp; $AS13):INDIRECT("Table!" &amp; $BE$45 &amp; $AS13),0)))))</f>
        <v>50310.9</v>
      </c>
      <c r="O13" s="278">
        <f ca="1">IF(ISERROR(MATCH(O$1,INDIRECT("Table!A"&amp;$AS13):INDIRECT("Table!" &amp; $BE$45 &amp; $AS13),0)),"",INDIRECT(CONCATENATE("Table!",ADDRESS($AO13,MATCH(O$1,INDIRECT("Table!A" &amp; $AS13):INDIRECT("Table!" &amp; $BE$45 &amp; $AS13),0)))))</f>
        <v>154492.6</v>
      </c>
      <c r="P13" s="278">
        <f ca="1">IF(ISERROR(MATCH(P$1,INDIRECT("Table!A"&amp;$AS13):INDIRECT("Table!" &amp; $BE$45 &amp; $AS13),0)),"",INDIRECT(CONCATENATE("Table!",ADDRESS($AO13,MATCH(P$1,INDIRECT("Table!A" &amp; $AS13):INDIRECT("Table!" &amp; $BE$45 &amp; $AS13),0)))))</f>
        <v>13757.3</v>
      </c>
      <c r="Q13" s="278" t="str">
        <f ca="1">IF(ISERROR(MATCH(Q$1,INDIRECT("Table!A"&amp;$AS13):INDIRECT("Table!" &amp; $BE$45 &amp; $AS13),0)),"",INDIRECT(CONCATENATE("Table!",ADDRESS($AO13,MATCH(Q$1,INDIRECT("Table!A" &amp; $AS13):INDIRECT("Table!" &amp; $BE$45 &amp; $AS13),0)))))</f>
        <v/>
      </c>
      <c r="R13" s="278" t="str">
        <f ca="1">IF(ISERROR(MATCH(R$1,INDIRECT("Table!A"&amp;$AS13):INDIRECT("Table!" &amp; $BE$45 &amp; $AS13),0)),"",INDIRECT(CONCATENATE("Table!",ADDRESS($AO13,MATCH(R$1,INDIRECT("Table!A" &amp; $AS13):INDIRECT("Table!" &amp; $BE$45 &amp; $AS13),0)))))</f>
        <v/>
      </c>
      <c r="S13" s="278">
        <f ca="1">IF(ISERROR(MATCH(S$1,INDIRECT("Table!A"&amp;$AS13):INDIRECT("Table!" &amp; $BE$45 &amp; $AS13),0)),"",INDIRECT(CONCATENATE("Table!",ADDRESS($AO13,MATCH(S$1,INDIRECT("Table!A" &amp; $AS13):INDIRECT("Table!" &amp; $BE$45 &amp; $AS13),0)))))</f>
        <v>6999.8</v>
      </c>
      <c r="T13" s="278">
        <f ca="1">IF(ISERROR(MATCH(T$1,INDIRECT("Table!A"&amp;$AS13):INDIRECT("Table!" &amp; $BE$45 &amp; $AS13),0)),"",INDIRECT(CONCATENATE("Table!",ADDRESS($AO13,MATCH(T$1,INDIRECT("Table!A" &amp; $AS13):INDIRECT("Table!" &amp; $BE$45 &amp; $AS13),0)))))</f>
        <v>3453.4</v>
      </c>
      <c r="U13" s="278" t="str">
        <f ca="1">IF(ISERROR(MATCH(U$1,INDIRECT("Table!A"&amp;$AS13):INDIRECT("Table!" &amp; $BE$45 &amp; $AS13),0)),"",INDIRECT(CONCATENATE("Table!",ADDRESS($AO13,MATCH(U$1,INDIRECT("Table!A" &amp; $AS13):INDIRECT("Table!" &amp; $BE$45 &amp; $AS13),0)))))</f>
        <v/>
      </c>
      <c r="V13" s="278">
        <f ca="1">IF(ISERROR(MATCH(V$1,INDIRECT("Table!A"&amp;$AS13):INDIRECT("Table!" &amp; $BE$45 &amp; $AS13),0)),"",INDIRECT(CONCATENATE("Table!",ADDRESS($AO13,MATCH(V$1,INDIRECT("Table!A" &amp; $AS13):INDIRECT("Table!" &amp; $BE$45 &amp; $AS13),0)))))</f>
        <v>43218.8</v>
      </c>
      <c r="W13" s="278">
        <f ca="1">IF(ISERROR(MATCH(W$1,INDIRECT("Table!A"&amp;$AS13):INDIRECT("Table!" &amp; $BE$45 &amp; $AS13),0)),"",INDIRECT(CONCATENATE("Table!",ADDRESS($AO13,MATCH(W$1,INDIRECT("Table!A" &amp; $AS13):INDIRECT("Table!" &amp; $BE$45 &amp; $AS13),0)))))</f>
        <v>77807.3</v>
      </c>
      <c r="X13" s="278">
        <f ca="1">IF(ISERROR(MATCH(X$1,INDIRECT("Table!A"&amp;$AS13):INDIRECT("Table!" &amp; $BE$45 &amp; $AS13),0)),"",INDIRECT(CONCATENATE("Table!",ADDRESS($AO13,MATCH(X$1,INDIRECT("Table!A" &amp; $AS13):INDIRECT("Table!" &amp; $BE$45 &amp; $AS13),0)))))</f>
        <v>79376.7</v>
      </c>
      <c r="Y13" s="278">
        <f ca="1">IF(ISERROR(MATCH(Y$1,INDIRECT("Table!A"&amp;$AS13):INDIRECT("Table!" &amp; $BE$45 &amp; $AS13),0)),"",INDIRECT(CONCATENATE("Table!",ADDRESS($AO13,MATCH(Y$1,INDIRECT("Table!A" &amp; $AS13):INDIRECT("Table!" &amp; $BE$45 &amp; $AS13),0)))))</f>
        <v>157905</v>
      </c>
      <c r="Z13" s="278">
        <f ca="1">IF(ISERROR(MATCH(Z$1,INDIRECT("Table!A"&amp;$AS13):INDIRECT("Table!" &amp; $BE$45 &amp; $AS13),0)),"",INDIRECT(CONCATENATE("Table!",ADDRESS($AO13,MATCH(Z$1,INDIRECT("Table!A" &amp; $AS13):INDIRECT("Table!" &amp; $BE$45 &amp; $AS13),0)))))</f>
        <v>97600.7</v>
      </c>
      <c r="AA13" s="278">
        <f ca="1">IF(ISERROR(MATCH(AA$1,INDIRECT("Table!A"&amp;$AS13):INDIRECT("Table!" &amp; $BE$45 &amp; $AS13),0)),"",INDIRECT(CONCATENATE("Table!",ADDRESS($AO13,MATCH(AA$1,INDIRECT("Table!A" &amp; $AS13):INDIRECT("Table!" &amp; $BE$45 &amp; $AS13),0)))))</f>
        <v>50784</v>
      </c>
      <c r="AB13" s="278">
        <f ca="1">IF(ISERROR(MATCH(AB$1,INDIRECT("Table!A"&amp;$AS13):INDIRECT("Table!" &amp; $BE$45 &amp; $AS13),0)),"",INDIRECT(CONCATENATE("Table!",ADDRESS($AO13,MATCH(AB$1,INDIRECT("Table!A" &amp; $AS13):INDIRECT("Table!" &amp; $BE$45 &amp; $AS13),0)))))</f>
        <v>84147.7</v>
      </c>
      <c r="AC13" s="278">
        <f ca="1">IF(ISERROR(MATCH(AC$1,INDIRECT("Table!A"&amp;$AS13):INDIRECT("Table!" &amp; $BE$45 &amp; $AS13),0)),"",INDIRECT(CONCATENATE("Table!",ADDRESS($AO13,MATCH(AC$1,INDIRECT("Table!A" &amp; $AS13):INDIRECT("Table!" &amp; $BE$45 &amp; $AS13),0)))))</f>
        <v>13757.3</v>
      </c>
      <c r="AD13" s="278" t="str">
        <f ca="1">IF(ISERROR(MATCH(AD$1,INDIRECT("Table!A"&amp;$AS13):INDIRECT("Table!" &amp; $BE$45 &amp; $AS13),0)),"",INDIRECT(CONCATENATE("Table!",ADDRESS($AO13,MATCH(AD$1,INDIRECT("Table!A" &amp; $AS13):INDIRECT("Table!" &amp; $BE$45 &amp; $AS13),0)))))</f>
        <v/>
      </c>
      <c r="AE13" s="278" t="str">
        <f ca="1">IF(ISERROR(MATCH(AE$1,INDIRECT("Table!A"&amp;$AS13):INDIRECT("Table!" &amp; $BE$45 &amp; $AS13),0)),"",INDIRECT(CONCATENATE("Table!",ADDRESS($AO13,MATCH(AE$1,INDIRECT("Table!A" &amp; $AS13):INDIRECT("Table!" &amp; $BE$45 &amp; $AS13),0)))))</f>
        <v/>
      </c>
      <c r="AF13" s="278">
        <f ca="1">IF(ISERROR(MATCH(AF$1,INDIRECT("Table!A"&amp;$AS13):INDIRECT("Table!" &amp; $BE$45 &amp; $AS13),0)),"",INDIRECT(CONCATENATE("Table!",ADDRESS($AO13,MATCH(AF$1,INDIRECT("Table!A" &amp; $AS13):INDIRECT("Table!" &amp; $BE$45 &amp; $AS13),0)))))</f>
        <v>158636.5</v>
      </c>
      <c r="AG13" s="278">
        <f ca="1">IF(ISERROR(MATCH(AG$1,INDIRECT("Table!A"&amp;$AS13):INDIRECT("Table!" &amp; $BE$45 &amp; $AS13),0)),"",INDIRECT(CONCATENATE("Table!",ADDRESS($AO13,MATCH(AG$1,INDIRECT("Table!A" &amp; $AS13):INDIRECT("Table!" &amp; $BE$45 &amp; $AS13),0)))))</f>
        <v>65202.6</v>
      </c>
      <c r="AH13" s="278">
        <f ca="1">IF(ISERROR(MATCH(AH$1,INDIRECT("Table!A"&amp;$AS13):INDIRECT("Table!" &amp; $BE$45 &amp; $AS13),0)),"",INDIRECT(CONCATENATE("Table!",ADDRESS($AO13,MATCH(AH$1,INDIRECT("Table!A" &amp; $AS13):INDIRECT("Table!" &amp; $BE$45 &amp; $AS13),0)))))</f>
        <v>50310.9</v>
      </c>
      <c r="AI13" s="278">
        <f ca="1">IF(ISERROR(MATCH(AI$1,INDIRECT("Table!A"&amp;$AS13):INDIRECT("Table!" &amp; $BE$45 &amp; $AS13),0)),"",INDIRECT(CONCATENATE("Table!",ADDRESS($AO13,MATCH(AI$1,INDIRECT("Table!A" &amp; $AS13):INDIRECT("Table!" &amp; $BE$45 &amp; $AS13),0)))))</f>
        <v>154492.6</v>
      </c>
      <c r="AJ13" s="278">
        <f ca="1">IF(ISERROR(MATCH(AJ$1,INDIRECT("Table!A"&amp;$AS13):INDIRECT("Table!" &amp; $BE$45 &amp; $AS13),0)),"",INDIRECT(CONCATENATE("Table!",ADDRESS($AO13,MATCH(AJ$1,INDIRECT("Table!A" &amp; $AS13):INDIRECT("Table!" &amp; $BE$45 &amp; $AS13),0)))))</f>
        <v>6979.2</v>
      </c>
      <c r="AK13" s="278" t="str">
        <f ca="1">IF(ISERROR(MATCH(AK$1,INDIRECT("Table!A"&amp;$AS13):INDIRECT("Table!" &amp; $BE$45 &amp; $AS13),0)),"",INDIRECT(CONCATENATE("Table!",ADDRESS($AO13,MATCH(AK$1,INDIRECT("Table!A" &amp; $AS13):INDIRECT("Table!" &amp; $BE$45 &amp; $AS13),0)))))</f>
        <v/>
      </c>
      <c r="AL13" s="278" t="str">
        <f ca="1">IF(ISERROR(MATCH(AL$1,INDIRECT("Table!A"&amp;$AS13):INDIRECT("Table!" &amp; $BE$45 &amp; $AS13),0)),"",INDIRECT(CONCATENATE("Table!",ADDRESS($AO13,MATCH(AL$1,INDIRECT("Table!A" &amp; $AS13):INDIRECT("Table!" &amp; $BE$45 &amp; $AS13),0)))))</f>
        <v/>
      </c>
      <c r="AM13" s="278">
        <f ca="1">IF(ISERROR(MATCH(AM$1,INDIRECT("Table!A"&amp;$AS13):INDIRECT("Table!" &amp; $BE$45 &amp; $AS13),0)),"",INDIRECT(CONCATENATE("Table!",ADDRESS($AO13,MATCH(AM$1,INDIRECT("Table!A" &amp; $AS13):INDIRECT("Table!" &amp; $BE$45 &amp; $AS13),0)))))</f>
        <v>6999.8</v>
      </c>
      <c r="AN13" s="278">
        <f ca="1">IF(ISERROR(MATCH(AN$1,INDIRECT("Table!A"&amp;$AS13):INDIRECT("Table!" &amp; $BE$45 &amp; $AS13),0)),"",INDIRECT(CONCATENATE("Table!",ADDRESS($AO13,MATCH(AN$1,INDIRECT("Table!A" &amp; $AS13):INDIRECT("Table!" &amp; $BE$45 &amp; $AS13),0)))))</f>
        <v>3453.4</v>
      </c>
      <c r="AO13" s="274">
        <f>MATCH($A13,Table!$A:$A,0)+$AQ$2-1</f>
        <v>113</v>
      </c>
      <c r="AS13" s="276">
        <f>MATCH($A13,Table!$A:$A,0)+$AU$2-1</f>
        <v>111</v>
      </c>
      <c r="AW13" s="274">
        <f>MATCH($A13,Table!$A:$A,0)+$AY$2-1</f>
        <v>112</v>
      </c>
      <c r="BA13" s="276">
        <f>MATCH($A13,Table!$A:$A,0)+$AU$2-1</f>
        <v>111</v>
      </c>
      <c r="BE13" s="389" t="s">
        <v>218</v>
      </c>
    </row>
    <row r="14" spans="1:57" s="271" customFormat="1">
      <c r="A14" s="272">
        <v>41393</v>
      </c>
      <c r="B14" s="278">
        <f ca="1">IF(ISERROR(MATCH(B$1,INDIRECT("Table!A"&amp;$AS14):INDIRECT("Table!" &amp; $BE$45 &amp; $AS14),0)),"",INDIRECT(CONCATENATE("Table!",ADDRESS($AO14,MATCH(B$1,INDIRECT("Table!A" &amp; $AS14):INDIRECT("Table!" &amp; $BE$45 &amp; $AS14),0)))))</f>
        <v>42452.9</v>
      </c>
      <c r="C14" s="278">
        <f ca="1">IF(ISERROR(MATCH(C$1,INDIRECT("Table!A"&amp;$AS14):INDIRECT("Table!" &amp; $BE$45 &amp; $AS14),0)),"",INDIRECT(CONCATENATE("Table!",ADDRESS($AO14,MATCH(C$1,INDIRECT("Table!A" &amp; $AS14):INDIRECT("Table!" &amp; $BE$45 &amp; $AS14),0)))))</f>
        <v>77798.5</v>
      </c>
      <c r="D14" s="278">
        <f ca="1">IF(ISERROR(MATCH(D$1,INDIRECT("Table!A"&amp;$AS14):INDIRECT("Table!" &amp; $BE$45 &amp; $AS14),0)),"",INDIRECT(CONCATENATE("Table!",ADDRESS($AO14,MATCH(D$1,INDIRECT("Table!A" &amp; $AS14):INDIRECT("Table!" &amp; $BE$45 &amp; $AS14),0)))))</f>
        <v>79368</v>
      </c>
      <c r="E14" s="278">
        <f ca="1">IF(ISERROR(MATCH(E$1,INDIRECT("Table!A"&amp;$AS14):INDIRECT("Table!" &amp; $BE$45 &amp; $AS14),0)),"",INDIRECT(CONCATENATE("Table!",ADDRESS($AO14,MATCH(E$1,INDIRECT("Table!A" &amp; $AS14):INDIRECT("Table!" &amp; $BE$45 &amp; $AS14),0)))))</f>
        <v>157790.20000000001</v>
      </c>
      <c r="F14" s="278">
        <f ca="1">IF(ISERROR(MATCH(F$1,INDIRECT("Table!A"&amp;$AS14):INDIRECT("Table!" &amp; $BE$45 &amp; $AS14),0)),"",INDIRECT(CONCATENATE("Table!",ADDRESS($AO14,MATCH(F$1,INDIRECT("Table!A" &amp; $AS14):INDIRECT("Table!" &amp; $BE$45 &amp; $AS14),0)))))</f>
        <v>97448.1</v>
      </c>
      <c r="G14" s="278">
        <f ca="1">IF(ISERROR(MATCH(G$1,INDIRECT("Table!A"&amp;$AS14):INDIRECT("Table!" &amp; $BE$45 &amp; $AS14),0)),"",INDIRECT(CONCATENATE("Table!",ADDRESS($AO14,MATCH(G$1,INDIRECT("Table!A" &amp; $AS14):INDIRECT("Table!" &amp; $BE$45 &amp; $AS14),0)))))</f>
        <v>51518.3</v>
      </c>
      <c r="H14" s="278">
        <f ca="1">IF(ISERROR(MATCH(H$1,INDIRECT("Table!A"&amp;$AS14):INDIRECT("Table!" &amp; $BE$45 &amp; $AS14),0)),"",INDIRECT(CONCATENATE("Table!",ADDRESS($AO14,MATCH(H$1,INDIRECT("Table!A" &amp; $AS14):INDIRECT("Table!" &amp; $BE$45 &amp; $AS14),0)))))</f>
        <v>84056.7</v>
      </c>
      <c r="I14" s="278">
        <f ca="1">IF(ISERROR(MATCH(I$1,INDIRECT("Table!A"&amp;$AS14):INDIRECT("Table!" &amp; $BE$45 &amp; $AS14),0)),"",INDIRECT(CONCATENATE("Table!",ADDRESS($AO14,MATCH(I$1,INDIRECT("Table!A" &amp; $AS14):INDIRECT("Table!" &amp; $BE$45 &amp; $AS14),0)))))</f>
        <v>6979.2</v>
      </c>
      <c r="J14" s="278" t="str">
        <f ca="1">IF(ISERROR(MATCH(J$1,INDIRECT("Table!A"&amp;$AS14):INDIRECT("Table!" &amp; $BE$45 &amp; $AS14),0)),"",INDIRECT(CONCATENATE("Table!",ADDRESS($AO14,MATCH(J$1,INDIRECT("Table!A" &amp; $AS14):INDIRECT("Table!" &amp; $BE$45 &amp; $AS14),0)))))</f>
        <v/>
      </c>
      <c r="K14" s="278" t="str">
        <f ca="1">IF(ISERROR(MATCH(K$1,INDIRECT("Table!A"&amp;$AS14):INDIRECT("Table!" &amp; $BE$45 &amp; $AS14),0)),"",INDIRECT(CONCATENATE("Table!",ADDRESS($AO14,MATCH(K$1,INDIRECT("Table!A" &amp; $AS14):INDIRECT("Table!" &amp; $BE$45 &amp; $AS14),0)))))</f>
        <v/>
      </c>
      <c r="L14" s="278">
        <f ca="1">IF(ISERROR(MATCH(L$1,INDIRECT("Table!A"&amp;$AS14):INDIRECT("Table!" &amp; $BE$45 &amp; $AS14),0)),"",INDIRECT(CONCATENATE("Table!",ADDRESS($AO14,MATCH(L$1,INDIRECT("Table!A" &amp; $AS14):INDIRECT("Table!" &amp; $BE$45 &amp; $AS14),0)))))</f>
        <v>158575.20000000001</v>
      </c>
      <c r="M14" s="278">
        <f ca="1">IF(ISERROR(MATCH(M$1,INDIRECT("Table!A"&amp;$AS14):INDIRECT("Table!" &amp; $BE$45 &amp; $AS14),0)),"",INDIRECT(CONCATENATE("Table!",ADDRESS($AO14,MATCH(M$1,INDIRECT("Table!A" &amp; $AS14):INDIRECT("Table!" &amp; $BE$45 &amp; $AS14),0)))))</f>
        <v>64981.5</v>
      </c>
      <c r="N14" s="278">
        <f ca="1">IF(ISERROR(MATCH(N$1,INDIRECT("Table!A"&amp;$AS14):INDIRECT("Table!" &amp; $BE$45 &amp; $AS14),0)),"",INDIRECT(CONCATENATE("Table!",ADDRESS($AO14,MATCH(N$1,INDIRECT("Table!A" &amp; $AS14):INDIRECT("Table!" &amp; $BE$45 &amp; $AS14),0)))))</f>
        <v>50227.5</v>
      </c>
      <c r="O14" s="278">
        <f ca="1">IF(ISERROR(MATCH(O$1,INDIRECT("Table!A"&amp;$AS14):INDIRECT("Table!" &amp; $BE$45 &amp; $AS14),0)),"",INDIRECT(CONCATENATE("Table!",ADDRESS($AO14,MATCH(O$1,INDIRECT("Table!A" &amp; $AS14):INDIRECT("Table!" &amp; $BE$45 &amp; $AS14),0)))))</f>
        <v>154514.9</v>
      </c>
      <c r="P14" s="278">
        <f ca="1">IF(ISERROR(MATCH(P$1,INDIRECT("Table!A"&amp;$AS14):INDIRECT("Table!" &amp; $BE$45 &amp; $AS14),0)),"",INDIRECT(CONCATENATE("Table!",ADDRESS($AO14,MATCH(P$1,INDIRECT("Table!A" &amp; $AS14):INDIRECT("Table!" &amp; $BE$45 &amp; $AS14),0)))))</f>
        <v>13757.2</v>
      </c>
      <c r="Q14" s="278" t="str">
        <f ca="1">IF(ISERROR(MATCH(Q$1,INDIRECT("Table!A"&amp;$AS14):INDIRECT("Table!" &amp; $BE$45 &amp; $AS14),0)),"",INDIRECT(CONCATENATE("Table!",ADDRESS($AO14,MATCH(Q$1,INDIRECT("Table!A" &amp; $AS14):INDIRECT("Table!" &amp; $BE$45 &amp; $AS14),0)))))</f>
        <v/>
      </c>
      <c r="R14" s="278" t="str">
        <f ca="1">IF(ISERROR(MATCH(R$1,INDIRECT("Table!A"&amp;$AS14):INDIRECT("Table!" &amp; $BE$45 &amp; $AS14),0)),"",INDIRECT(CONCATENATE("Table!",ADDRESS($AO14,MATCH(R$1,INDIRECT("Table!A" &amp; $AS14):INDIRECT("Table!" &amp; $BE$45 &amp; $AS14),0)))))</f>
        <v/>
      </c>
      <c r="S14" s="278">
        <f ca="1">IF(ISERROR(MATCH(S$1,INDIRECT("Table!A"&amp;$AS14):INDIRECT("Table!" &amp; $BE$45 &amp; $AS14),0)),"",INDIRECT(CONCATENATE("Table!",ADDRESS($AO14,MATCH(S$1,INDIRECT("Table!A" &amp; $AS14):INDIRECT("Table!" &amp; $BE$45 &amp; $AS14),0)))))</f>
        <v>6996.7</v>
      </c>
      <c r="T14" s="278">
        <f ca="1">IF(ISERROR(MATCH(T$1,INDIRECT("Table!A"&amp;$AS14):INDIRECT("Table!" &amp; $BE$45 &amp; $AS14),0)),"",INDIRECT(CONCATENATE("Table!",ADDRESS($AO14,MATCH(T$1,INDIRECT("Table!A" &amp; $AS14):INDIRECT("Table!" &amp; $BE$45 &amp; $AS14),0)))))</f>
        <v>3446.7</v>
      </c>
      <c r="U14" s="278" t="str">
        <f ca="1">IF(ISERROR(MATCH(U$1,INDIRECT("Table!A"&amp;$AS14):INDIRECT("Table!" &amp; $BE$45 &amp; $AS14),0)),"",INDIRECT(CONCATENATE("Table!",ADDRESS($AO14,MATCH(U$1,INDIRECT("Table!A" &amp; $AS14):INDIRECT("Table!" &amp; $BE$45 &amp; $AS14),0)))))</f>
        <v/>
      </c>
      <c r="V14" s="278">
        <f ca="1">IF(ISERROR(MATCH(V$1,INDIRECT("Table!A"&amp;$AS14):INDIRECT("Table!" &amp; $BE$45 &amp; $AS14),0)),"",INDIRECT(CONCATENATE("Table!",ADDRESS($AO14,MATCH(V$1,INDIRECT("Table!A" &amp; $AS14):INDIRECT("Table!" &amp; $BE$45 &amp; $AS14),0)))))</f>
        <v>42452.9</v>
      </c>
      <c r="W14" s="278">
        <f ca="1">IF(ISERROR(MATCH(W$1,INDIRECT("Table!A"&amp;$AS14):INDIRECT("Table!" &amp; $BE$45 &amp; $AS14),0)),"",INDIRECT(CONCATENATE("Table!",ADDRESS($AO14,MATCH(W$1,INDIRECT("Table!A" &amp; $AS14):INDIRECT("Table!" &amp; $BE$45 &amp; $AS14),0)))))</f>
        <v>77798.5</v>
      </c>
      <c r="X14" s="278">
        <f ca="1">IF(ISERROR(MATCH(X$1,INDIRECT("Table!A"&amp;$AS14):INDIRECT("Table!" &amp; $BE$45 &amp; $AS14),0)),"",INDIRECT(CONCATENATE("Table!",ADDRESS($AO14,MATCH(X$1,INDIRECT("Table!A" &amp; $AS14):INDIRECT("Table!" &amp; $BE$45 &amp; $AS14),0)))))</f>
        <v>79368</v>
      </c>
      <c r="Y14" s="278">
        <f ca="1">IF(ISERROR(MATCH(Y$1,INDIRECT("Table!A"&amp;$AS14):INDIRECT("Table!" &amp; $BE$45 &amp; $AS14),0)),"",INDIRECT(CONCATENATE("Table!",ADDRESS($AO14,MATCH(Y$1,INDIRECT("Table!A" &amp; $AS14):INDIRECT("Table!" &amp; $BE$45 &amp; $AS14),0)))))</f>
        <v>157790.20000000001</v>
      </c>
      <c r="Z14" s="278">
        <f ca="1">IF(ISERROR(MATCH(Z$1,INDIRECT("Table!A"&amp;$AS14):INDIRECT("Table!" &amp; $BE$45 &amp; $AS14),0)),"",INDIRECT(CONCATENATE("Table!",ADDRESS($AO14,MATCH(Z$1,INDIRECT("Table!A" &amp; $AS14):INDIRECT("Table!" &amp; $BE$45 &amp; $AS14),0)))))</f>
        <v>97448.1</v>
      </c>
      <c r="AA14" s="278">
        <f ca="1">IF(ISERROR(MATCH(AA$1,INDIRECT("Table!A"&amp;$AS14):INDIRECT("Table!" &amp; $BE$45 &amp; $AS14),0)),"",INDIRECT(CONCATENATE("Table!",ADDRESS($AO14,MATCH(AA$1,INDIRECT("Table!A" &amp; $AS14):INDIRECT("Table!" &amp; $BE$45 &amp; $AS14),0)))))</f>
        <v>51518.3</v>
      </c>
      <c r="AB14" s="278">
        <f ca="1">IF(ISERROR(MATCH(AB$1,INDIRECT("Table!A"&amp;$AS14):INDIRECT("Table!" &amp; $BE$45 &amp; $AS14),0)),"",INDIRECT(CONCATENATE("Table!",ADDRESS($AO14,MATCH(AB$1,INDIRECT("Table!A" &amp; $AS14):INDIRECT("Table!" &amp; $BE$45 &amp; $AS14),0)))))</f>
        <v>84056.7</v>
      </c>
      <c r="AC14" s="278">
        <f ca="1">IF(ISERROR(MATCH(AC$1,INDIRECT("Table!A"&amp;$AS14):INDIRECT("Table!" &amp; $BE$45 &amp; $AS14),0)),"",INDIRECT(CONCATENATE("Table!",ADDRESS($AO14,MATCH(AC$1,INDIRECT("Table!A" &amp; $AS14):INDIRECT("Table!" &amp; $BE$45 &amp; $AS14),0)))))</f>
        <v>13757.2</v>
      </c>
      <c r="AD14" s="278" t="str">
        <f ca="1">IF(ISERROR(MATCH(AD$1,INDIRECT("Table!A"&amp;$AS14):INDIRECT("Table!" &amp; $BE$45 &amp; $AS14),0)),"",INDIRECT(CONCATENATE("Table!",ADDRESS($AO14,MATCH(AD$1,INDIRECT("Table!A" &amp; $AS14):INDIRECT("Table!" &amp; $BE$45 &amp; $AS14),0)))))</f>
        <v/>
      </c>
      <c r="AE14" s="278" t="str">
        <f ca="1">IF(ISERROR(MATCH(AE$1,INDIRECT("Table!A"&amp;$AS14):INDIRECT("Table!" &amp; $BE$45 &amp; $AS14),0)),"",INDIRECT(CONCATENATE("Table!",ADDRESS($AO14,MATCH(AE$1,INDIRECT("Table!A" &amp; $AS14):INDIRECT("Table!" &amp; $BE$45 &amp; $AS14),0)))))</f>
        <v/>
      </c>
      <c r="AF14" s="278">
        <f ca="1">IF(ISERROR(MATCH(AF$1,INDIRECT("Table!A"&amp;$AS14):INDIRECT("Table!" &amp; $BE$45 &amp; $AS14),0)),"",INDIRECT(CONCATENATE("Table!",ADDRESS($AO14,MATCH(AF$1,INDIRECT("Table!A" &amp; $AS14):INDIRECT("Table!" &amp; $BE$45 &amp; $AS14),0)))))</f>
        <v>158575.20000000001</v>
      </c>
      <c r="AG14" s="278">
        <f ca="1">IF(ISERROR(MATCH(AG$1,INDIRECT("Table!A"&amp;$AS14):INDIRECT("Table!" &amp; $BE$45 &amp; $AS14),0)),"",INDIRECT(CONCATENATE("Table!",ADDRESS($AO14,MATCH(AG$1,INDIRECT("Table!A" &amp; $AS14):INDIRECT("Table!" &amp; $BE$45 &amp; $AS14),0)))))</f>
        <v>64981.5</v>
      </c>
      <c r="AH14" s="278">
        <f ca="1">IF(ISERROR(MATCH(AH$1,INDIRECT("Table!A"&amp;$AS14):INDIRECT("Table!" &amp; $BE$45 &amp; $AS14),0)),"",INDIRECT(CONCATENATE("Table!",ADDRESS($AO14,MATCH(AH$1,INDIRECT("Table!A" &amp; $AS14):INDIRECT("Table!" &amp; $BE$45 &amp; $AS14),0)))))</f>
        <v>50227.5</v>
      </c>
      <c r="AI14" s="278">
        <f ca="1">IF(ISERROR(MATCH(AI$1,INDIRECT("Table!A"&amp;$AS14):INDIRECT("Table!" &amp; $BE$45 &amp; $AS14),0)),"",INDIRECT(CONCATENATE("Table!",ADDRESS($AO14,MATCH(AI$1,INDIRECT("Table!A" &amp; $AS14):INDIRECT("Table!" &amp; $BE$45 &amp; $AS14),0)))))</f>
        <v>154514.9</v>
      </c>
      <c r="AJ14" s="278">
        <f ca="1">IF(ISERROR(MATCH(AJ$1,INDIRECT("Table!A"&amp;$AS14):INDIRECT("Table!" &amp; $BE$45 &amp; $AS14),0)),"",INDIRECT(CONCATENATE("Table!",ADDRESS($AO14,MATCH(AJ$1,INDIRECT("Table!A" &amp; $AS14):INDIRECT("Table!" &amp; $BE$45 &amp; $AS14),0)))))</f>
        <v>6979.2</v>
      </c>
      <c r="AK14" s="278" t="str">
        <f ca="1">IF(ISERROR(MATCH(AK$1,INDIRECT("Table!A"&amp;$AS14):INDIRECT("Table!" &amp; $BE$45 &amp; $AS14),0)),"",INDIRECT(CONCATENATE("Table!",ADDRESS($AO14,MATCH(AK$1,INDIRECT("Table!A" &amp; $AS14):INDIRECT("Table!" &amp; $BE$45 &amp; $AS14),0)))))</f>
        <v/>
      </c>
      <c r="AL14" s="278" t="str">
        <f ca="1">IF(ISERROR(MATCH(AL$1,INDIRECT("Table!A"&amp;$AS14):INDIRECT("Table!" &amp; $BE$45 &amp; $AS14),0)),"",INDIRECT(CONCATENATE("Table!",ADDRESS($AO14,MATCH(AL$1,INDIRECT("Table!A" &amp; $AS14):INDIRECT("Table!" &amp; $BE$45 &amp; $AS14),0)))))</f>
        <v/>
      </c>
      <c r="AM14" s="278">
        <f ca="1">IF(ISERROR(MATCH(AM$1,INDIRECT("Table!A"&amp;$AS14):INDIRECT("Table!" &amp; $BE$45 &amp; $AS14),0)),"",INDIRECT(CONCATENATE("Table!",ADDRESS($AO14,MATCH(AM$1,INDIRECT("Table!A" &amp; $AS14):INDIRECT("Table!" &amp; $BE$45 &amp; $AS14),0)))))</f>
        <v>6996.7</v>
      </c>
      <c r="AN14" s="278">
        <f ca="1">IF(ISERROR(MATCH(AN$1,INDIRECT("Table!A"&amp;$AS14):INDIRECT("Table!" &amp; $BE$45 &amp; $AS14),0)),"",INDIRECT(CONCATENATE("Table!",ADDRESS($AO14,MATCH(AN$1,INDIRECT("Table!A" &amp; $AS14):INDIRECT("Table!" &amp; $BE$45 &amp; $AS14),0)))))</f>
        <v>3446.7</v>
      </c>
      <c r="AO14" s="274">
        <f>MATCH($A14,Table!$A:$A,0)+$AQ$2-1</f>
        <v>125</v>
      </c>
      <c r="AS14" s="276">
        <f>MATCH($A14,Table!$A:$A,0)+$AU$2-1</f>
        <v>123</v>
      </c>
      <c r="AW14" s="274">
        <f>MATCH($A14,Table!$A:$A,0)+$AY$2-1</f>
        <v>124</v>
      </c>
      <c r="BA14" s="276">
        <f>MATCH($A14,Table!$A:$A,0)+$AU$2-1</f>
        <v>123</v>
      </c>
      <c r="BE14" s="389" t="s">
        <v>218</v>
      </c>
    </row>
    <row r="15" spans="1:57" s="271" customFormat="1">
      <c r="A15" s="272">
        <v>41390</v>
      </c>
      <c r="B15" s="278">
        <f ca="1">IF(ISERROR(MATCH(B$1,INDIRECT("Table!A"&amp;$AS15):INDIRECT("Table!" &amp; $BE$45 &amp; $AS15),0)),"",INDIRECT(CONCATENATE("Table!",ADDRESS($AO15,MATCH(B$1,INDIRECT("Table!A" &amp; $AS15):INDIRECT("Table!" &amp; $BE$45 &amp; $AS15),0)))))</f>
        <v>42193.1</v>
      </c>
      <c r="C15" s="278">
        <f ca="1">IF(ISERROR(MATCH(C$1,INDIRECT("Table!A"&amp;$AS15):INDIRECT("Table!" &amp; $BE$45 &amp; $AS15),0)),"",INDIRECT(CONCATENATE("Table!",ADDRESS($AO15,MATCH(C$1,INDIRECT("Table!A" &amp; $AS15):INDIRECT("Table!" &amp; $BE$45 &amp; $AS15),0)))))</f>
        <v>77748</v>
      </c>
      <c r="D15" s="278">
        <f ca="1">IF(ISERROR(MATCH(D$1,INDIRECT("Table!A"&amp;$AS15):INDIRECT("Table!" &amp; $BE$45 &amp; $AS15),0)),"",INDIRECT(CONCATENATE("Table!",ADDRESS($AO15,MATCH(D$1,INDIRECT("Table!A" &amp; $AS15):INDIRECT("Table!" &amp; $BE$45 &amp; $AS15),0)))))</f>
        <v>79318.100000000006</v>
      </c>
      <c r="E15" s="278">
        <f ca="1">IF(ISERROR(MATCH(E$1,INDIRECT("Table!A"&amp;$AS15):INDIRECT("Table!" &amp; $BE$45 &amp; $AS15),0)),"",INDIRECT(CONCATENATE("Table!",ADDRESS($AO15,MATCH(E$1,INDIRECT("Table!A" &amp; $AS15):INDIRECT("Table!" &amp; $BE$45 &amp; $AS15),0)))))</f>
        <v>157726.39999999999</v>
      </c>
      <c r="F15" s="278">
        <f ca="1">IF(ISERROR(MATCH(F$1,INDIRECT("Table!A"&amp;$AS15):INDIRECT("Table!" &amp; $BE$45 &amp; $AS15),0)),"",INDIRECT(CONCATENATE("Table!",ADDRESS($AO15,MATCH(F$1,INDIRECT("Table!A" &amp; $AS15):INDIRECT("Table!" &amp; $BE$45 &amp; $AS15),0)))))</f>
        <v>97137.2</v>
      </c>
      <c r="G15" s="278">
        <f ca="1">IF(ISERROR(MATCH(G$1,INDIRECT("Table!A"&amp;$AS15):INDIRECT("Table!" &amp; $BE$45 &amp; $AS15),0)),"",INDIRECT(CONCATENATE("Table!",ADDRESS($AO15,MATCH(G$1,INDIRECT("Table!A" &amp; $AS15):INDIRECT("Table!" &amp; $BE$45 &amp; $AS15),0)))))</f>
        <v>49681.1</v>
      </c>
      <c r="H15" s="278">
        <f ca="1">IF(ISERROR(MATCH(H$1,INDIRECT("Table!A"&amp;$AS15):INDIRECT("Table!" &amp; $BE$45 &amp; $AS15),0)),"",INDIRECT(CONCATENATE("Table!",ADDRESS($AO15,MATCH(H$1,INDIRECT("Table!A" &amp; $AS15):INDIRECT("Table!" &amp; $BE$45 &amp; $AS15),0)))))</f>
        <v>83148.600000000006</v>
      </c>
      <c r="I15" s="278">
        <f ca="1">IF(ISERROR(MATCH(I$1,INDIRECT("Table!A"&amp;$AS15):INDIRECT("Table!" &amp; $BE$45 &amp; $AS15),0)),"",INDIRECT(CONCATENATE("Table!",ADDRESS($AO15,MATCH(I$1,INDIRECT("Table!A" &amp; $AS15):INDIRECT("Table!" &amp; $BE$45 &amp; $AS15),0)))))</f>
        <v>6973.9</v>
      </c>
      <c r="J15" s="278" t="str">
        <f ca="1">IF(ISERROR(MATCH(J$1,INDIRECT("Table!A"&amp;$AS15):INDIRECT("Table!" &amp; $BE$45 &amp; $AS15),0)),"",INDIRECT(CONCATENATE("Table!",ADDRESS($AO15,MATCH(J$1,INDIRECT("Table!A" &amp; $AS15):INDIRECT("Table!" &amp; $BE$45 &amp; $AS15),0)))))</f>
        <v/>
      </c>
      <c r="K15" s="278" t="str">
        <f ca="1">IF(ISERROR(MATCH(K$1,INDIRECT("Table!A"&amp;$AS15):INDIRECT("Table!" &amp; $BE$45 &amp; $AS15),0)),"",INDIRECT(CONCATENATE("Table!",ADDRESS($AO15,MATCH(K$1,INDIRECT("Table!A" &amp; $AS15):INDIRECT("Table!" &amp; $BE$45 &amp; $AS15),0)))))</f>
        <v/>
      </c>
      <c r="L15" s="278">
        <f ca="1">IF(ISERROR(MATCH(L$1,INDIRECT("Table!A"&amp;$AS15):INDIRECT("Table!" &amp; $BE$45 &amp; $AS15),0)),"",INDIRECT(CONCATENATE("Table!",ADDRESS($AO15,MATCH(L$1,INDIRECT("Table!A" &amp; $AS15):INDIRECT("Table!" &amp; $BE$45 &amp; $AS15),0)))))</f>
        <v>158475</v>
      </c>
      <c r="M15" s="278">
        <f ca="1">IF(ISERROR(MATCH(M$1,INDIRECT("Table!A"&amp;$AS15):INDIRECT("Table!" &amp; $BE$45 &amp; $AS15),0)),"",INDIRECT(CONCATENATE("Table!",ADDRESS($AO15,MATCH(M$1,INDIRECT("Table!A" &amp; $AS15):INDIRECT("Table!" &amp; $BE$45 &amp; $AS15),0)))))</f>
        <v>62395.9</v>
      </c>
      <c r="N15" s="278">
        <f ca="1">IF(ISERROR(MATCH(N$1,INDIRECT("Table!A"&amp;$AS15):INDIRECT("Table!" &amp; $BE$45 &amp; $AS15),0)),"",INDIRECT(CONCATENATE("Table!",ADDRESS($AO15,MATCH(N$1,INDIRECT("Table!A" &amp; $AS15):INDIRECT("Table!" &amp; $BE$45 &amp; $AS15),0)))))</f>
        <v>50045.599999999999</v>
      </c>
      <c r="O15" s="278">
        <f ca="1">IF(ISERROR(MATCH(O$1,INDIRECT("Table!A"&amp;$AS15):INDIRECT("Table!" &amp; $BE$45 &amp; $AS15),0)),"",INDIRECT(CONCATENATE("Table!",ADDRESS($AO15,MATCH(O$1,INDIRECT("Table!A" &amp; $AS15):INDIRECT("Table!" &amp; $BE$45 &amp; $AS15),0)))))</f>
        <v>152521.60000000001</v>
      </c>
      <c r="P15" s="278">
        <f ca="1">IF(ISERROR(MATCH(P$1,INDIRECT("Table!A"&amp;$AS15):INDIRECT("Table!" &amp; $BE$45 &amp; $AS15),0)),"",INDIRECT(CONCATENATE("Table!",ADDRESS($AO15,MATCH(P$1,INDIRECT("Table!A" &amp; $AS15):INDIRECT("Table!" &amp; $BE$45 &amp; $AS15),0)))))</f>
        <v>13750.2</v>
      </c>
      <c r="Q15" s="278" t="str">
        <f ca="1">IF(ISERROR(MATCH(Q$1,INDIRECT("Table!A"&amp;$AS15):INDIRECT("Table!" &amp; $BE$45 &amp; $AS15),0)),"",INDIRECT(CONCATENATE("Table!",ADDRESS($AO15,MATCH(Q$1,INDIRECT("Table!A" &amp; $AS15):INDIRECT("Table!" &amp; $BE$45 &amp; $AS15),0)))))</f>
        <v/>
      </c>
      <c r="R15" s="278" t="str">
        <f ca="1">IF(ISERROR(MATCH(R$1,INDIRECT("Table!A"&amp;$AS15):INDIRECT("Table!" &amp; $BE$45 &amp; $AS15),0)),"",INDIRECT(CONCATENATE("Table!",ADDRESS($AO15,MATCH(R$1,INDIRECT("Table!A" &amp; $AS15):INDIRECT("Table!" &amp; $BE$45 &amp; $AS15),0)))))</f>
        <v/>
      </c>
      <c r="S15" s="278">
        <f ca="1">IF(ISERROR(MATCH(S$1,INDIRECT("Table!A"&amp;$AS15):INDIRECT("Table!" &amp; $BE$45 &amp; $AS15),0)),"",INDIRECT(CONCATENATE("Table!",ADDRESS($AO15,MATCH(S$1,INDIRECT("Table!A" &amp; $AS15):INDIRECT("Table!" &amp; $BE$45 &amp; $AS15),0)))))</f>
        <v>6993.1</v>
      </c>
      <c r="T15" s="278">
        <f ca="1">IF(ISERROR(MATCH(T$1,INDIRECT("Table!A"&amp;$AS15):INDIRECT("Table!" &amp; $BE$45 &amp; $AS15),0)),"",INDIRECT(CONCATENATE("Table!",ADDRESS($AO15,MATCH(T$1,INDIRECT("Table!A" &amp; $AS15):INDIRECT("Table!" &amp; $BE$45 &amp; $AS15),0)))))</f>
        <v>3442</v>
      </c>
      <c r="U15" s="278" t="str">
        <f ca="1">IF(ISERROR(MATCH(U$1,INDIRECT("Table!A"&amp;$AS15):INDIRECT("Table!" &amp; $BE$45 &amp; $AS15),0)),"",INDIRECT(CONCATENATE("Table!",ADDRESS($AO15,MATCH(U$1,INDIRECT("Table!A" &amp; $AS15):INDIRECT("Table!" &amp; $BE$45 &amp; $AS15),0)))))</f>
        <v/>
      </c>
      <c r="V15" s="278">
        <f ca="1">IF(ISERROR(MATCH(V$1,INDIRECT("Table!A"&amp;$AS15):INDIRECT("Table!" &amp; $BE$45 &amp; $AS15),0)),"",INDIRECT(CONCATENATE("Table!",ADDRESS($AO15,MATCH(V$1,INDIRECT("Table!A" &amp; $AS15):INDIRECT("Table!" &amp; $BE$45 &amp; $AS15),0)))))</f>
        <v>42193.1</v>
      </c>
      <c r="W15" s="278">
        <f ca="1">IF(ISERROR(MATCH(W$1,INDIRECT("Table!A"&amp;$AS15):INDIRECT("Table!" &amp; $BE$45 &amp; $AS15),0)),"",INDIRECT(CONCATENATE("Table!",ADDRESS($AO15,MATCH(W$1,INDIRECT("Table!A" &amp; $AS15):INDIRECT("Table!" &amp; $BE$45 &amp; $AS15),0)))))</f>
        <v>77748</v>
      </c>
      <c r="X15" s="278">
        <f ca="1">IF(ISERROR(MATCH(X$1,INDIRECT("Table!A"&amp;$AS15):INDIRECT("Table!" &amp; $BE$45 &amp; $AS15),0)),"",INDIRECT(CONCATENATE("Table!",ADDRESS($AO15,MATCH(X$1,INDIRECT("Table!A" &amp; $AS15):INDIRECT("Table!" &amp; $BE$45 &amp; $AS15),0)))))</f>
        <v>79318.100000000006</v>
      </c>
      <c r="Y15" s="278">
        <f ca="1">IF(ISERROR(MATCH(Y$1,INDIRECT("Table!A"&amp;$AS15):INDIRECT("Table!" &amp; $BE$45 &amp; $AS15),0)),"",INDIRECT(CONCATENATE("Table!",ADDRESS($AO15,MATCH(Y$1,INDIRECT("Table!A" &amp; $AS15):INDIRECT("Table!" &amp; $BE$45 &amp; $AS15),0)))))</f>
        <v>157726.39999999999</v>
      </c>
      <c r="Z15" s="278">
        <f ca="1">IF(ISERROR(MATCH(Z$1,INDIRECT("Table!A"&amp;$AS15):INDIRECT("Table!" &amp; $BE$45 &amp; $AS15),0)),"",INDIRECT(CONCATENATE("Table!",ADDRESS($AO15,MATCH(Z$1,INDIRECT("Table!A" &amp; $AS15):INDIRECT("Table!" &amp; $BE$45 &amp; $AS15),0)))))</f>
        <v>97137.2</v>
      </c>
      <c r="AA15" s="278">
        <f ca="1">IF(ISERROR(MATCH(AA$1,INDIRECT("Table!A"&amp;$AS15):INDIRECT("Table!" &amp; $BE$45 &amp; $AS15),0)),"",INDIRECT(CONCATENATE("Table!",ADDRESS($AO15,MATCH(AA$1,INDIRECT("Table!A" &amp; $AS15):INDIRECT("Table!" &amp; $BE$45 &amp; $AS15),0)))))</f>
        <v>49681.1</v>
      </c>
      <c r="AB15" s="278">
        <f ca="1">IF(ISERROR(MATCH(AB$1,INDIRECT("Table!A"&amp;$AS15):INDIRECT("Table!" &amp; $BE$45 &amp; $AS15),0)),"",INDIRECT(CONCATENATE("Table!",ADDRESS($AO15,MATCH(AB$1,INDIRECT("Table!A" &amp; $AS15):INDIRECT("Table!" &amp; $BE$45 &amp; $AS15),0)))))</f>
        <v>83148.600000000006</v>
      </c>
      <c r="AC15" s="278">
        <f ca="1">IF(ISERROR(MATCH(AC$1,INDIRECT("Table!A"&amp;$AS15):INDIRECT("Table!" &amp; $BE$45 &amp; $AS15),0)),"",INDIRECT(CONCATENATE("Table!",ADDRESS($AO15,MATCH(AC$1,INDIRECT("Table!A" &amp; $AS15):INDIRECT("Table!" &amp; $BE$45 &amp; $AS15),0)))))</f>
        <v>13750.2</v>
      </c>
      <c r="AD15" s="278" t="str">
        <f ca="1">IF(ISERROR(MATCH(AD$1,INDIRECT("Table!A"&amp;$AS15):INDIRECT("Table!" &amp; $BE$45 &amp; $AS15),0)),"",INDIRECT(CONCATENATE("Table!",ADDRESS($AO15,MATCH(AD$1,INDIRECT("Table!A" &amp; $AS15):INDIRECT("Table!" &amp; $BE$45 &amp; $AS15),0)))))</f>
        <v/>
      </c>
      <c r="AE15" s="278" t="str">
        <f ca="1">IF(ISERROR(MATCH(AE$1,INDIRECT("Table!A"&amp;$AS15):INDIRECT("Table!" &amp; $BE$45 &amp; $AS15),0)),"",INDIRECT(CONCATENATE("Table!",ADDRESS($AO15,MATCH(AE$1,INDIRECT("Table!A" &amp; $AS15):INDIRECT("Table!" &amp; $BE$45 &amp; $AS15),0)))))</f>
        <v/>
      </c>
      <c r="AF15" s="278">
        <f ca="1">IF(ISERROR(MATCH(AF$1,INDIRECT("Table!A"&amp;$AS15):INDIRECT("Table!" &amp; $BE$45 &amp; $AS15),0)),"",INDIRECT(CONCATENATE("Table!",ADDRESS($AO15,MATCH(AF$1,INDIRECT("Table!A" &amp; $AS15):INDIRECT("Table!" &amp; $BE$45 &amp; $AS15),0)))))</f>
        <v>158475</v>
      </c>
      <c r="AG15" s="278">
        <f ca="1">IF(ISERROR(MATCH(AG$1,INDIRECT("Table!A"&amp;$AS15):INDIRECT("Table!" &amp; $BE$45 &amp; $AS15),0)),"",INDIRECT(CONCATENATE("Table!",ADDRESS($AO15,MATCH(AG$1,INDIRECT("Table!A" &amp; $AS15):INDIRECT("Table!" &amp; $BE$45 &amp; $AS15),0)))))</f>
        <v>62395.9</v>
      </c>
      <c r="AH15" s="278">
        <f ca="1">IF(ISERROR(MATCH(AH$1,INDIRECT("Table!A"&amp;$AS15):INDIRECT("Table!" &amp; $BE$45 &amp; $AS15),0)),"",INDIRECT(CONCATENATE("Table!",ADDRESS($AO15,MATCH(AH$1,INDIRECT("Table!A" &amp; $AS15):INDIRECT("Table!" &amp; $BE$45 &amp; $AS15),0)))))</f>
        <v>50045.599999999999</v>
      </c>
      <c r="AI15" s="278">
        <f ca="1">IF(ISERROR(MATCH(AI$1,INDIRECT("Table!A"&amp;$AS15):INDIRECT("Table!" &amp; $BE$45 &amp; $AS15),0)),"",INDIRECT(CONCATENATE("Table!",ADDRESS($AO15,MATCH(AI$1,INDIRECT("Table!A" &amp; $AS15):INDIRECT("Table!" &amp; $BE$45 &amp; $AS15),0)))))</f>
        <v>152521.60000000001</v>
      </c>
      <c r="AJ15" s="278">
        <f ca="1">IF(ISERROR(MATCH(AJ$1,INDIRECT("Table!A"&amp;$AS15):INDIRECT("Table!" &amp; $BE$45 &amp; $AS15),0)),"",INDIRECT(CONCATENATE("Table!",ADDRESS($AO15,MATCH(AJ$1,INDIRECT("Table!A" &amp; $AS15):INDIRECT("Table!" &amp; $BE$45 &amp; $AS15),0)))))</f>
        <v>6973.9</v>
      </c>
      <c r="AK15" s="278" t="str">
        <f ca="1">IF(ISERROR(MATCH(AK$1,INDIRECT("Table!A"&amp;$AS15):INDIRECT("Table!" &amp; $BE$45 &amp; $AS15),0)),"",INDIRECT(CONCATENATE("Table!",ADDRESS($AO15,MATCH(AK$1,INDIRECT("Table!A" &amp; $AS15):INDIRECT("Table!" &amp; $BE$45 &amp; $AS15),0)))))</f>
        <v/>
      </c>
      <c r="AL15" s="278" t="str">
        <f ca="1">IF(ISERROR(MATCH(AL$1,INDIRECT("Table!A"&amp;$AS15):INDIRECT("Table!" &amp; $BE$45 &amp; $AS15),0)),"",INDIRECT(CONCATENATE("Table!",ADDRESS($AO15,MATCH(AL$1,INDIRECT("Table!A" &amp; $AS15):INDIRECT("Table!" &amp; $BE$45 &amp; $AS15),0)))))</f>
        <v/>
      </c>
      <c r="AM15" s="278">
        <f ca="1">IF(ISERROR(MATCH(AM$1,INDIRECT("Table!A"&amp;$AS15):INDIRECT("Table!" &amp; $BE$45 &amp; $AS15),0)),"",INDIRECT(CONCATENATE("Table!",ADDRESS($AO15,MATCH(AM$1,INDIRECT("Table!A" &amp; $AS15):INDIRECT("Table!" &amp; $BE$45 &amp; $AS15),0)))))</f>
        <v>6993.1</v>
      </c>
      <c r="AN15" s="278">
        <f ca="1">IF(ISERROR(MATCH(AN$1,INDIRECT("Table!A"&amp;$AS15):INDIRECT("Table!" &amp; $BE$45 &amp; $AS15),0)),"",INDIRECT(CONCATENATE("Table!",ADDRESS($AO15,MATCH(AN$1,INDIRECT("Table!A" &amp; $AS15):INDIRECT("Table!" &amp; $BE$45 &amp; $AS15),0)))))</f>
        <v>3442</v>
      </c>
      <c r="AO15" s="274">
        <f>MATCH($A15,Table!$A:$A,0)+$AQ$2-1</f>
        <v>137</v>
      </c>
      <c r="AS15" s="276">
        <f>MATCH($A15,Table!$A:$A,0)+$AU$2-1</f>
        <v>135</v>
      </c>
      <c r="AW15" s="274">
        <f>MATCH($A15,Table!$A:$A,0)+$AY$2-1</f>
        <v>136</v>
      </c>
      <c r="BA15" s="276">
        <f>MATCH($A15,Table!$A:$A,0)+$AU$2-1</f>
        <v>135</v>
      </c>
      <c r="BE15" s="389" t="s">
        <v>218</v>
      </c>
    </row>
    <row r="16" spans="1:57" s="271" customFormat="1">
      <c r="A16" s="272">
        <v>41387</v>
      </c>
      <c r="B16" s="278">
        <f ca="1">IF(ISERROR(MATCH(B$1,INDIRECT("Table!A"&amp;$AS16):INDIRECT("Table!" &amp; $BE$45 &amp; $AS16),0)),"",INDIRECT(CONCATENATE("Table!",ADDRESS($AO16,MATCH(B$1,INDIRECT("Table!A" &amp; $AS16):INDIRECT("Table!" &amp; $BE$45 &amp; $AS16),0)))))</f>
        <v>38916.6</v>
      </c>
      <c r="C16" s="278">
        <f ca="1">IF(ISERROR(MATCH(C$1,INDIRECT("Table!A"&amp;$AS16):INDIRECT("Table!" &amp; $BE$45 &amp; $AS16),0)),"",INDIRECT(CONCATENATE("Table!",ADDRESS($AO16,MATCH(C$1,INDIRECT("Table!A" &amp; $AS16):INDIRECT("Table!" &amp; $BE$45 &amp; $AS16),0)))))</f>
        <v>77721.899999999994</v>
      </c>
      <c r="D16" s="278">
        <f ca="1">IF(ISERROR(MATCH(D$1,INDIRECT("Table!A"&amp;$AS16):INDIRECT("Table!" &amp; $BE$45 &amp; $AS16),0)),"",INDIRECT(CONCATENATE("Table!",ADDRESS($AO16,MATCH(D$1,INDIRECT("Table!A" &amp; $AS16):INDIRECT("Table!" &amp; $BE$45 &amp; $AS16),0)))))</f>
        <v>79291.5</v>
      </c>
      <c r="E16" s="278">
        <f ca="1">IF(ISERROR(MATCH(E$1,INDIRECT("Table!A"&amp;$AS16):INDIRECT("Table!" &amp; $BE$45 &amp; $AS16),0)),"",INDIRECT(CONCATENATE("Table!",ADDRESS($AO16,MATCH(E$1,INDIRECT("Table!A" &amp; $AS16):INDIRECT("Table!" &amp; $BE$45 &amp; $AS16),0)))))</f>
        <v>157589.1</v>
      </c>
      <c r="F16" s="278">
        <f ca="1">IF(ISERROR(MATCH(F$1,INDIRECT("Table!A"&amp;$AS16):INDIRECT("Table!" &amp; $BE$45 &amp; $AS16),0)),"",INDIRECT(CONCATENATE("Table!",ADDRESS($AO16,MATCH(F$1,INDIRECT("Table!A" &amp; $AS16):INDIRECT("Table!" &amp; $BE$45 &amp; $AS16),0)))))</f>
        <v>96438.2</v>
      </c>
      <c r="G16" s="278">
        <f ca="1">IF(ISERROR(MATCH(G$1,INDIRECT("Table!A"&amp;$AS16):INDIRECT("Table!" &amp; $BE$45 &amp; $AS16),0)),"",INDIRECT(CONCATENATE("Table!",ADDRESS($AO16,MATCH(G$1,INDIRECT("Table!A" &amp; $AS16):INDIRECT("Table!" &amp; $BE$45 &amp; $AS16),0)))))</f>
        <v>53243.7</v>
      </c>
      <c r="H16" s="278">
        <f ca="1">IF(ISERROR(MATCH(H$1,INDIRECT("Table!A"&amp;$AS16):INDIRECT("Table!" &amp; $BE$45 &amp; $AS16),0)),"",INDIRECT(CONCATENATE("Table!",ADDRESS($AO16,MATCH(H$1,INDIRECT("Table!A" &amp; $AS16):INDIRECT("Table!" &amp; $BE$45 &amp; $AS16),0)))))</f>
        <v>83021.3</v>
      </c>
      <c r="I16" s="278">
        <f ca="1">IF(ISERROR(MATCH(I$1,INDIRECT("Table!A"&amp;$AS16):INDIRECT("Table!" &amp; $BE$45 &amp; $AS16),0)),"",INDIRECT(CONCATENATE("Table!",ADDRESS($AO16,MATCH(I$1,INDIRECT("Table!A" &amp; $AS16):INDIRECT("Table!" &amp; $BE$45 &amp; $AS16),0)))))</f>
        <v>6825</v>
      </c>
      <c r="J16" s="278" t="str">
        <f ca="1">IF(ISERROR(MATCH(J$1,INDIRECT("Table!A"&amp;$AS16):INDIRECT("Table!" &amp; $BE$45 &amp; $AS16),0)),"",INDIRECT(CONCATENATE("Table!",ADDRESS($AO16,MATCH(J$1,INDIRECT("Table!A" &amp; $AS16):INDIRECT("Table!" &amp; $BE$45 &amp; $AS16),0)))))</f>
        <v/>
      </c>
      <c r="K16" s="278" t="str">
        <f ca="1">IF(ISERROR(MATCH(K$1,INDIRECT("Table!A"&amp;$AS16):INDIRECT("Table!" &amp; $BE$45 &amp; $AS16),0)),"",INDIRECT(CONCATENATE("Table!",ADDRESS($AO16,MATCH(K$1,INDIRECT("Table!A" &amp; $AS16):INDIRECT("Table!" &amp; $BE$45 &amp; $AS16),0)))))</f>
        <v/>
      </c>
      <c r="L16" s="278">
        <f ca="1">IF(ISERROR(MATCH(L$1,INDIRECT("Table!A"&amp;$AS16):INDIRECT("Table!" &amp; $BE$45 &amp; $AS16),0)),"",INDIRECT(CONCATENATE("Table!",ADDRESS($AO16,MATCH(L$1,INDIRECT("Table!A" &amp; $AS16):INDIRECT("Table!" &amp; $BE$45 &amp; $AS16),0)))))</f>
        <v>158249.9</v>
      </c>
      <c r="M16" s="278">
        <f ca="1">IF(ISERROR(MATCH(M$1,INDIRECT("Table!A"&amp;$AS16):INDIRECT("Table!" &amp; $BE$45 &amp; $AS16),0)),"",INDIRECT(CONCATENATE("Table!",ADDRESS($AO16,MATCH(M$1,INDIRECT("Table!A" &amp; $AS16):INDIRECT("Table!" &amp; $BE$45 &amp; $AS16),0)))))</f>
        <v>64444.7</v>
      </c>
      <c r="N16" s="278">
        <f ca="1">IF(ISERROR(MATCH(N$1,INDIRECT("Table!A"&amp;$AS16):INDIRECT("Table!" &amp; $BE$45 &amp; $AS16),0)),"",INDIRECT(CONCATENATE("Table!",ADDRESS($AO16,MATCH(N$1,INDIRECT("Table!A" &amp; $AS16):INDIRECT("Table!" &amp; $BE$45 &amp; $AS16),0)))))</f>
        <v>49676.9</v>
      </c>
      <c r="O16" s="278">
        <f ca="1">IF(ISERROR(MATCH(O$1,INDIRECT("Table!A"&amp;$AS16):INDIRECT("Table!" &amp; $BE$45 &amp; $AS16),0)),"",INDIRECT(CONCATENATE("Table!",ADDRESS($AO16,MATCH(O$1,INDIRECT("Table!A" &amp; $AS16):INDIRECT("Table!" &amp; $BE$45 &amp; $AS16),0)))))</f>
        <v>151193.29999999999</v>
      </c>
      <c r="P16" s="278">
        <f ca="1">IF(ISERROR(MATCH(P$1,INDIRECT("Table!A"&amp;$AS16):INDIRECT("Table!" &amp; $BE$45 &amp; $AS16),0)),"",INDIRECT(CONCATENATE("Table!",ADDRESS($AO16,MATCH(P$1,INDIRECT("Table!A" &amp; $AS16):INDIRECT("Table!" &amp; $BE$45 &amp; $AS16),0)))))</f>
        <v>13452.5</v>
      </c>
      <c r="Q16" s="278" t="str">
        <f ca="1">IF(ISERROR(MATCH(Q$1,INDIRECT("Table!A"&amp;$AS16):INDIRECT("Table!" &amp; $BE$45 &amp; $AS16),0)),"",INDIRECT(CONCATENATE("Table!",ADDRESS($AO16,MATCH(Q$1,INDIRECT("Table!A" &amp; $AS16):INDIRECT("Table!" &amp; $BE$45 &amp; $AS16),0)))))</f>
        <v/>
      </c>
      <c r="R16" s="278" t="str">
        <f ca="1">IF(ISERROR(MATCH(R$1,INDIRECT("Table!A"&amp;$AS16):INDIRECT("Table!" &amp; $BE$45 &amp; $AS16),0)),"",INDIRECT(CONCATENATE("Table!",ADDRESS($AO16,MATCH(R$1,INDIRECT("Table!A" &amp; $AS16):INDIRECT("Table!" &amp; $BE$45 &amp; $AS16),0)))))</f>
        <v/>
      </c>
      <c r="S16" s="278">
        <f ca="1">IF(ISERROR(MATCH(S$1,INDIRECT("Table!A"&amp;$AS16):INDIRECT("Table!" &amp; $BE$45 &amp; $AS16),0)),"",INDIRECT(CONCATENATE("Table!",ADDRESS($AO16,MATCH(S$1,INDIRECT("Table!A" &amp; $AS16):INDIRECT("Table!" &amp; $BE$45 &amp; $AS16),0)))))</f>
        <v>6992.2</v>
      </c>
      <c r="T16" s="278">
        <f ca="1">IF(ISERROR(MATCH(T$1,INDIRECT("Table!A"&amp;$AS16):INDIRECT("Table!" &amp; $BE$45 &amp; $AS16),0)),"",INDIRECT(CONCATENATE("Table!",ADDRESS($AO16,MATCH(T$1,INDIRECT("Table!A" &amp; $AS16):INDIRECT("Table!" &amp; $BE$45 &amp; $AS16),0)))))</f>
        <v>3438.6</v>
      </c>
      <c r="U16" s="278" t="str">
        <f ca="1">IF(ISERROR(MATCH(U$1,INDIRECT("Table!A"&amp;$AS16):INDIRECT("Table!" &amp; $BE$45 &amp; $AS16),0)),"",INDIRECT(CONCATENATE("Table!",ADDRESS($AO16,MATCH(U$1,INDIRECT("Table!A" &amp; $AS16):INDIRECT("Table!" &amp; $BE$45 &amp; $AS16),0)))))</f>
        <v/>
      </c>
      <c r="V16" s="278">
        <f ca="1">IF(ISERROR(MATCH(V$1,INDIRECT("Table!A"&amp;$AS16):INDIRECT("Table!" &amp; $BE$45 &amp; $AS16),0)),"",INDIRECT(CONCATENATE("Table!",ADDRESS($AO16,MATCH(V$1,INDIRECT("Table!A" &amp; $AS16):INDIRECT("Table!" &amp; $BE$45 &amp; $AS16),0)))))</f>
        <v>38916.6</v>
      </c>
      <c r="W16" s="278">
        <f ca="1">IF(ISERROR(MATCH(W$1,INDIRECT("Table!A"&amp;$AS16):INDIRECT("Table!" &amp; $BE$45 &amp; $AS16),0)),"",INDIRECT(CONCATENATE("Table!",ADDRESS($AO16,MATCH(W$1,INDIRECT("Table!A" &amp; $AS16):INDIRECT("Table!" &amp; $BE$45 &amp; $AS16),0)))))</f>
        <v>77721.899999999994</v>
      </c>
      <c r="X16" s="278">
        <f ca="1">IF(ISERROR(MATCH(X$1,INDIRECT("Table!A"&amp;$AS16):INDIRECT("Table!" &amp; $BE$45 &amp; $AS16),0)),"",INDIRECT(CONCATENATE("Table!",ADDRESS($AO16,MATCH(X$1,INDIRECT("Table!A" &amp; $AS16):INDIRECT("Table!" &amp; $BE$45 &amp; $AS16),0)))))</f>
        <v>79291.5</v>
      </c>
      <c r="Y16" s="278">
        <f ca="1">IF(ISERROR(MATCH(Y$1,INDIRECT("Table!A"&amp;$AS16):INDIRECT("Table!" &amp; $BE$45 &amp; $AS16),0)),"",INDIRECT(CONCATENATE("Table!",ADDRESS($AO16,MATCH(Y$1,INDIRECT("Table!A" &amp; $AS16):INDIRECT("Table!" &amp; $BE$45 &amp; $AS16),0)))))</f>
        <v>157589.1</v>
      </c>
      <c r="Z16" s="278">
        <f ca="1">IF(ISERROR(MATCH(Z$1,INDIRECT("Table!A"&amp;$AS16):INDIRECT("Table!" &amp; $BE$45 &amp; $AS16),0)),"",INDIRECT(CONCATENATE("Table!",ADDRESS($AO16,MATCH(Z$1,INDIRECT("Table!A" &amp; $AS16):INDIRECT("Table!" &amp; $BE$45 &amp; $AS16),0)))))</f>
        <v>96438.2</v>
      </c>
      <c r="AA16" s="278">
        <f ca="1">IF(ISERROR(MATCH(AA$1,INDIRECT("Table!A"&amp;$AS16):INDIRECT("Table!" &amp; $BE$45 &amp; $AS16),0)),"",INDIRECT(CONCATENATE("Table!",ADDRESS($AO16,MATCH(AA$1,INDIRECT("Table!A" &amp; $AS16):INDIRECT("Table!" &amp; $BE$45 &amp; $AS16),0)))))</f>
        <v>53243.7</v>
      </c>
      <c r="AB16" s="278">
        <f ca="1">IF(ISERROR(MATCH(AB$1,INDIRECT("Table!A"&amp;$AS16):INDIRECT("Table!" &amp; $BE$45 &amp; $AS16),0)),"",INDIRECT(CONCATENATE("Table!",ADDRESS($AO16,MATCH(AB$1,INDIRECT("Table!A" &amp; $AS16):INDIRECT("Table!" &amp; $BE$45 &amp; $AS16),0)))))</f>
        <v>83021.3</v>
      </c>
      <c r="AC16" s="278">
        <f ca="1">IF(ISERROR(MATCH(AC$1,INDIRECT("Table!A"&amp;$AS16):INDIRECT("Table!" &amp; $BE$45 &amp; $AS16),0)),"",INDIRECT(CONCATENATE("Table!",ADDRESS($AO16,MATCH(AC$1,INDIRECT("Table!A" &amp; $AS16):INDIRECT("Table!" &amp; $BE$45 &amp; $AS16),0)))))</f>
        <v>13452.5</v>
      </c>
      <c r="AD16" s="278" t="str">
        <f ca="1">IF(ISERROR(MATCH(AD$1,INDIRECT("Table!A"&amp;$AS16):INDIRECT("Table!" &amp; $BE$45 &amp; $AS16),0)),"",INDIRECT(CONCATENATE("Table!",ADDRESS($AO16,MATCH(AD$1,INDIRECT("Table!A" &amp; $AS16):INDIRECT("Table!" &amp; $BE$45 &amp; $AS16),0)))))</f>
        <v/>
      </c>
      <c r="AE16" s="278" t="str">
        <f ca="1">IF(ISERROR(MATCH(AE$1,INDIRECT("Table!A"&amp;$AS16):INDIRECT("Table!" &amp; $BE$45 &amp; $AS16),0)),"",INDIRECT(CONCATENATE("Table!",ADDRESS($AO16,MATCH(AE$1,INDIRECT("Table!A" &amp; $AS16):INDIRECT("Table!" &amp; $BE$45 &amp; $AS16),0)))))</f>
        <v/>
      </c>
      <c r="AF16" s="278">
        <f ca="1">IF(ISERROR(MATCH(AF$1,INDIRECT("Table!A"&amp;$AS16):INDIRECT("Table!" &amp; $BE$45 &amp; $AS16),0)),"",INDIRECT(CONCATENATE("Table!",ADDRESS($AO16,MATCH(AF$1,INDIRECT("Table!A" &amp; $AS16):INDIRECT("Table!" &amp; $BE$45 &amp; $AS16),0)))))</f>
        <v>158249.9</v>
      </c>
      <c r="AG16" s="278">
        <f ca="1">IF(ISERROR(MATCH(AG$1,INDIRECT("Table!A"&amp;$AS16):INDIRECT("Table!" &amp; $BE$45 &amp; $AS16),0)),"",INDIRECT(CONCATENATE("Table!",ADDRESS($AO16,MATCH(AG$1,INDIRECT("Table!A" &amp; $AS16):INDIRECT("Table!" &amp; $BE$45 &amp; $AS16),0)))))</f>
        <v>64444.7</v>
      </c>
      <c r="AH16" s="278">
        <f ca="1">IF(ISERROR(MATCH(AH$1,INDIRECT("Table!A"&amp;$AS16):INDIRECT("Table!" &amp; $BE$45 &amp; $AS16),0)),"",INDIRECT(CONCATENATE("Table!",ADDRESS($AO16,MATCH(AH$1,INDIRECT("Table!A" &amp; $AS16):INDIRECT("Table!" &amp; $BE$45 &amp; $AS16),0)))))</f>
        <v>49676.9</v>
      </c>
      <c r="AI16" s="278">
        <f ca="1">IF(ISERROR(MATCH(AI$1,INDIRECT("Table!A"&amp;$AS16):INDIRECT("Table!" &amp; $BE$45 &amp; $AS16),0)),"",INDIRECT(CONCATENATE("Table!",ADDRESS($AO16,MATCH(AI$1,INDIRECT("Table!A" &amp; $AS16):INDIRECT("Table!" &amp; $BE$45 &amp; $AS16),0)))))</f>
        <v>151193.29999999999</v>
      </c>
      <c r="AJ16" s="278">
        <f ca="1">IF(ISERROR(MATCH(AJ$1,INDIRECT("Table!A"&amp;$AS16):INDIRECT("Table!" &amp; $BE$45 &amp; $AS16),0)),"",INDIRECT(CONCATENATE("Table!",ADDRESS($AO16,MATCH(AJ$1,INDIRECT("Table!A" &amp; $AS16):INDIRECT("Table!" &amp; $BE$45 &amp; $AS16),0)))))</f>
        <v>6825</v>
      </c>
      <c r="AK16" s="278" t="str">
        <f ca="1">IF(ISERROR(MATCH(AK$1,INDIRECT("Table!A"&amp;$AS16):INDIRECT("Table!" &amp; $BE$45 &amp; $AS16),0)),"",INDIRECT(CONCATENATE("Table!",ADDRESS($AO16,MATCH(AK$1,INDIRECT("Table!A" &amp; $AS16):INDIRECT("Table!" &amp; $BE$45 &amp; $AS16),0)))))</f>
        <v/>
      </c>
      <c r="AL16" s="278" t="str">
        <f ca="1">IF(ISERROR(MATCH(AL$1,INDIRECT("Table!A"&amp;$AS16):INDIRECT("Table!" &amp; $BE$45 &amp; $AS16),0)),"",INDIRECT(CONCATENATE("Table!",ADDRESS($AO16,MATCH(AL$1,INDIRECT("Table!A" &amp; $AS16):INDIRECT("Table!" &amp; $BE$45 &amp; $AS16),0)))))</f>
        <v/>
      </c>
      <c r="AM16" s="278">
        <f ca="1">IF(ISERROR(MATCH(AM$1,INDIRECT("Table!A"&amp;$AS16):INDIRECT("Table!" &amp; $BE$45 &amp; $AS16),0)),"",INDIRECT(CONCATENATE("Table!",ADDRESS($AO16,MATCH(AM$1,INDIRECT("Table!A" &amp; $AS16):INDIRECT("Table!" &amp; $BE$45 &amp; $AS16),0)))))</f>
        <v>6992.2</v>
      </c>
      <c r="AN16" s="278">
        <f ca="1">IF(ISERROR(MATCH(AN$1,INDIRECT("Table!A"&amp;$AS16):INDIRECT("Table!" &amp; $BE$45 &amp; $AS16),0)),"",INDIRECT(CONCATENATE("Table!",ADDRESS($AO16,MATCH(AN$1,INDIRECT("Table!A" &amp; $AS16):INDIRECT("Table!" &amp; $BE$45 &amp; $AS16),0)))))</f>
        <v>3438.6</v>
      </c>
      <c r="AO16" s="274">
        <f>MATCH($A16,Table!$A:$A,0)+$AQ$2-1</f>
        <v>149</v>
      </c>
      <c r="AS16" s="276">
        <f>MATCH($A16,Table!$A:$A,0)+$AU$2-1</f>
        <v>147</v>
      </c>
      <c r="AW16" s="274">
        <f>MATCH($A16,Table!$A:$A,0)+$AY$2-1</f>
        <v>148</v>
      </c>
      <c r="BA16" s="276">
        <f>MATCH($A16,Table!$A:$A,0)+$AU$2-1</f>
        <v>147</v>
      </c>
      <c r="BE16" s="389" t="s">
        <v>218</v>
      </c>
    </row>
    <row r="17" spans="1:57" s="271" customFormat="1">
      <c r="A17" s="272">
        <v>41383</v>
      </c>
      <c r="B17" s="278">
        <f ca="1">IF(ISERROR(MATCH(B$1,INDIRECT("Table!A"&amp;$AS17):INDIRECT("Table!" &amp; $BE$45 &amp; $AS17),0)),"",INDIRECT(CONCATENATE("Table!",ADDRESS($AO17,MATCH(B$1,INDIRECT("Table!A" &amp; $AS17):INDIRECT("Table!" &amp; $BE$45 &amp; $AS17),0)))))</f>
        <v>37643.300000000003</v>
      </c>
      <c r="C17" s="278">
        <f ca="1">IF(ISERROR(MATCH(C$1,INDIRECT("Table!A"&amp;$AS17):INDIRECT("Table!" &amp; $BE$45 &amp; $AS17),0)),"",INDIRECT(CONCATENATE("Table!",ADDRESS($AO17,MATCH(C$1,INDIRECT("Table!A" &amp; $AS17):INDIRECT("Table!" &amp; $BE$45 &amp; $AS17),0)))))</f>
        <v>77685.100000000006</v>
      </c>
      <c r="D17" s="278">
        <f ca="1">IF(ISERROR(MATCH(D$1,INDIRECT("Table!A"&amp;$AS17):INDIRECT("Table!" &amp; $BE$45 &amp; $AS17),0)),"",INDIRECT(CONCATENATE("Table!",ADDRESS($AO17,MATCH(D$1,INDIRECT("Table!A" &amp; $AS17):INDIRECT("Table!" &amp; $BE$45 &amp; $AS17),0)))))</f>
        <v>79095.600000000006</v>
      </c>
      <c r="E17" s="278">
        <f ca="1">IF(ISERROR(MATCH(E$1,INDIRECT("Table!A"&amp;$AS17):INDIRECT("Table!" &amp; $BE$45 &amp; $AS17),0)),"",INDIRECT(CONCATENATE("Table!",ADDRESS($AO17,MATCH(E$1,INDIRECT("Table!A" &amp; $AS17):INDIRECT("Table!" &amp; $BE$45 &amp; $AS17),0)))))</f>
        <v>157487.70000000001</v>
      </c>
      <c r="F17" s="278">
        <f ca="1">IF(ISERROR(MATCH(F$1,INDIRECT("Table!A"&amp;$AS17):INDIRECT("Table!" &amp; $BE$45 &amp; $AS17),0)),"",INDIRECT(CONCATENATE("Table!",ADDRESS($AO17,MATCH(F$1,INDIRECT("Table!A" &amp; $AS17):INDIRECT("Table!" &amp; $BE$45 &amp; $AS17),0)))))</f>
        <v>95917.5</v>
      </c>
      <c r="G17" s="278">
        <f ca="1">IF(ISERROR(MATCH(G$1,INDIRECT("Table!A"&amp;$AS17):INDIRECT("Table!" &amp; $BE$45 &amp; $AS17),0)),"",INDIRECT(CONCATENATE("Table!",ADDRESS($AO17,MATCH(G$1,INDIRECT("Table!A" &amp; $AS17):INDIRECT("Table!" &amp; $BE$45 &amp; $AS17),0)))))</f>
        <v>50505.3</v>
      </c>
      <c r="H17" s="278">
        <f ca="1">IF(ISERROR(MATCH(H$1,INDIRECT("Table!A"&amp;$AS17):INDIRECT("Table!" &amp; $BE$45 &amp; $AS17),0)),"",INDIRECT(CONCATENATE("Table!",ADDRESS($AO17,MATCH(H$1,INDIRECT("Table!A" &amp; $AS17):INDIRECT("Table!" &amp; $BE$45 &amp; $AS17),0)))))</f>
        <v>78099.8</v>
      </c>
      <c r="I17" s="278">
        <f ca="1">IF(ISERROR(MATCH(I$1,INDIRECT("Table!A"&amp;$AS17):INDIRECT("Table!" &amp; $BE$45 &amp; $AS17),0)),"",INDIRECT(CONCATENATE("Table!",ADDRESS($AO17,MATCH(I$1,INDIRECT("Table!A" &amp; $AS17):INDIRECT("Table!" &amp; $BE$45 &amp; $AS17),0)))))</f>
        <v>6814.8</v>
      </c>
      <c r="J17" s="278" t="str">
        <f ca="1">IF(ISERROR(MATCH(J$1,INDIRECT("Table!A"&amp;$AS17):INDIRECT("Table!" &amp; $BE$45 &amp; $AS17),0)),"",INDIRECT(CONCATENATE("Table!",ADDRESS($AO17,MATCH(J$1,INDIRECT("Table!A" &amp; $AS17):INDIRECT("Table!" &amp; $BE$45 &amp; $AS17),0)))))</f>
        <v/>
      </c>
      <c r="K17" s="278" t="str">
        <f ca="1">IF(ISERROR(MATCH(K$1,INDIRECT("Table!A"&amp;$AS17):INDIRECT("Table!" &amp; $BE$45 &amp; $AS17),0)),"",INDIRECT(CONCATENATE("Table!",ADDRESS($AO17,MATCH(K$1,INDIRECT("Table!A" &amp; $AS17):INDIRECT("Table!" &amp; $BE$45 &amp; $AS17),0)))))</f>
        <v/>
      </c>
      <c r="L17" s="278">
        <f ca="1">IF(ISERROR(MATCH(L$1,INDIRECT("Table!A"&amp;$AS17):INDIRECT("Table!" &amp; $BE$45 &amp; $AS17),0)),"",INDIRECT(CONCATENATE("Table!",ADDRESS($AO17,MATCH(L$1,INDIRECT("Table!A" &amp; $AS17):INDIRECT("Table!" &amp; $BE$45 &amp; $AS17),0)))))</f>
        <v>156772.79999999999</v>
      </c>
      <c r="M17" s="278">
        <f ca="1">IF(ISERROR(MATCH(M$1,INDIRECT("Table!A"&amp;$AS17):INDIRECT("Table!" &amp; $BE$45 &amp; $AS17),0)),"",INDIRECT(CONCATENATE("Table!",ADDRESS($AO17,MATCH(M$1,INDIRECT("Table!A" &amp; $AS17):INDIRECT("Table!" &amp; $BE$45 &amp; $AS17),0)))))</f>
        <v>55253.8</v>
      </c>
      <c r="N17" s="278">
        <f ca="1">IF(ISERROR(MATCH(N$1,INDIRECT("Table!A"&amp;$AS17):INDIRECT("Table!" &amp; $BE$45 &amp; $AS17),0)),"",INDIRECT(CONCATENATE("Table!",ADDRESS($AO17,MATCH(N$1,INDIRECT("Table!A" &amp; $AS17):INDIRECT("Table!" &amp; $BE$45 &amp; $AS17),0)))))</f>
        <v>49203.9</v>
      </c>
      <c r="O17" s="278">
        <f ca="1">IF(ISERROR(MATCH(O$1,INDIRECT("Table!A"&amp;$AS17):INDIRECT("Table!" &amp; $BE$45 &amp; $AS17),0)),"",INDIRECT(CONCATENATE("Table!",ADDRESS($AO17,MATCH(O$1,INDIRECT("Table!A" &amp; $AS17):INDIRECT("Table!" &amp; $BE$45 &amp; $AS17),0)))))</f>
        <v>143303.6</v>
      </c>
      <c r="P17" s="278">
        <f ca="1">IF(ISERROR(MATCH(P$1,INDIRECT("Table!A"&amp;$AS17):INDIRECT("Table!" &amp; $BE$45 &amp; $AS17),0)),"",INDIRECT(CONCATENATE("Table!",ADDRESS($AO17,MATCH(P$1,INDIRECT("Table!A" &amp; $AS17):INDIRECT("Table!" &amp; $BE$45 &amp; $AS17),0)))))</f>
        <v>13432.1</v>
      </c>
      <c r="Q17" s="278" t="str">
        <f ca="1">IF(ISERROR(MATCH(Q$1,INDIRECT("Table!A"&amp;$AS17):INDIRECT("Table!" &amp; $BE$45 &amp; $AS17),0)),"",INDIRECT(CONCATENATE("Table!",ADDRESS($AO17,MATCH(Q$1,INDIRECT("Table!A" &amp; $AS17):INDIRECT("Table!" &amp; $BE$45 &amp; $AS17),0)))))</f>
        <v/>
      </c>
      <c r="R17" s="278" t="str">
        <f ca="1">IF(ISERROR(MATCH(R$1,INDIRECT("Table!A"&amp;$AS17):INDIRECT("Table!" &amp; $BE$45 &amp; $AS17),0)),"",INDIRECT(CONCATENATE("Table!",ADDRESS($AO17,MATCH(R$1,INDIRECT("Table!A" &amp; $AS17):INDIRECT("Table!" &amp; $BE$45 &amp; $AS17),0)))))</f>
        <v/>
      </c>
      <c r="S17" s="278">
        <f ca="1">IF(ISERROR(MATCH(S$1,INDIRECT("Table!A"&amp;$AS17):INDIRECT("Table!" &amp; $BE$45 &amp; $AS17),0)),"",INDIRECT(CONCATENATE("Table!",ADDRESS($AO17,MATCH(S$1,INDIRECT("Table!A" &amp; $AS17):INDIRECT("Table!" &amp; $BE$45 &amp; $AS17),0)))))</f>
        <v>6991</v>
      </c>
      <c r="T17" s="278">
        <f ca="1">IF(ISERROR(MATCH(T$1,INDIRECT("Table!A"&amp;$AS17):INDIRECT("Table!" &amp; $BE$45 &amp; $AS17),0)),"",INDIRECT(CONCATENATE("Table!",ADDRESS($AO17,MATCH(T$1,INDIRECT("Table!A" &amp; $AS17):INDIRECT("Table!" &amp; $BE$45 &amp; $AS17),0)))))</f>
        <v>3438.6</v>
      </c>
      <c r="U17" s="278" t="str">
        <f ca="1">IF(ISERROR(MATCH(U$1,INDIRECT("Table!A"&amp;$AS17):INDIRECT("Table!" &amp; $BE$45 &amp; $AS17),0)),"",INDIRECT(CONCATENATE("Table!",ADDRESS($AO17,MATCH(U$1,INDIRECT("Table!A" &amp; $AS17):INDIRECT("Table!" &amp; $BE$45 &amp; $AS17),0)))))</f>
        <v/>
      </c>
      <c r="V17" s="278">
        <f ca="1">IF(ISERROR(MATCH(V$1,INDIRECT("Table!A"&amp;$AS17):INDIRECT("Table!" &amp; $BE$45 &amp; $AS17),0)),"",INDIRECT(CONCATENATE("Table!",ADDRESS($AO17,MATCH(V$1,INDIRECT("Table!A" &amp; $AS17):INDIRECT("Table!" &amp; $BE$45 &amp; $AS17),0)))))</f>
        <v>37643.300000000003</v>
      </c>
      <c r="W17" s="278">
        <f ca="1">IF(ISERROR(MATCH(W$1,INDIRECT("Table!A"&amp;$AS17):INDIRECT("Table!" &amp; $BE$45 &amp; $AS17),0)),"",INDIRECT(CONCATENATE("Table!",ADDRESS($AO17,MATCH(W$1,INDIRECT("Table!A" &amp; $AS17):INDIRECT("Table!" &amp; $BE$45 &amp; $AS17),0)))))</f>
        <v>77685.100000000006</v>
      </c>
      <c r="X17" s="278">
        <f ca="1">IF(ISERROR(MATCH(X$1,INDIRECT("Table!A"&amp;$AS17):INDIRECT("Table!" &amp; $BE$45 &amp; $AS17),0)),"",INDIRECT(CONCATENATE("Table!",ADDRESS($AO17,MATCH(X$1,INDIRECT("Table!A" &amp; $AS17):INDIRECT("Table!" &amp; $BE$45 &amp; $AS17),0)))))</f>
        <v>79095.600000000006</v>
      </c>
      <c r="Y17" s="278">
        <f ca="1">IF(ISERROR(MATCH(Y$1,INDIRECT("Table!A"&amp;$AS17):INDIRECT("Table!" &amp; $BE$45 &amp; $AS17),0)),"",INDIRECT(CONCATENATE("Table!",ADDRESS($AO17,MATCH(Y$1,INDIRECT("Table!A" &amp; $AS17):INDIRECT("Table!" &amp; $BE$45 &amp; $AS17),0)))))</f>
        <v>157487.70000000001</v>
      </c>
      <c r="Z17" s="278">
        <f ca="1">IF(ISERROR(MATCH(Z$1,INDIRECT("Table!A"&amp;$AS17):INDIRECT("Table!" &amp; $BE$45 &amp; $AS17),0)),"",INDIRECT(CONCATENATE("Table!",ADDRESS($AO17,MATCH(Z$1,INDIRECT("Table!A" &amp; $AS17):INDIRECT("Table!" &amp; $BE$45 &amp; $AS17),0)))))</f>
        <v>95917.5</v>
      </c>
      <c r="AA17" s="278">
        <f ca="1">IF(ISERROR(MATCH(AA$1,INDIRECT("Table!A"&amp;$AS17):INDIRECT("Table!" &amp; $BE$45 &amp; $AS17),0)),"",INDIRECT(CONCATENATE("Table!",ADDRESS($AO17,MATCH(AA$1,INDIRECT("Table!A" &amp; $AS17):INDIRECT("Table!" &amp; $BE$45 &amp; $AS17),0)))))</f>
        <v>50505.3</v>
      </c>
      <c r="AB17" s="278">
        <f ca="1">IF(ISERROR(MATCH(AB$1,INDIRECT("Table!A"&amp;$AS17):INDIRECT("Table!" &amp; $BE$45 &amp; $AS17),0)),"",INDIRECT(CONCATENATE("Table!",ADDRESS($AO17,MATCH(AB$1,INDIRECT("Table!A" &amp; $AS17):INDIRECT("Table!" &amp; $BE$45 &amp; $AS17),0)))))</f>
        <v>78099.8</v>
      </c>
      <c r="AC17" s="278">
        <f ca="1">IF(ISERROR(MATCH(AC$1,INDIRECT("Table!A"&amp;$AS17):INDIRECT("Table!" &amp; $BE$45 &amp; $AS17),0)),"",INDIRECT(CONCATENATE("Table!",ADDRESS($AO17,MATCH(AC$1,INDIRECT("Table!A" &amp; $AS17):INDIRECT("Table!" &amp; $BE$45 &amp; $AS17),0)))))</f>
        <v>13432.1</v>
      </c>
      <c r="AD17" s="278" t="str">
        <f ca="1">IF(ISERROR(MATCH(AD$1,INDIRECT("Table!A"&amp;$AS17):INDIRECT("Table!" &amp; $BE$45 &amp; $AS17),0)),"",INDIRECT(CONCATENATE("Table!",ADDRESS($AO17,MATCH(AD$1,INDIRECT("Table!A" &amp; $AS17):INDIRECT("Table!" &amp; $BE$45 &amp; $AS17),0)))))</f>
        <v/>
      </c>
      <c r="AE17" s="278" t="str">
        <f ca="1">IF(ISERROR(MATCH(AE$1,INDIRECT("Table!A"&amp;$AS17):INDIRECT("Table!" &amp; $BE$45 &amp; $AS17),0)),"",INDIRECT(CONCATENATE("Table!",ADDRESS($AO17,MATCH(AE$1,INDIRECT("Table!A" &amp; $AS17):INDIRECT("Table!" &amp; $BE$45 &amp; $AS17),0)))))</f>
        <v/>
      </c>
      <c r="AF17" s="278">
        <f ca="1">IF(ISERROR(MATCH(AF$1,INDIRECT("Table!A"&amp;$AS17):INDIRECT("Table!" &amp; $BE$45 &amp; $AS17),0)),"",INDIRECT(CONCATENATE("Table!",ADDRESS($AO17,MATCH(AF$1,INDIRECT("Table!A" &amp; $AS17):INDIRECT("Table!" &amp; $BE$45 &amp; $AS17),0)))))</f>
        <v>156772.79999999999</v>
      </c>
      <c r="AG17" s="278">
        <f ca="1">IF(ISERROR(MATCH(AG$1,INDIRECT("Table!A"&amp;$AS17):INDIRECT("Table!" &amp; $BE$45 &amp; $AS17),0)),"",INDIRECT(CONCATENATE("Table!",ADDRESS($AO17,MATCH(AG$1,INDIRECT("Table!A" &amp; $AS17):INDIRECT("Table!" &amp; $BE$45 &amp; $AS17),0)))))</f>
        <v>55253.8</v>
      </c>
      <c r="AH17" s="278">
        <f ca="1">IF(ISERROR(MATCH(AH$1,INDIRECT("Table!A"&amp;$AS17):INDIRECT("Table!" &amp; $BE$45 &amp; $AS17),0)),"",INDIRECT(CONCATENATE("Table!",ADDRESS($AO17,MATCH(AH$1,INDIRECT("Table!A" &amp; $AS17):INDIRECT("Table!" &amp; $BE$45 &amp; $AS17),0)))))</f>
        <v>49203.9</v>
      </c>
      <c r="AI17" s="278">
        <f ca="1">IF(ISERROR(MATCH(AI$1,INDIRECT("Table!A"&amp;$AS17):INDIRECT("Table!" &amp; $BE$45 &amp; $AS17),0)),"",INDIRECT(CONCATENATE("Table!",ADDRESS($AO17,MATCH(AI$1,INDIRECT("Table!A" &amp; $AS17):INDIRECT("Table!" &amp; $BE$45 &amp; $AS17),0)))))</f>
        <v>143303.6</v>
      </c>
      <c r="AJ17" s="278">
        <f ca="1">IF(ISERROR(MATCH(AJ$1,INDIRECT("Table!A"&amp;$AS17):INDIRECT("Table!" &amp; $BE$45 &amp; $AS17),0)),"",INDIRECT(CONCATENATE("Table!",ADDRESS($AO17,MATCH(AJ$1,INDIRECT("Table!A" &amp; $AS17):INDIRECT("Table!" &amp; $BE$45 &amp; $AS17),0)))))</f>
        <v>6814.8</v>
      </c>
      <c r="AK17" s="278" t="str">
        <f ca="1">IF(ISERROR(MATCH(AK$1,INDIRECT("Table!A"&amp;$AS17):INDIRECT("Table!" &amp; $BE$45 &amp; $AS17),0)),"",INDIRECT(CONCATENATE("Table!",ADDRESS($AO17,MATCH(AK$1,INDIRECT("Table!A" &amp; $AS17):INDIRECT("Table!" &amp; $BE$45 &amp; $AS17),0)))))</f>
        <v/>
      </c>
      <c r="AL17" s="278" t="str">
        <f ca="1">IF(ISERROR(MATCH(AL$1,INDIRECT("Table!A"&amp;$AS17):INDIRECT("Table!" &amp; $BE$45 &amp; $AS17),0)),"",INDIRECT(CONCATENATE("Table!",ADDRESS($AO17,MATCH(AL$1,INDIRECT("Table!A" &amp; $AS17):INDIRECT("Table!" &amp; $BE$45 &amp; $AS17),0)))))</f>
        <v/>
      </c>
      <c r="AM17" s="278">
        <f ca="1">IF(ISERROR(MATCH(AM$1,INDIRECT("Table!A"&amp;$AS17):INDIRECT("Table!" &amp; $BE$45 &amp; $AS17),0)),"",INDIRECT(CONCATENATE("Table!",ADDRESS($AO17,MATCH(AM$1,INDIRECT("Table!A" &amp; $AS17):INDIRECT("Table!" &amp; $BE$45 &amp; $AS17),0)))))</f>
        <v>6991</v>
      </c>
      <c r="AN17" s="278">
        <f ca="1">IF(ISERROR(MATCH(AN$1,INDIRECT("Table!A"&amp;$AS17):INDIRECT("Table!" &amp; $BE$45 &amp; $AS17),0)),"",INDIRECT(CONCATENATE("Table!",ADDRESS($AO17,MATCH(AN$1,INDIRECT("Table!A" &amp; $AS17):INDIRECT("Table!" &amp; $BE$45 &amp; $AS17),0)))))</f>
        <v>3438.6</v>
      </c>
      <c r="AO17" s="274">
        <f>MATCH($A17,Table!$A:$A,0)+$AQ$2-1</f>
        <v>161</v>
      </c>
      <c r="AS17" s="276">
        <f>MATCH($A17,Table!$A:$A,0)+$AU$2-1</f>
        <v>159</v>
      </c>
      <c r="AW17" s="274">
        <f>MATCH($A17,Table!$A:$A,0)+$AY$2-1</f>
        <v>160</v>
      </c>
      <c r="BA17" s="276">
        <f>MATCH($A17,Table!$A:$A,0)+$AU$2-1</f>
        <v>159</v>
      </c>
      <c r="BE17" s="389" t="s">
        <v>218</v>
      </c>
    </row>
    <row r="18" spans="1:57" s="271" customFormat="1">
      <c r="A18" s="272">
        <v>41379</v>
      </c>
      <c r="B18" s="278">
        <f ca="1">IF(ISERROR(MATCH(B$1,INDIRECT("Table!A"&amp;$AS18):INDIRECT("Table!" &amp; $BE$45 &amp; $AS18),0)),"",INDIRECT(CONCATENATE("Table!",ADDRESS($AO18,MATCH(B$1,INDIRECT("Table!A" &amp; $AS18):INDIRECT("Table!" &amp; $BE$45 &amp; $AS18),0)))))</f>
        <v>37799.300000000003</v>
      </c>
      <c r="C18" s="278">
        <f ca="1">IF(ISERROR(MATCH(C$1,INDIRECT("Table!A"&amp;$AS18):INDIRECT("Table!" &amp; $BE$45 &amp; $AS18),0)),"",INDIRECT(CONCATENATE("Table!",ADDRESS($AO18,MATCH(C$1,INDIRECT("Table!A" &amp; $AS18):INDIRECT("Table!" &amp; $BE$45 &amp; $AS18),0)))))</f>
        <v>77614.8</v>
      </c>
      <c r="D18" s="278">
        <f ca="1">IF(ISERROR(MATCH(D$1,INDIRECT("Table!A"&amp;$AS18):INDIRECT("Table!" &amp; $BE$45 &amp; $AS18),0)),"",INDIRECT(CONCATENATE("Table!",ADDRESS($AO18,MATCH(D$1,INDIRECT("Table!A" &amp; $AS18):INDIRECT("Table!" &amp; $BE$45 &amp; $AS18),0)))))</f>
        <v>79025.399999999994</v>
      </c>
      <c r="E18" s="278">
        <f ca="1">IF(ISERROR(MATCH(E$1,INDIRECT("Table!A"&amp;$AS18):INDIRECT("Table!" &amp; $BE$45 &amp; $AS18),0)),"",INDIRECT(CONCATENATE("Table!",ADDRESS($AO18,MATCH(E$1,INDIRECT("Table!A" &amp; $AS18):INDIRECT("Table!" &amp; $BE$45 &amp; $AS18),0)))))</f>
        <v>157350</v>
      </c>
      <c r="F18" s="278">
        <f ca="1">IF(ISERROR(MATCH(F$1,INDIRECT("Table!A"&amp;$AS18):INDIRECT("Table!" &amp; $BE$45 &amp; $AS18),0)),"",INDIRECT(CONCATENATE("Table!",ADDRESS($AO18,MATCH(F$1,INDIRECT("Table!A" &amp; $AS18):INDIRECT("Table!" &amp; $BE$45 &amp; $AS18),0)))))</f>
        <v>93859.7</v>
      </c>
      <c r="G18" s="278">
        <f ca="1">IF(ISERROR(MATCH(G$1,INDIRECT("Table!A"&amp;$AS18):INDIRECT("Table!" &amp; $BE$45 &amp; $AS18),0)),"",INDIRECT(CONCATENATE("Table!",ADDRESS($AO18,MATCH(G$1,INDIRECT("Table!A" &amp; $AS18):INDIRECT("Table!" &amp; $BE$45 &amp; $AS18),0)))))</f>
        <v>51713.8</v>
      </c>
      <c r="H18" s="278">
        <f ca="1">IF(ISERROR(MATCH(H$1,INDIRECT("Table!A"&amp;$AS18):INDIRECT("Table!" &amp; $BE$45 &amp; $AS18),0)),"",INDIRECT(CONCATENATE("Table!",ADDRESS($AO18,MATCH(H$1,INDIRECT("Table!A" &amp; $AS18):INDIRECT("Table!" &amp; $BE$45 &amp; $AS18),0)))))</f>
        <v>78000.2</v>
      </c>
      <c r="I18" s="278">
        <f ca="1">IF(ISERROR(MATCH(I$1,INDIRECT("Table!A"&amp;$AS18):INDIRECT("Table!" &amp; $BE$45 &amp; $AS18),0)),"",INDIRECT(CONCATENATE("Table!",ADDRESS($AO18,MATCH(I$1,INDIRECT("Table!A" &amp; $AS18):INDIRECT("Table!" &amp; $BE$45 &amp; $AS18),0)))))</f>
        <v>6706.3</v>
      </c>
      <c r="J18" s="278" t="str">
        <f ca="1">IF(ISERROR(MATCH(J$1,INDIRECT("Table!A"&amp;$AS18):INDIRECT("Table!" &amp; $BE$45 &amp; $AS18),0)),"",INDIRECT(CONCATENATE("Table!",ADDRESS($AO18,MATCH(J$1,INDIRECT("Table!A" &amp; $AS18):INDIRECT("Table!" &amp; $BE$45 &amp; $AS18),0)))))</f>
        <v/>
      </c>
      <c r="K18" s="278" t="str">
        <f ca="1">IF(ISERROR(MATCH(K$1,INDIRECT("Table!A"&amp;$AS18):INDIRECT("Table!" &amp; $BE$45 &amp; $AS18),0)),"",INDIRECT(CONCATENATE("Table!",ADDRESS($AO18,MATCH(K$1,INDIRECT("Table!A" &amp; $AS18):INDIRECT("Table!" &amp; $BE$45 &amp; $AS18),0)))))</f>
        <v/>
      </c>
      <c r="L18" s="278">
        <f ca="1">IF(ISERROR(MATCH(L$1,INDIRECT("Table!A"&amp;$AS18):INDIRECT("Table!" &amp; $BE$45 &amp; $AS18),0)),"",INDIRECT(CONCATENATE("Table!",ADDRESS($AO18,MATCH(L$1,INDIRECT("Table!A" &amp; $AS18):INDIRECT("Table!" &amp; $BE$45 &amp; $AS18),0)))))</f>
        <v>156772.79999999999</v>
      </c>
      <c r="M18" s="278">
        <f ca="1">IF(ISERROR(MATCH(M$1,INDIRECT("Table!A"&amp;$AS18):INDIRECT("Table!" &amp; $BE$45 &amp; $AS18),0)),"",INDIRECT(CONCATENATE("Table!",ADDRESS($AO18,MATCH(M$1,INDIRECT("Table!A" &amp; $AS18):INDIRECT("Table!" &amp; $BE$45 &amp; $AS18),0)))))</f>
        <v>55253.8</v>
      </c>
      <c r="N18" s="278">
        <f ca="1">IF(ISERROR(MATCH(N$1,INDIRECT("Table!A"&amp;$AS18):INDIRECT("Table!" &amp; $BE$45 &amp; $AS18),0)),"",INDIRECT(CONCATENATE("Table!",ADDRESS($AO18,MATCH(N$1,INDIRECT("Table!A" &amp; $AS18):INDIRECT("Table!" &amp; $BE$45 &amp; $AS18),0)))))</f>
        <v>49203.9</v>
      </c>
      <c r="O18" s="278">
        <f ca="1">IF(ISERROR(MATCH(O$1,INDIRECT("Table!A"&amp;$AS18):INDIRECT("Table!" &amp; $BE$45 &amp; $AS18),0)),"",INDIRECT(CONCATENATE("Table!",ADDRESS($AO18,MATCH(O$1,INDIRECT("Table!A" &amp; $AS18):INDIRECT("Table!" &amp; $BE$45 &amp; $AS18),0)))))</f>
        <v>143303.6</v>
      </c>
      <c r="P18" s="278">
        <f ca="1">IF(ISERROR(MATCH(P$1,INDIRECT("Table!A"&amp;$AS18):INDIRECT("Table!" &amp; $BE$45 &amp; $AS18),0)),"",INDIRECT(CONCATENATE("Table!",ADDRESS($AO18,MATCH(P$1,INDIRECT("Table!A" &amp; $AS18):INDIRECT("Table!" &amp; $BE$45 &amp; $AS18),0)))))</f>
        <v>13226.5</v>
      </c>
      <c r="Q18" s="278" t="str">
        <f ca="1">IF(ISERROR(MATCH(Q$1,INDIRECT("Table!A"&amp;$AS18):INDIRECT("Table!" &amp; $BE$45 &amp; $AS18),0)),"",INDIRECT(CONCATENATE("Table!",ADDRESS($AO18,MATCH(Q$1,INDIRECT("Table!A" &amp; $AS18):INDIRECT("Table!" &amp; $BE$45 &amp; $AS18),0)))))</f>
        <v/>
      </c>
      <c r="R18" s="278" t="str">
        <f ca="1">IF(ISERROR(MATCH(R$1,INDIRECT("Table!A"&amp;$AS18):INDIRECT("Table!" &amp; $BE$45 &amp; $AS18),0)),"",INDIRECT(CONCATENATE("Table!",ADDRESS($AO18,MATCH(R$1,INDIRECT("Table!A" &amp; $AS18):INDIRECT("Table!" &amp; $BE$45 &amp; $AS18),0)))))</f>
        <v/>
      </c>
      <c r="S18" s="278">
        <f ca="1">IF(ISERROR(MATCH(S$1,INDIRECT("Table!A"&amp;$AS18):INDIRECT("Table!" &amp; $BE$45 &amp; $AS18),0)),"",INDIRECT(CONCATENATE("Table!",ADDRESS($AO18,MATCH(S$1,INDIRECT("Table!A" &amp; $AS18):INDIRECT("Table!" &amp; $BE$45 &amp; $AS18),0)))))</f>
        <v>6976.4</v>
      </c>
      <c r="T18" s="278">
        <f ca="1">IF(ISERROR(MATCH(T$1,INDIRECT("Table!A"&amp;$AS18):INDIRECT("Table!" &amp; $BE$45 &amp; $AS18),0)),"",INDIRECT(CONCATENATE("Table!",ADDRESS($AO18,MATCH(T$1,INDIRECT("Table!A" &amp; $AS18):INDIRECT("Table!" &amp; $BE$45 &amp; $AS18),0)))))</f>
        <v>3435.2</v>
      </c>
      <c r="U18" s="278" t="str">
        <f ca="1">IF(ISERROR(MATCH(U$1,INDIRECT("Table!A"&amp;$AS18):INDIRECT("Table!" &amp; $BE$45 &amp; $AS18),0)),"",INDIRECT(CONCATENATE("Table!",ADDRESS($AO18,MATCH(U$1,INDIRECT("Table!A" &amp; $AS18):INDIRECT("Table!" &amp; $BE$45 &amp; $AS18),0)))))</f>
        <v/>
      </c>
      <c r="V18" s="278">
        <f ca="1">IF(ISERROR(MATCH(V$1,INDIRECT("Table!A"&amp;$AS18):INDIRECT("Table!" &amp; $BE$45 &amp; $AS18),0)),"",INDIRECT(CONCATENATE("Table!",ADDRESS($AO18,MATCH(V$1,INDIRECT("Table!A" &amp; $AS18):INDIRECT("Table!" &amp; $BE$45 &amp; $AS18),0)))))</f>
        <v>37799.300000000003</v>
      </c>
      <c r="W18" s="278">
        <f ca="1">IF(ISERROR(MATCH(W$1,INDIRECT("Table!A"&amp;$AS18):INDIRECT("Table!" &amp; $BE$45 &amp; $AS18),0)),"",INDIRECT(CONCATENATE("Table!",ADDRESS($AO18,MATCH(W$1,INDIRECT("Table!A" &amp; $AS18):INDIRECT("Table!" &amp; $BE$45 &amp; $AS18),0)))))</f>
        <v>77614.8</v>
      </c>
      <c r="X18" s="278">
        <f ca="1">IF(ISERROR(MATCH(X$1,INDIRECT("Table!A"&amp;$AS18):INDIRECT("Table!" &amp; $BE$45 &amp; $AS18),0)),"",INDIRECT(CONCATENATE("Table!",ADDRESS($AO18,MATCH(X$1,INDIRECT("Table!A" &amp; $AS18):INDIRECT("Table!" &amp; $BE$45 &amp; $AS18),0)))))</f>
        <v>79025.399999999994</v>
      </c>
      <c r="Y18" s="278">
        <f ca="1">IF(ISERROR(MATCH(Y$1,INDIRECT("Table!A"&amp;$AS18):INDIRECT("Table!" &amp; $BE$45 &amp; $AS18),0)),"",INDIRECT(CONCATENATE("Table!",ADDRESS($AO18,MATCH(Y$1,INDIRECT("Table!A" &amp; $AS18):INDIRECT("Table!" &amp; $BE$45 &amp; $AS18),0)))))</f>
        <v>157350</v>
      </c>
      <c r="Z18" s="278">
        <f ca="1">IF(ISERROR(MATCH(Z$1,INDIRECT("Table!A"&amp;$AS18):INDIRECT("Table!" &amp; $BE$45 &amp; $AS18),0)),"",INDIRECT(CONCATENATE("Table!",ADDRESS($AO18,MATCH(Z$1,INDIRECT("Table!A" &amp; $AS18):INDIRECT("Table!" &amp; $BE$45 &amp; $AS18),0)))))</f>
        <v>93859.7</v>
      </c>
      <c r="AA18" s="278">
        <f ca="1">IF(ISERROR(MATCH(AA$1,INDIRECT("Table!A"&amp;$AS18):INDIRECT("Table!" &amp; $BE$45 &amp; $AS18),0)),"",INDIRECT(CONCATENATE("Table!",ADDRESS($AO18,MATCH(AA$1,INDIRECT("Table!A" &amp; $AS18):INDIRECT("Table!" &amp; $BE$45 &amp; $AS18),0)))))</f>
        <v>51713.8</v>
      </c>
      <c r="AB18" s="278">
        <f ca="1">IF(ISERROR(MATCH(AB$1,INDIRECT("Table!A"&amp;$AS18):INDIRECT("Table!" &amp; $BE$45 &amp; $AS18),0)),"",INDIRECT(CONCATENATE("Table!",ADDRESS($AO18,MATCH(AB$1,INDIRECT("Table!A" &amp; $AS18):INDIRECT("Table!" &amp; $BE$45 &amp; $AS18),0)))))</f>
        <v>78000.2</v>
      </c>
      <c r="AC18" s="278">
        <f ca="1">IF(ISERROR(MATCH(AC$1,INDIRECT("Table!A"&amp;$AS18):INDIRECT("Table!" &amp; $BE$45 &amp; $AS18),0)),"",INDIRECT(CONCATENATE("Table!",ADDRESS($AO18,MATCH(AC$1,INDIRECT("Table!A" &amp; $AS18):INDIRECT("Table!" &amp; $BE$45 &amp; $AS18),0)))))</f>
        <v>13226.5</v>
      </c>
      <c r="AD18" s="278" t="str">
        <f ca="1">IF(ISERROR(MATCH(AD$1,INDIRECT("Table!A"&amp;$AS18):INDIRECT("Table!" &amp; $BE$45 &amp; $AS18),0)),"",INDIRECT(CONCATENATE("Table!",ADDRESS($AO18,MATCH(AD$1,INDIRECT("Table!A" &amp; $AS18):INDIRECT("Table!" &amp; $BE$45 &amp; $AS18),0)))))</f>
        <v/>
      </c>
      <c r="AE18" s="278" t="str">
        <f ca="1">IF(ISERROR(MATCH(AE$1,INDIRECT("Table!A"&amp;$AS18):INDIRECT("Table!" &amp; $BE$45 &amp; $AS18),0)),"",INDIRECT(CONCATENATE("Table!",ADDRESS($AO18,MATCH(AE$1,INDIRECT("Table!A" &amp; $AS18):INDIRECT("Table!" &amp; $BE$45 &amp; $AS18),0)))))</f>
        <v/>
      </c>
      <c r="AF18" s="278">
        <f ca="1">IF(ISERROR(MATCH(AF$1,INDIRECT("Table!A"&amp;$AS18):INDIRECT("Table!" &amp; $BE$45 &amp; $AS18),0)),"",INDIRECT(CONCATENATE("Table!",ADDRESS($AO18,MATCH(AF$1,INDIRECT("Table!A" &amp; $AS18):INDIRECT("Table!" &amp; $BE$45 &amp; $AS18),0)))))</f>
        <v>156772.79999999999</v>
      </c>
      <c r="AG18" s="278">
        <f ca="1">IF(ISERROR(MATCH(AG$1,INDIRECT("Table!A"&amp;$AS18):INDIRECT("Table!" &amp; $BE$45 &amp; $AS18),0)),"",INDIRECT(CONCATENATE("Table!",ADDRESS($AO18,MATCH(AG$1,INDIRECT("Table!A" &amp; $AS18):INDIRECT("Table!" &amp; $BE$45 &amp; $AS18),0)))))</f>
        <v>55253.8</v>
      </c>
      <c r="AH18" s="278">
        <f ca="1">IF(ISERROR(MATCH(AH$1,INDIRECT("Table!A"&amp;$AS18):INDIRECT("Table!" &amp; $BE$45 &amp; $AS18),0)),"",INDIRECT(CONCATENATE("Table!",ADDRESS($AO18,MATCH(AH$1,INDIRECT("Table!A" &amp; $AS18):INDIRECT("Table!" &amp; $BE$45 &amp; $AS18),0)))))</f>
        <v>49203.9</v>
      </c>
      <c r="AI18" s="278">
        <f ca="1">IF(ISERROR(MATCH(AI$1,INDIRECT("Table!A"&amp;$AS18):INDIRECT("Table!" &amp; $BE$45 &amp; $AS18),0)),"",INDIRECT(CONCATENATE("Table!",ADDRESS($AO18,MATCH(AI$1,INDIRECT("Table!A" &amp; $AS18):INDIRECT("Table!" &amp; $BE$45 &amp; $AS18),0)))))</f>
        <v>143303.6</v>
      </c>
      <c r="AJ18" s="278">
        <f ca="1">IF(ISERROR(MATCH(AJ$1,INDIRECT("Table!A"&amp;$AS18):INDIRECT("Table!" &amp; $BE$45 &amp; $AS18),0)),"",INDIRECT(CONCATENATE("Table!",ADDRESS($AO18,MATCH(AJ$1,INDIRECT("Table!A" &amp; $AS18):INDIRECT("Table!" &amp; $BE$45 &amp; $AS18),0)))))</f>
        <v>6706.3</v>
      </c>
      <c r="AK18" s="278" t="str">
        <f ca="1">IF(ISERROR(MATCH(AK$1,INDIRECT("Table!A"&amp;$AS18):INDIRECT("Table!" &amp; $BE$45 &amp; $AS18),0)),"",INDIRECT(CONCATENATE("Table!",ADDRESS($AO18,MATCH(AK$1,INDIRECT("Table!A" &amp; $AS18):INDIRECT("Table!" &amp; $BE$45 &amp; $AS18),0)))))</f>
        <v/>
      </c>
      <c r="AL18" s="278" t="str">
        <f ca="1">IF(ISERROR(MATCH(AL$1,INDIRECT("Table!A"&amp;$AS18):INDIRECT("Table!" &amp; $BE$45 &amp; $AS18),0)),"",INDIRECT(CONCATENATE("Table!",ADDRESS($AO18,MATCH(AL$1,INDIRECT("Table!A" &amp; $AS18):INDIRECT("Table!" &amp; $BE$45 &amp; $AS18),0)))))</f>
        <v/>
      </c>
      <c r="AM18" s="278">
        <f ca="1">IF(ISERROR(MATCH(AM$1,INDIRECT("Table!A"&amp;$AS18):INDIRECT("Table!" &amp; $BE$45 &amp; $AS18),0)),"",INDIRECT(CONCATENATE("Table!",ADDRESS($AO18,MATCH(AM$1,INDIRECT("Table!A" &amp; $AS18):INDIRECT("Table!" &amp; $BE$45 &amp; $AS18),0)))))</f>
        <v>6976.4</v>
      </c>
      <c r="AN18" s="278">
        <f ca="1">IF(ISERROR(MATCH(AN$1,INDIRECT("Table!A"&amp;$AS18):INDIRECT("Table!" &amp; $BE$45 &amp; $AS18),0)),"",INDIRECT(CONCATENATE("Table!",ADDRESS($AO18,MATCH(AN$1,INDIRECT("Table!A" &amp; $AS18):INDIRECT("Table!" &amp; $BE$45 &amp; $AS18),0)))))</f>
        <v>3435.2</v>
      </c>
      <c r="AO18" s="274">
        <f>MATCH($A18,Table!$A:$A,0)+$AQ$2-1</f>
        <v>173</v>
      </c>
      <c r="AS18" s="276">
        <f>MATCH($A18,Table!$A:$A,0)+$AU$2-1</f>
        <v>171</v>
      </c>
      <c r="AW18" s="274">
        <f>MATCH($A18,Table!$A:$A,0)+$AY$2-1</f>
        <v>172</v>
      </c>
      <c r="BA18" s="276">
        <f>MATCH($A18,Table!$A:$A,0)+$AU$2-1</f>
        <v>171</v>
      </c>
      <c r="BE18" s="389" t="s">
        <v>218</v>
      </c>
    </row>
    <row r="19" spans="1:57" s="271" customFormat="1">
      <c r="A19" s="272">
        <v>41374</v>
      </c>
      <c r="B19" s="278">
        <f ca="1">IF(ISERROR(MATCH(B$1,INDIRECT("Table!A"&amp;$AS19):INDIRECT("Table!" &amp; $BE$45 &amp; $AS19),0)),"",INDIRECT(CONCATENATE("Table!",ADDRESS($AO19,MATCH(B$1,INDIRECT("Table!A" &amp; $AS19):INDIRECT("Table!" &amp; $BE$45 &amp; $AS19),0)))))</f>
        <v>39080.800000000003</v>
      </c>
      <c r="C19" s="278">
        <f ca="1">IF(ISERROR(MATCH(C$1,INDIRECT("Table!A"&amp;$AS19):INDIRECT("Table!" &amp; $BE$45 &amp; $AS19),0)),"",INDIRECT(CONCATENATE("Table!",ADDRESS($AO19,MATCH(C$1,INDIRECT("Table!A" &amp; $AS19):INDIRECT("Table!" &amp; $BE$45 &amp; $AS19),0)))))</f>
        <v>77587.600000000006</v>
      </c>
      <c r="D19" s="278">
        <f ca="1">IF(ISERROR(MATCH(D$1,INDIRECT("Table!A"&amp;$AS19):INDIRECT("Table!" &amp; $BE$45 &amp; $AS19),0)),"",INDIRECT(CONCATENATE("Table!",ADDRESS($AO19,MATCH(D$1,INDIRECT("Table!A" &amp; $AS19):INDIRECT("Table!" &amp; $BE$45 &amp; $AS19),0)))))</f>
        <v>78998.600000000006</v>
      </c>
      <c r="E19" s="278">
        <f ca="1">IF(ISERROR(MATCH(E$1,INDIRECT("Table!A"&amp;$AS19):INDIRECT("Table!" &amp; $BE$45 &amp; $AS19),0)),"",INDIRECT(CONCATENATE("Table!",ADDRESS($AO19,MATCH(E$1,INDIRECT("Table!A" &amp; $AS19):INDIRECT("Table!" &amp; $BE$45 &amp; $AS19),0)))))</f>
        <v>158294.6</v>
      </c>
      <c r="F19" s="278">
        <f ca="1">IF(ISERROR(MATCH(F$1,INDIRECT("Table!A"&amp;$AS19):INDIRECT("Table!" &amp; $BE$45 &amp; $AS19),0)),"",INDIRECT(CONCATENATE("Table!",ADDRESS($AO19,MATCH(F$1,INDIRECT("Table!A" &amp; $AS19):INDIRECT("Table!" &amp; $BE$45 &amp; $AS19),0)))))</f>
        <v>93859.7</v>
      </c>
      <c r="G19" s="278">
        <f ca="1">IF(ISERROR(MATCH(G$1,INDIRECT("Table!A"&amp;$AS19):INDIRECT("Table!" &amp; $BE$45 &amp; $AS19),0)),"",INDIRECT(CONCATENATE("Table!",ADDRESS($AO19,MATCH(G$1,INDIRECT("Table!A" &amp; $AS19):INDIRECT("Table!" &amp; $BE$45 &amp; $AS19),0)))))</f>
        <v>50262</v>
      </c>
      <c r="H19" s="278">
        <f ca="1">IF(ISERROR(MATCH(H$1,INDIRECT("Table!A"&amp;$AS19):INDIRECT("Table!" &amp; $BE$45 &amp; $AS19),0)),"",INDIRECT(CONCATENATE("Table!",ADDRESS($AO19,MATCH(H$1,INDIRECT("Table!A" &amp; $AS19):INDIRECT("Table!" &amp; $BE$45 &amp; $AS19),0)))))</f>
        <v>76413</v>
      </c>
      <c r="I19" s="278">
        <f ca="1">IF(ISERROR(MATCH(I$1,INDIRECT("Table!A"&amp;$AS19):INDIRECT("Table!" &amp; $BE$45 &amp; $AS19),0)),"",INDIRECT(CONCATENATE("Table!",ADDRESS($AO19,MATCH(I$1,INDIRECT("Table!A" &amp; $AS19):INDIRECT("Table!" &amp; $BE$45 &amp; $AS19),0)))))</f>
        <v>6752.2</v>
      </c>
      <c r="J19" s="278" t="str">
        <f ca="1">IF(ISERROR(MATCH(J$1,INDIRECT("Table!A"&amp;$AS19):INDIRECT("Table!" &amp; $BE$45 &amp; $AS19),0)),"",INDIRECT(CONCATENATE("Table!",ADDRESS($AO19,MATCH(J$1,INDIRECT("Table!A" &amp; $AS19):INDIRECT("Table!" &amp; $BE$45 &amp; $AS19),0)))))</f>
        <v/>
      </c>
      <c r="K19" s="278" t="str">
        <f ca="1">IF(ISERROR(MATCH(K$1,INDIRECT("Table!A"&amp;$AS19):INDIRECT("Table!" &amp; $BE$45 &amp; $AS19),0)),"",INDIRECT(CONCATENATE("Table!",ADDRESS($AO19,MATCH(K$1,INDIRECT("Table!A" &amp; $AS19):INDIRECT("Table!" &amp; $BE$45 &amp; $AS19),0)))))</f>
        <v/>
      </c>
      <c r="L19" s="278">
        <f ca="1">IF(ISERROR(MATCH(L$1,INDIRECT("Table!A"&amp;$AS19):INDIRECT("Table!" &amp; $BE$45 &amp; $AS19),0)),"",INDIRECT(CONCATENATE("Table!",ADDRESS($AO19,MATCH(L$1,INDIRECT("Table!A" &amp; $AS19):INDIRECT("Table!" &amp; $BE$45 &amp; $AS19),0)))))</f>
        <v>156851.20000000001</v>
      </c>
      <c r="M19" s="278">
        <f ca="1">IF(ISERROR(MATCH(M$1,INDIRECT("Table!A"&amp;$AS19):INDIRECT("Table!" &amp; $BE$45 &amp; $AS19),0)),"",INDIRECT(CONCATENATE("Table!",ADDRESS($AO19,MATCH(M$1,INDIRECT("Table!A" &amp; $AS19):INDIRECT("Table!" &amp; $BE$45 &amp; $AS19),0)))))</f>
        <v>55901</v>
      </c>
      <c r="N19" s="278">
        <f ca="1">IF(ISERROR(MATCH(N$1,INDIRECT("Table!A"&amp;$AS19):INDIRECT("Table!" &amp; $BE$45 &amp; $AS19),0)),"",INDIRECT(CONCATENATE("Table!",ADDRESS($AO19,MATCH(N$1,INDIRECT("Table!A" &amp; $AS19):INDIRECT("Table!" &amp; $BE$45 &amp; $AS19),0)))))</f>
        <v>48632.9</v>
      </c>
      <c r="O19" s="278">
        <f ca="1">IF(ISERROR(MATCH(O$1,INDIRECT("Table!A"&amp;$AS19):INDIRECT("Table!" &amp; $BE$45 &amp; $AS19),0)),"",INDIRECT(CONCATENATE("Table!",ADDRESS($AO19,MATCH(O$1,INDIRECT("Table!A" &amp; $AS19):INDIRECT("Table!" &amp; $BE$45 &amp; $AS19),0)))))</f>
        <v>138263.29999999999</v>
      </c>
      <c r="P19" s="278">
        <f ca="1">IF(ISERROR(MATCH(P$1,INDIRECT("Table!A"&amp;$AS19):INDIRECT("Table!" &amp; $BE$45 &amp; $AS19),0)),"",INDIRECT(CONCATENATE("Table!",ADDRESS($AO19,MATCH(P$1,INDIRECT("Table!A" &amp; $AS19):INDIRECT("Table!" &amp; $BE$45 &amp; $AS19),0)))))</f>
        <v>12958.5</v>
      </c>
      <c r="Q19" s="278" t="str">
        <f ca="1">IF(ISERROR(MATCH(Q$1,INDIRECT("Table!A"&amp;$AS19):INDIRECT("Table!" &amp; $BE$45 &amp; $AS19),0)),"",INDIRECT(CONCATENATE("Table!",ADDRESS($AO19,MATCH(Q$1,INDIRECT("Table!A" &amp; $AS19):INDIRECT("Table!" &amp; $BE$45 &amp; $AS19),0)))))</f>
        <v/>
      </c>
      <c r="R19" s="278" t="str">
        <f ca="1">IF(ISERROR(MATCH(R$1,INDIRECT("Table!A"&amp;$AS19):INDIRECT("Table!" &amp; $BE$45 &amp; $AS19),0)),"",INDIRECT(CONCATENATE("Table!",ADDRESS($AO19,MATCH(R$1,INDIRECT("Table!A" &amp; $AS19):INDIRECT("Table!" &amp; $BE$45 &amp; $AS19),0)))))</f>
        <v/>
      </c>
      <c r="S19" s="278">
        <f ca="1">IF(ISERROR(MATCH(S$1,INDIRECT("Table!A"&amp;$AS19):INDIRECT("Table!" &amp; $BE$45 &amp; $AS19),0)),"",INDIRECT(CONCATENATE("Table!",ADDRESS($AO19,MATCH(S$1,INDIRECT("Table!A" &amp; $AS19):INDIRECT("Table!" &amp; $BE$45 &amp; $AS19),0)))))</f>
        <v>6936.2</v>
      </c>
      <c r="T19" s="278">
        <f ca="1">IF(ISERROR(MATCH(T$1,INDIRECT("Table!A"&amp;$AS19):INDIRECT("Table!" &amp; $BE$45 &amp; $AS19),0)),"",INDIRECT(CONCATENATE("Table!",ADDRESS($AO19,MATCH(T$1,INDIRECT("Table!A" &amp; $AS19):INDIRECT("Table!" &amp; $BE$45 &amp; $AS19),0)))))</f>
        <v>3328.7</v>
      </c>
      <c r="U19" s="278" t="str">
        <f ca="1">IF(ISERROR(MATCH(U$1,INDIRECT("Table!A"&amp;$AS19):INDIRECT("Table!" &amp; $BE$45 &amp; $AS19),0)),"",INDIRECT(CONCATENATE("Table!",ADDRESS($AO19,MATCH(U$1,INDIRECT("Table!A" &amp; $AS19):INDIRECT("Table!" &amp; $BE$45 &amp; $AS19),0)))))</f>
        <v/>
      </c>
      <c r="V19" s="278">
        <f ca="1">IF(ISERROR(MATCH(V$1,INDIRECT("Table!A"&amp;$AS19):INDIRECT("Table!" &amp; $BE$45 &amp; $AS19),0)),"",INDIRECT(CONCATENATE("Table!",ADDRESS($AO19,MATCH(V$1,INDIRECT("Table!A" &amp; $AS19):INDIRECT("Table!" &amp; $BE$45 &amp; $AS19),0)))))</f>
        <v>39080.800000000003</v>
      </c>
      <c r="W19" s="278">
        <f ca="1">IF(ISERROR(MATCH(W$1,INDIRECT("Table!A"&amp;$AS19):INDIRECT("Table!" &amp; $BE$45 &amp; $AS19),0)),"",INDIRECT(CONCATENATE("Table!",ADDRESS($AO19,MATCH(W$1,INDIRECT("Table!A" &amp; $AS19):INDIRECT("Table!" &amp; $BE$45 &amp; $AS19),0)))))</f>
        <v>77587.600000000006</v>
      </c>
      <c r="X19" s="278">
        <f ca="1">IF(ISERROR(MATCH(X$1,INDIRECT("Table!A"&amp;$AS19):INDIRECT("Table!" &amp; $BE$45 &amp; $AS19),0)),"",INDIRECT(CONCATENATE("Table!",ADDRESS($AO19,MATCH(X$1,INDIRECT("Table!A" &amp; $AS19):INDIRECT("Table!" &amp; $BE$45 &amp; $AS19),0)))))</f>
        <v>78998.600000000006</v>
      </c>
      <c r="Y19" s="278">
        <f ca="1">IF(ISERROR(MATCH(Y$1,INDIRECT("Table!A"&amp;$AS19):INDIRECT("Table!" &amp; $BE$45 &amp; $AS19),0)),"",INDIRECT(CONCATENATE("Table!",ADDRESS($AO19,MATCH(Y$1,INDIRECT("Table!A" &amp; $AS19):INDIRECT("Table!" &amp; $BE$45 &amp; $AS19),0)))))</f>
        <v>158294.6</v>
      </c>
      <c r="Z19" s="278">
        <f ca="1">IF(ISERROR(MATCH(Z$1,INDIRECT("Table!A"&amp;$AS19):INDIRECT("Table!" &amp; $BE$45 &amp; $AS19),0)),"",INDIRECT(CONCATENATE("Table!",ADDRESS($AO19,MATCH(Z$1,INDIRECT("Table!A" &amp; $AS19):INDIRECT("Table!" &amp; $BE$45 &amp; $AS19),0)))))</f>
        <v>93859.7</v>
      </c>
      <c r="AA19" s="278">
        <f ca="1">IF(ISERROR(MATCH(AA$1,INDIRECT("Table!A"&amp;$AS19):INDIRECT("Table!" &amp; $BE$45 &amp; $AS19),0)),"",INDIRECT(CONCATENATE("Table!",ADDRESS($AO19,MATCH(AA$1,INDIRECT("Table!A" &amp; $AS19):INDIRECT("Table!" &amp; $BE$45 &amp; $AS19),0)))))</f>
        <v>50262</v>
      </c>
      <c r="AB19" s="278">
        <f ca="1">IF(ISERROR(MATCH(AB$1,INDIRECT("Table!A"&amp;$AS19):INDIRECT("Table!" &amp; $BE$45 &amp; $AS19),0)),"",INDIRECT(CONCATENATE("Table!",ADDRESS($AO19,MATCH(AB$1,INDIRECT("Table!A" &amp; $AS19):INDIRECT("Table!" &amp; $BE$45 &amp; $AS19),0)))))</f>
        <v>76413</v>
      </c>
      <c r="AC19" s="278">
        <f ca="1">IF(ISERROR(MATCH(AC$1,INDIRECT("Table!A"&amp;$AS19):INDIRECT("Table!" &amp; $BE$45 &amp; $AS19),0)),"",INDIRECT(CONCATENATE("Table!",ADDRESS($AO19,MATCH(AC$1,INDIRECT("Table!A" &amp; $AS19):INDIRECT("Table!" &amp; $BE$45 &amp; $AS19),0)))))</f>
        <v>12958.5</v>
      </c>
      <c r="AD19" s="278" t="str">
        <f ca="1">IF(ISERROR(MATCH(AD$1,INDIRECT("Table!A"&amp;$AS19):INDIRECT("Table!" &amp; $BE$45 &amp; $AS19),0)),"",INDIRECT(CONCATENATE("Table!",ADDRESS($AO19,MATCH(AD$1,INDIRECT("Table!A" &amp; $AS19):INDIRECT("Table!" &amp; $BE$45 &amp; $AS19),0)))))</f>
        <v/>
      </c>
      <c r="AE19" s="278" t="str">
        <f ca="1">IF(ISERROR(MATCH(AE$1,INDIRECT("Table!A"&amp;$AS19):INDIRECT("Table!" &amp; $BE$45 &amp; $AS19),0)),"",INDIRECT(CONCATENATE("Table!",ADDRESS($AO19,MATCH(AE$1,INDIRECT("Table!A" &amp; $AS19):INDIRECT("Table!" &amp; $BE$45 &amp; $AS19),0)))))</f>
        <v/>
      </c>
      <c r="AF19" s="278">
        <f ca="1">IF(ISERROR(MATCH(AF$1,INDIRECT("Table!A"&amp;$AS19):INDIRECT("Table!" &amp; $BE$45 &amp; $AS19),0)),"",INDIRECT(CONCATENATE("Table!",ADDRESS($AO19,MATCH(AF$1,INDIRECT("Table!A" &amp; $AS19):INDIRECT("Table!" &amp; $BE$45 &amp; $AS19),0)))))</f>
        <v>156851.20000000001</v>
      </c>
      <c r="AG19" s="278">
        <f ca="1">IF(ISERROR(MATCH(AG$1,INDIRECT("Table!A"&amp;$AS19):INDIRECT("Table!" &amp; $BE$45 &amp; $AS19),0)),"",INDIRECT(CONCATENATE("Table!",ADDRESS($AO19,MATCH(AG$1,INDIRECT("Table!A" &amp; $AS19):INDIRECT("Table!" &amp; $BE$45 &amp; $AS19),0)))))</f>
        <v>55901</v>
      </c>
      <c r="AH19" s="278">
        <f ca="1">IF(ISERROR(MATCH(AH$1,INDIRECT("Table!A"&amp;$AS19):INDIRECT("Table!" &amp; $BE$45 &amp; $AS19),0)),"",INDIRECT(CONCATENATE("Table!",ADDRESS($AO19,MATCH(AH$1,INDIRECT("Table!A" &amp; $AS19):INDIRECT("Table!" &amp; $BE$45 &amp; $AS19),0)))))</f>
        <v>48632.9</v>
      </c>
      <c r="AI19" s="278">
        <f ca="1">IF(ISERROR(MATCH(AI$1,INDIRECT("Table!A"&amp;$AS19):INDIRECT("Table!" &amp; $BE$45 &amp; $AS19),0)),"",INDIRECT(CONCATENATE("Table!",ADDRESS($AO19,MATCH(AI$1,INDIRECT("Table!A" &amp; $AS19):INDIRECT("Table!" &amp; $BE$45 &amp; $AS19),0)))))</f>
        <v>138263.29999999999</v>
      </c>
      <c r="AJ19" s="278">
        <f ca="1">IF(ISERROR(MATCH(AJ$1,INDIRECT("Table!A"&amp;$AS19):INDIRECT("Table!" &amp; $BE$45 &amp; $AS19),0)),"",INDIRECT(CONCATENATE("Table!",ADDRESS($AO19,MATCH(AJ$1,INDIRECT("Table!A" &amp; $AS19):INDIRECT("Table!" &amp; $BE$45 &amp; $AS19),0)))))</f>
        <v>6752.2</v>
      </c>
      <c r="AK19" s="278" t="str">
        <f ca="1">IF(ISERROR(MATCH(AK$1,INDIRECT("Table!A"&amp;$AS19):INDIRECT("Table!" &amp; $BE$45 &amp; $AS19),0)),"",INDIRECT(CONCATENATE("Table!",ADDRESS($AO19,MATCH(AK$1,INDIRECT("Table!A" &amp; $AS19):INDIRECT("Table!" &amp; $BE$45 &amp; $AS19),0)))))</f>
        <v/>
      </c>
      <c r="AL19" s="278" t="str">
        <f ca="1">IF(ISERROR(MATCH(AL$1,INDIRECT("Table!A"&amp;$AS19):INDIRECT("Table!" &amp; $BE$45 &amp; $AS19),0)),"",INDIRECT(CONCATENATE("Table!",ADDRESS($AO19,MATCH(AL$1,INDIRECT("Table!A" &amp; $AS19):INDIRECT("Table!" &amp; $BE$45 &amp; $AS19),0)))))</f>
        <v/>
      </c>
      <c r="AM19" s="278">
        <f ca="1">IF(ISERROR(MATCH(AM$1,INDIRECT("Table!A"&amp;$AS19):INDIRECT("Table!" &amp; $BE$45 &amp; $AS19),0)),"",INDIRECT(CONCATENATE("Table!",ADDRESS($AO19,MATCH(AM$1,INDIRECT("Table!A" &amp; $AS19):INDIRECT("Table!" &amp; $BE$45 &amp; $AS19),0)))))</f>
        <v>6936.2</v>
      </c>
      <c r="AN19" s="278">
        <f ca="1">IF(ISERROR(MATCH(AN$1,INDIRECT("Table!A"&amp;$AS19):INDIRECT("Table!" &amp; $BE$45 &amp; $AS19),0)),"",INDIRECT(CONCATENATE("Table!",ADDRESS($AO19,MATCH(AN$1,INDIRECT("Table!A" &amp; $AS19):INDIRECT("Table!" &amp; $BE$45 &amp; $AS19),0)))))</f>
        <v>3328.7</v>
      </c>
      <c r="AO19" s="274">
        <f>MATCH($A19,Table!$A:$A,0)+$AQ$2-1</f>
        <v>185</v>
      </c>
      <c r="AS19" s="276">
        <f>MATCH($A19,Table!$A:$A,0)+$AU$2-1</f>
        <v>183</v>
      </c>
      <c r="AW19" s="274">
        <f>MATCH($A19,Table!$A:$A,0)+$AY$2-1</f>
        <v>184</v>
      </c>
      <c r="BA19" s="276">
        <f>MATCH($A19,Table!$A:$A,0)+$AU$2-1</f>
        <v>183</v>
      </c>
      <c r="BE19" s="389" t="s">
        <v>218</v>
      </c>
    </row>
    <row r="20" spans="1:57" s="271" customFormat="1">
      <c r="A20" s="272">
        <v>41373</v>
      </c>
      <c r="B20" s="278">
        <f ca="1">IF(ISERROR(MATCH(B$1,INDIRECT("Table!A"&amp;$AS20):INDIRECT("Table!" &amp; $BE$45 &amp; $AS20),0)),"",INDIRECT(CONCATENATE("Table!",ADDRESS($AO20,MATCH(B$1,INDIRECT("Table!A" &amp; $AS20):INDIRECT("Table!" &amp; $BE$45 &amp; $AS20),0)))))</f>
        <v>40044.699999999997</v>
      </c>
      <c r="C20" s="278">
        <f ca="1">IF(ISERROR(MATCH(C$1,INDIRECT("Table!A"&amp;$AS20):INDIRECT("Table!" &amp; $BE$45 &amp; $AS20),0)),"",INDIRECT(CONCATENATE("Table!",ADDRESS($AO20,MATCH(C$1,INDIRECT("Table!A" &amp; $AS20):INDIRECT("Table!" &amp; $BE$45 &amp; $AS20),0)))))</f>
        <v>77577.600000000006</v>
      </c>
      <c r="D20" s="278">
        <f ca="1">IF(ISERROR(MATCH(D$1,INDIRECT("Table!A"&amp;$AS20):INDIRECT("Table!" &amp; $BE$45 &amp; $AS20),0)),"",INDIRECT(CONCATENATE("Table!",ADDRESS($AO20,MATCH(D$1,INDIRECT("Table!A" &amp; $AS20):INDIRECT("Table!" &amp; $BE$45 &amp; $AS20),0)))))</f>
        <v>78988.7</v>
      </c>
      <c r="E20" s="278">
        <f ca="1">IF(ISERROR(MATCH(E$1,INDIRECT("Table!A"&amp;$AS20):INDIRECT("Table!" &amp; $BE$45 &amp; $AS20),0)),"",INDIRECT(CONCATENATE("Table!",ADDRESS($AO20,MATCH(E$1,INDIRECT("Table!A" &amp; $AS20):INDIRECT("Table!" &amp; $BE$45 &amp; $AS20),0)))))</f>
        <v>158224.4</v>
      </c>
      <c r="F20" s="278">
        <f ca="1">IF(ISERROR(MATCH(F$1,INDIRECT("Table!A"&amp;$AS20):INDIRECT("Table!" &amp; $BE$45 &amp; $AS20),0)),"",INDIRECT(CONCATENATE("Table!",ADDRESS($AO20,MATCH(F$1,INDIRECT("Table!A" &amp; $AS20):INDIRECT("Table!" &amp; $BE$45 &amp; $AS20),0)))))</f>
        <v>93711.3</v>
      </c>
      <c r="G20" s="278">
        <f ca="1">IF(ISERROR(MATCH(G$1,INDIRECT("Table!A"&amp;$AS20):INDIRECT("Table!" &amp; $BE$45 &amp; $AS20),0)),"",INDIRECT(CONCATENATE("Table!",ADDRESS($AO20,MATCH(G$1,INDIRECT("Table!A" &amp; $AS20):INDIRECT("Table!" &amp; $BE$45 &amp; $AS20),0)))))</f>
        <v>50742.2</v>
      </c>
      <c r="H20" s="278">
        <f ca="1">IF(ISERROR(MATCH(H$1,INDIRECT("Table!A"&amp;$AS20):INDIRECT("Table!" &amp; $BE$45 &amp; $AS20),0)),"",INDIRECT(CONCATENATE("Table!",ADDRESS($AO20,MATCH(H$1,INDIRECT("Table!A" &amp; $AS20):INDIRECT("Table!" &amp; $BE$45 &amp; $AS20),0)))))</f>
        <v>75904.800000000003</v>
      </c>
      <c r="I20" s="278">
        <f ca="1">IF(ISERROR(MATCH(I$1,INDIRECT("Table!A"&amp;$AS20):INDIRECT("Table!" &amp; $BE$45 &amp; $AS20),0)),"",INDIRECT(CONCATENATE("Table!",ADDRESS($AO20,MATCH(I$1,INDIRECT("Table!A" &amp; $AS20):INDIRECT("Table!" &amp; $BE$45 &amp; $AS20),0)))))</f>
        <v>6519.2</v>
      </c>
      <c r="J20" s="278" t="str">
        <f ca="1">IF(ISERROR(MATCH(J$1,INDIRECT("Table!A"&amp;$AS20):INDIRECT("Table!" &amp; $BE$45 &amp; $AS20),0)),"",INDIRECT(CONCATENATE("Table!",ADDRESS($AO20,MATCH(J$1,INDIRECT("Table!A" &amp; $AS20):INDIRECT("Table!" &amp; $BE$45 &amp; $AS20),0)))))</f>
        <v/>
      </c>
      <c r="K20" s="278" t="str">
        <f ca="1">IF(ISERROR(MATCH(K$1,INDIRECT("Table!A"&amp;$AS20):INDIRECT("Table!" &amp; $BE$45 &amp; $AS20),0)),"",INDIRECT(CONCATENATE("Table!",ADDRESS($AO20,MATCH(K$1,INDIRECT("Table!A" &amp; $AS20):INDIRECT("Table!" &amp; $BE$45 &amp; $AS20),0)))))</f>
        <v/>
      </c>
      <c r="L20" s="278">
        <f ca="1">IF(ISERROR(MATCH(L$1,INDIRECT("Table!A"&amp;$AS20):INDIRECT("Table!" &amp; $BE$45 &amp; $AS20),0)),"",INDIRECT(CONCATENATE("Table!",ADDRESS($AO20,MATCH(L$1,INDIRECT("Table!A" &amp; $AS20):INDIRECT("Table!" &amp; $BE$45 &amp; $AS20),0)))))</f>
        <v>156789.4</v>
      </c>
      <c r="M20" s="278">
        <f ca="1">IF(ISERROR(MATCH(M$1,INDIRECT("Table!A"&amp;$AS20):INDIRECT("Table!" &amp; $BE$45 &amp; $AS20),0)),"",INDIRECT(CONCATENATE("Table!",ADDRESS($AO20,MATCH(M$1,INDIRECT("Table!A" &amp; $AS20):INDIRECT("Table!" &amp; $BE$45 &amp; $AS20),0)))))</f>
        <v>56743.199999999997</v>
      </c>
      <c r="N20" s="278">
        <f ca="1">IF(ISERROR(MATCH(N$1,INDIRECT("Table!A"&amp;$AS20):INDIRECT("Table!" &amp; $BE$45 &amp; $AS20),0)),"",INDIRECT(CONCATENATE("Table!",ADDRESS($AO20,MATCH(N$1,INDIRECT("Table!A" &amp; $AS20):INDIRECT("Table!" &amp; $BE$45 &amp; $AS20),0)))))</f>
        <v>48558.400000000001</v>
      </c>
      <c r="O20" s="278">
        <f ca="1">IF(ISERROR(MATCH(O$1,INDIRECT("Table!A"&amp;$AS20):INDIRECT("Table!" &amp; $BE$45 &amp; $AS20),0)),"",INDIRECT(CONCATENATE("Table!",ADDRESS($AO20,MATCH(O$1,INDIRECT("Table!A" &amp; $AS20):INDIRECT("Table!" &amp; $BE$45 &amp; $AS20),0)))))</f>
        <v>138251.9</v>
      </c>
      <c r="P20" s="278">
        <f ca="1">IF(ISERROR(MATCH(P$1,INDIRECT("Table!A"&amp;$AS20):INDIRECT("Table!" &amp; $BE$45 &amp; $AS20),0)),"",INDIRECT(CONCATENATE("Table!",ADDRESS($AO20,MATCH(P$1,INDIRECT("Table!A" &amp; $AS20):INDIRECT("Table!" &amp; $BE$45 &amp; $AS20),0)))))</f>
        <v>8904</v>
      </c>
      <c r="Q20" s="278" t="str">
        <f ca="1">IF(ISERROR(MATCH(Q$1,INDIRECT("Table!A"&amp;$AS20):INDIRECT("Table!" &amp; $BE$45 &amp; $AS20),0)),"",INDIRECT(CONCATENATE("Table!",ADDRESS($AO20,MATCH(Q$1,INDIRECT("Table!A" &amp; $AS20):INDIRECT("Table!" &amp; $BE$45 &amp; $AS20),0)))))</f>
        <v/>
      </c>
      <c r="R20" s="278" t="str">
        <f ca="1">IF(ISERROR(MATCH(R$1,INDIRECT("Table!A"&amp;$AS20):INDIRECT("Table!" &amp; $BE$45 &amp; $AS20),0)),"",INDIRECT(CONCATENATE("Table!",ADDRESS($AO20,MATCH(R$1,INDIRECT("Table!A" &amp; $AS20):INDIRECT("Table!" &amp; $BE$45 &amp; $AS20),0)))))</f>
        <v/>
      </c>
      <c r="S20" s="278">
        <f ca="1">IF(ISERROR(MATCH(S$1,INDIRECT("Table!A"&amp;$AS20):INDIRECT("Table!" &amp; $BE$45 &amp; $AS20),0)),"",INDIRECT(CONCATENATE("Table!",ADDRESS($AO20,MATCH(S$1,INDIRECT("Table!A" &amp; $AS20):INDIRECT("Table!" &amp; $BE$45 &amp; $AS20),0)))))</f>
        <v>4493</v>
      </c>
      <c r="T20" s="278">
        <f ca="1">IF(ISERROR(MATCH(T$1,INDIRECT("Table!A"&amp;$AS20):INDIRECT("Table!" &amp; $BE$45 &amp; $AS20),0)),"",INDIRECT(CONCATENATE("Table!",ADDRESS($AO20,MATCH(T$1,INDIRECT("Table!A" &amp; $AS20):INDIRECT("Table!" &amp; $BE$45 &amp; $AS20),0)))))</f>
        <v>3149.3</v>
      </c>
      <c r="U20" s="278" t="str">
        <f ca="1">IF(ISERROR(MATCH(U$1,INDIRECT("Table!A"&amp;$AS20):INDIRECT("Table!" &amp; $BE$45 &amp; $AS20),0)),"",INDIRECT(CONCATENATE("Table!",ADDRESS($AO20,MATCH(U$1,INDIRECT("Table!A" &amp; $AS20):INDIRECT("Table!" &amp; $BE$45 &amp; $AS20),0)))))</f>
        <v/>
      </c>
      <c r="V20" s="278">
        <f ca="1">IF(ISERROR(MATCH(V$1,INDIRECT("Table!A"&amp;$AS20):INDIRECT("Table!" &amp; $BE$45 &amp; $AS20),0)),"",INDIRECT(CONCATENATE("Table!",ADDRESS($AO20,MATCH(V$1,INDIRECT("Table!A" &amp; $AS20):INDIRECT("Table!" &amp; $BE$45 &amp; $AS20),0)))))</f>
        <v>40044.699999999997</v>
      </c>
      <c r="W20" s="278">
        <f ca="1">IF(ISERROR(MATCH(W$1,INDIRECT("Table!A"&amp;$AS20):INDIRECT("Table!" &amp; $BE$45 &amp; $AS20),0)),"",INDIRECT(CONCATENATE("Table!",ADDRESS($AO20,MATCH(W$1,INDIRECT("Table!A" &amp; $AS20):INDIRECT("Table!" &amp; $BE$45 &amp; $AS20),0)))))</f>
        <v>77577.600000000006</v>
      </c>
      <c r="X20" s="278">
        <f ca="1">IF(ISERROR(MATCH(X$1,INDIRECT("Table!A"&amp;$AS20):INDIRECT("Table!" &amp; $BE$45 &amp; $AS20),0)),"",INDIRECT(CONCATENATE("Table!",ADDRESS($AO20,MATCH(X$1,INDIRECT("Table!A" &amp; $AS20):INDIRECT("Table!" &amp; $BE$45 &amp; $AS20),0)))))</f>
        <v>78988.7</v>
      </c>
      <c r="Y20" s="278">
        <f ca="1">IF(ISERROR(MATCH(Y$1,INDIRECT("Table!A"&amp;$AS20):INDIRECT("Table!" &amp; $BE$45 &amp; $AS20),0)),"",INDIRECT(CONCATENATE("Table!",ADDRESS($AO20,MATCH(Y$1,INDIRECT("Table!A" &amp; $AS20):INDIRECT("Table!" &amp; $BE$45 &amp; $AS20),0)))))</f>
        <v>158224.4</v>
      </c>
      <c r="Z20" s="278">
        <f ca="1">IF(ISERROR(MATCH(Z$1,INDIRECT("Table!A"&amp;$AS20):INDIRECT("Table!" &amp; $BE$45 &amp; $AS20),0)),"",INDIRECT(CONCATENATE("Table!",ADDRESS($AO20,MATCH(Z$1,INDIRECT("Table!A" &amp; $AS20):INDIRECT("Table!" &amp; $BE$45 &amp; $AS20),0)))))</f>
        <v>93711.3</v>
      </c>
      <c r="AA20" s="278">
        <f ca="1">IF(ISERROR(MATCH(AA$1,INDIRECT("Table!A"&amp;$AS20):INDIRECT("Table!" &amp; $BE$45 &amp; $AS20),0)),"",INDIRECT(CONCATENATE("Table!",ADDRESS($AO20,MATCH(AA$1,INDIRECT("Table!A" &amp; $AS20):INDIRECT("Table!" &amp; $BE$45 &amp; $AS20),0)))))</f>
        <v>50742.2</v>
      </c>
      <c r="AB20" s="278">
        <f ca="1">IF(ISERROR(MATCH(AB$1,INDIRECT("Table!A"&amp;$AS20):INDIRECT("Table!" &amp; $BE$45 &amp; $AS20),0)),"",INDIRECT(CONCATENATE("Table!",ADDRESS($AO20,MATCH(AB$1,INDIRECT("Table!A" &amp; $AS20):INDIRECT("Table!" &amp; $BE$45 &amp; $AS20),0)))))</f>
        <v>75904.800000000003</v>
      </c>
      <c r="AC20" s="278">
        <f ca="1">IF(ISERROR(MATCH(AC$1,INDIRECT("Table!A"&amp;$AS20):INDIRECT("Table!" &amp; $BE$45 &amp; $AS20),0)),"",INDIRECT(CONCATENATE("Table!",ADDRESS($AO20,MATCH(AC$1,INDIRECT("Table!A" &amp; $AS20):INDIRECT("Table!" &amp; $BE$45 &amp; $AS20),0)))))</f>
        <v>8904</v>
      </c>
      <c r="AD20" s="278" t="str">
        <f ca="1">IF(ISERROR(MATCH(AD$1,INDIRECT("Table!A"&amp;$AS20):INDIRECT("Table!" &amp; $BE$45 &amp; $AS20),0)),"",INDIRECT(CONCATENATE("Table!",ADDRESS($AO20,MATCH(AD$1,INDIRECT("Table!A" &amp; $AS20):INDIRECT("Table!" &amp; $BE$45 &amp; $AS20),0)))))</f>
        <v/>
      </c>
      <c r="AE20" s="278" t="str">
        <f ca="1">IF(ISERROR(MATCH(AE$1,INDIRECT("Table!A"&amp;$AS20):INDIRECT("Table!" &amp; $BE$45 &amp; $AS20),0)),"",INDIRECT(CONCATENATE("Table!",ADDRESS($AO20,MATCH(AE$1,INDIRECT("Table!A" &amp; $AS20):INDIRECT("Table!" &amp; $BE$45 &amp; $AS20),0)))))</f>
        <v/>
      </c>
      <c r="AF20" s="278">
        <f ca="1">IF(ISERROR(MATCH(AF$1,INDIRECT("Table!A"&amp;$AS20):INDIRECT("Table!" &amp; $BE$45 &amp; $AS20),0)),"",INDIRECT(CONCATENATE("Table!",ADDRESS($AO20,MATCH(AF$1,INDIRECT("Table!A" &amp; $AS20):INDIRECT("Table!" &amp; $BE$45 &amp; $AS20),0)))))</f>
        <v>156789.4</v>
      </c>
      <c r="AG20" s="278">
        <f ca="1">IF(ISERROR(MATCH(AG$1,INDIRECT("Table!A"&amp;$AS20):INDIRECT("Table!" &amp; $BE$45 &amp; $AS20),0)),"",INDIRECT(CONCATENATE("Table!",ADDRESS($AO20,MATCH(AG$1,INDIRECT("Table!A" &amp; $AS20):INDIRECT("Table!" &amp; $BE$45 &amp; $AS20),0)))))</f>
        <v>56743.199999999997</v>
      </c>
      <c r="AH20" s="278">
        <f ca="1">IF(ISERROR(MATCH(AH$1,INDIRECT("Table!A"&amp;$AS20):INDIRECT("Table!" &amp; $BE$45 &amp; $AS20),0)),"",INDIRECT(CONCATENATE("Table!",ADDRESS($AO20,MATCH(AH$1,INDIRECT("Table!A" &amp; $AS20):INDIRECT("Table!" &amp; $BE$45 &amp; $AS20),0)))))</f>
        <v>48558.400000000001</v>
      </c>
      <c r="AI20" s="278">
        <f ca="1">IF(ISERROR(MATCH(AI$1,INDIRECT("Table!A"&amp;$AS20):INDIRECT("Table!" &amp; $BE$45 &amp; $AS20),0)),"",INDIRECT(CONCATENATE("Table!",ADDRESS($AO20,MATCH(AI$1,INDIRECT("Table!A" &amp; $AS20):INDIRECT("Table!" &amp; $BE$45 &amp; $AS20),0)))))</f>
        <v>138251.9</v>
      </c>
      <c r="AJ20" s="278">
        <f ca="1">IF(ISERROR(MATCH(AJ$1,INDIRECT("Table!A"&amp;$AS20):INDIRECT("Table!" &amp; $BE$45 &amp; $AS20),0)),"",INDIRECT(CONCATENATE("Table!",ADDRESS($AO20,MATCH(AJ$1,INDIRECT("Table!A" &amp; $AS20):INDIRECT("Table!" &amp; $BE$45 &amp; $AS20),0)))))</f>
        <v>6519.2</v>
      </c>
      <c r="AK20" s="278" t="str">
        <f ca="1">IF(ISERROR(MATCH(AK$1,INDIRECT("Table!A"&amp;$AS20):INDIRECT("Table!" &amp; $BE$45 &amp; $AS20),0)),"",INDIRECT(CONCATENATE("Table!",ADDRESS($AO20,MATCH(AK$1,INDIRECT("Table!A" &amp; $AS20):INDIRECT("Table!" &amp; $BE$45 &amp; $AS20),0)))))</f>
        <v/>
      </c>
      <c r="AL20" s="278" t="str">
        <f ca="1">IF(ISERROR(MATCH(AL$1,INDIRECT("Table!A"&amp;$AS20):INDIRECT("Table!" &amp; $BE$45 &amp; $AS20),0)),"",INDIRECT(CONCATENATE("Table!",ADDRESS($AO20,MATCH(AL$1,INDIRECT("Table!A" &amp; $AS20):INDIRECT("Table!" &amp; $BE$45 &amp; $AS20),0)))))</f>
        <v/>
      </c>
      <c r="AM20" s="278">
        <f ca="1">IF(ISERROR(MATCH(AM$1,INDIRECT("Table!A"&amp;$AS20):INDIRECT("Table!" &amp; $BE$45 &amp; $AS20),0)),"",INDIRECT(CONCATENATE("Table!",ADDRESS($AO20,MATCH(AM$1,INDIRECT("Table!A" &amp; $AS20):INDIRECT("Table!" &amp; $BE$45 &amp; $AS20),0)))))</f>
        <v>4493</v>
      </c>
      <c r="AN20" s="278">
        <f ca="1">IF(ISERROR(MATCH(AN$1,INDIRECT("Table!A"&amp;$AS20):INDIRECT("Table!" &amp; $BE$45 &amp; $AS20),0)),"",INDIRECT(CONCATENATE("Table!",ADDRESS($AO20,MATCH(AN$1,INDIRECT("Table!A" &amp; $AS20):INDIRECT("Table!" &amp; $BE$45 &amp; $AS20),0)))))</f>
        <v>3149.3</v>
      </c>
      <c r="AO20" s="274">
        <f>MATCH($A20,Table!$A:$A,0)+$AQ$2-1</f>
        <v>197</v>
      </c>
      <c r="AS20" s="276">
        <f>MATCH($A20,Table!$A:$A,0)+$AU$2-1</f>
        <v>195</v>
      </c>
      <c r="AW20" s="274">
        <f>MATCH($A20,Table!$A:$A,0)+$AY$2-1</f>
        <v>196</v>
      </c>
      <c r="BA20" s="276">
        <f>MATCH($A20,Table!$A:$A,0)+$AU$2-1</f>
        <v>195</v>
      </c>
      <c r="BE20" s="389" t="s">
        <v>218</v>
      </c>
    </row>
    <row r="21" spans="1:57">
      <c r="A21" s="4">
        <v>41361</v>
      </c>
      <c r="B21" s="28">
        <f ca="1">IF(ISERROR(MATCH(B$1,INDIRECT("Table!A"&amp;$AS21):INDIRECT("Table!" &amp; $BE$45 &amp; $AS21),0)),"",INDIRECT(CONCATENATE("Table!",ADDRESS($AO21,MATCH(B$1,INDIRECT("Table!A" &amp; $AS21):INDIRECT("Table!" &amp; $BE$45 &amp; $AS21),0)))))</f>
        <v>47009.8</v>
      </c>
      <c r="C21" s="28">
        <f ca="1">IF(ISERROR(MATCH(C$1,INDIRECT("Table!A"&amp;$AS21):INDIRECT("Table!" &amp; $BE$45 &amp; $AS21),0)),"",INDIRECT(CONCATENATE("Table!",ADDRESS($AO21,MATCH(C$1,INDIRECT("Table!A" &amp; $AS21):INDIRECT("Table!" &amp; $BE$45 &amp; $AS21),0)))))</f>
        <v>77541</v>
      </c>
      <c r="D21" s="28">
        <f ca="1">IF(ISERROR(MATCH(D$1,INDIRECT("Table!A"&amp;$AS21):INDIRECT("Table!" &amp; $BE$45 &amp; $AS21),0)),"",INDIRECT(CONCATENATE("Table!",ADDRESS($AO21,MATCH(D$1,INDIRECT("Table!A" &amp; $AS21):INDIRECT("Table!" &amp; $BE$45 &amp; $AS21),0)))))</f>
        <v>78952.600000000006</v>
      </c>
      <c r="E21" s="28">
        <f ca="1">IF(ISERROR(MATCH(E$1,INDIRECT("Table!A"&amp;$AS21):INDIRECT("Table!" &amp; $BE$45 &amp; $AS21),0)),"",INDIRECT(CONCATENATE("Table!",ADDRESS($AO21,MATCH(E$1,INDIRECT("Table!A" &amp; $AS21):INDIRECT("Table!" &amp; $BE$45 &amp; $AS21),0)))))</f>
        <v>157611.9</v>
      </c>
      <c r="F21" s="28">
        <f ca="1">IF(ISERROR(MATCH(F$1,INDIRECT("Table!A"&amp;$AS21):INDIRECT("Table!" &amp; $BE$45 &amp; $AS21),0)),"",INDIRECT(CONCATENATE("Table!",ADDRESS($AO21,MATCH(F$1,INDIRECT("Table!A" &amp; $AS21):INDIRECT("Table!" &amp; $BE$45 &amp; $AS21),0)))))</f>
        <v>88712.3</v>
      </c>
      <c r="G21" s="28">
        <f ca="1">IF(ISERROR(MATCH(G$1,INDIRECT("Table!A"&amp;$AS21):INDIRECT("Table!" &amp; $BE$45 &amp; $AS21),0)),"",INDIRECT(CONCATENATE("Table!",ADDRESS($AO21,MATCH(G$1,INDIRECT("Table!A" &amp; $AS21):INDIRECT("Table!" &amp; $BE$45 &amp; $AS21),0)))))</f>
        <v>48496.800000000003</v>
      </c>
      <c r="H21" s="28">
        <f ca="1">IF(ISERROR(MATCH(H$1,INDIRECT("Table!A"&amp;$AS21):INDIRECT("Table!" &amp; $BE$45 &amp; $AS21),0)),"",INDIRECT(CONCATENATE("Table!",ADDRESS($AO21,MATCH(H$1,INDIRECT("Table!A" &amp; $AS21):INDIRECT("Table!" &amp; $BE$45 &amp; $AS21),0)))))</f>
        <v>72365</v>
      </c>
      <c r="I21" s="278">
        <f ca="1">IF(ISERROR(MATCH(I$1,INDIRECT("Table!A"&amp;$AS21):INDIRECT("Table!" &amp; $BE$45 &amp; $AS21),0)),"",INDIRECT(CONCATENATE("Table!",ADDRESS($AO21,MATCH(I$1,INDIRECT("Table!A" &amp; $AS21):INDIRECT("Table!" &amp; $BE$45 &amp; $AS21),0)))))</f>
        <v>4545.3</v>
      </c>
      <c r="J21" s="278" t="str">
        <f ca="1">IF(ISERROR(MATCH(J$1,INDIRECT("Table!A"&amp;$AS21):INDIRECT("Table!" &amp; $BE$45 &amp; $AS21),0)),"",INDIRECT(CONCATENATE("Table!",ADDRESS($AO21,MATCH(J$1,INDIRECT("Table!A" &amp; $AS21):INDIRECT("Table!" &amp; $BE$45 &amp; $AS21),0)))))</f>
        <v/>
      </c>
      <c r="K21" s="278" t="str">
        <f ca="1">IF(ISERROR(MATCH(K$1,INDIRECT("Table!A"&amp;$AS21):INDIRECT("Table!" &amp; $BE$45 &amp; $AS21),0)),"",INDIRECT(CONCATENATE("Table!",ADDRESS($AO21,MATCH(K$1,INDIRECT("Table!A" &amp; $AS21):INDIRECT("Table!" &amp; $BE$45 &amp; $AS21),0)))))</f>
        <v/>
      </c>
      <c r="L21" s="28">
        <f ca="1">IF(ISERROR(MATCH(L$1,INDIRECT("Table!A"&amp;$AS21):INDIRECT("Table!" &amp; $BE$45 &amp; $AS21),0)),"",INDIRECT(CONCATENATE("Table!",ADDRESS($AO21,MATCH(L$1,INDIRECT("Table!A" &amp; $AS21):INDIRECT("Table!" &amp; $BE$45 &amp; $AS21),0)))))</f>
        <v>155967.1</v>
      </c>
      <c r="M21" s="28">
        <f ca="1">IF(ISERROR(MATCH(M$1,INDIRECT("Table!A"&amp;$AS21):INDIRECT("Table!" &amp; $BE$45 &amp; $AS21),0)),"",INDIRECT(CONCATENATE("Table!",ADDRESS($AO21,MATCH(M$1,INDIRECT("Table!A" &amp; $AS21):INDIRECT("Table!" &amp; $BE$45 &amp; $AS21),0)))))</f>
        <v>65005.4</v>
      </c>
      <c r="N21" s="28">
        <f ca="1">IF(ISERROR(MATCH(N$1,INDIRECT("Table!A"&amp;$AS21):INDIRECT("Table!" &amp; $BE$45 &amp; $AS21),0)),"",INDIRECT(CONCATENATE("Table!",ADDRESS($AO21,MATCH(N$1,INDIRECT("Table!A" &amp; $AS21):INDIRECT("Table!" &amp; $BE$45 &amp; $AS21),0)))))</f>
        <v>46019.5</v>
      </c>
      <c r="O21" s="28">
        <f ca="1">IF(ISERROR(MATCH(O$1,INDIRECT("Table!A"&amp;$AS21):INDIRECT("Table!" &amp; $BE$45 &amp; $AS21),0)),"",INDIRECT(CONCATENATE("Table!",ADDRESS($AO21,MATCH(O$1,INDIRECT("Table!A" &amp; $AS21):INDIRECT("Table!" &amp; $BE$45 &amp; $AS21),0)))))</f>
        <v>136586.5</v>
      </c>
      <c r="P21" s="278">
        <f ca="1">IF(ISERROR(MATCH(P$1,INDIRECT("Table!A"&amp;$AS21):INDIRECT("Table!" &amp; $BE$45 &amp; $AS21),0)),"",INDIRECT(CONCATENATE("Table!",ADDRESS($AO21,MATCH(P$1,INDIRECT("Table!A" &amp; $AS21):INDIRECT("Table!" &amp; $BE$45 &amp; $AS21),0)))))</f>
        <v>8904</v>
      </c>
      <c r="Q21" s="278" t="str">
        <f ca="1">IF(ISERROR(MATCH(Q$1,INDIRECT("Table!A"&amp;$AS21):INDIRECT("Table!" &amp; $BE$45 &amp; $AS21),0)),"",INDIRECT(CONCATENATE("Table!",ADDRESS($AO21,MATCH(Q$1,INDIRECT("Table!A" &amp; $AS21):INDIRECT("Table!" &amp; $BE$45 &amp; $AS21),0)))))</f>
        <v/>
      </c>
      <c r="R21" s="278" t="str">
        <f ca="1">IF(ISERROR(MATCH(R$1,INDIRECT("Table!A"&amp;$AS21):INDIRECT("Table!" &amp; $BE$45 &amp; $AS21),0)),"",INDIRECT(CONCATENATE("Table!",ADDRESS($AO21,MATCH(R$1,INDIRECT("Table!A" &amp; $AS21):INDIRECT("Table!" &amp; $BE$45 &amp; $AS21),0)))))</f>
        <v/>
      </c>
      <c r="S21" s="278">
        <f ca="1">IF(ISERROR(MATCH(S$1,INDIRECT("Table!A"&amp;$AS21):INDIRECT("Table!" &amp; $BE$45 &amp; $AS21),0)),"",INDIRECT(CONCATENATE("Table!",ADDRESS($AO21,MATCH(S$1,INDIRECT("Table!A" &amp; $AS21):INDIRECT("Table!" &amp; $BE$45 &amp; $AS21),0)))))</f>
        <v>4493</v>
      </c>
      <c r="T21" s="278">
        <f ca="1">IF(ISERROR(MATCH(T$1,INDIRECT("Table!A"&amp;$AS21):INDIRECT("Table!" &amp; $BE$45 &amp; $AS21),0)),"",INDIRECT(CONCATENATE("Table!",ADDRESS($AO21,MATCH(T$1,INDIRECT("Table!A" &amp; $AS21):INDIRECT("Table!" &amp; $BE$45 &amp; $AS21),0)))))</f>
        <v>3149.3</v>
      </c>
      <c r="U21" s="28" t="str">
        <f ca="1">IF(ISERROR(MATCH(U$1,INDIRECT("Table!A"&amp;$AS21):INDIRECT("Table!" &amp; $BE$45 &amp; $AS21),0)),"",INDIRECT(CONCATENATE("Table!",ADDRESS($AO21,MATCH(U$1,INDIRECT("Table!A" &amp; $AS21):INDIRECT("Table!" &amp; $BE$45 &amp; $AS21),0)))))</f>
        <v/>
      </c>
      <c r="V21" s="28">
        <f ca="1">IF(ISERROR(MATCH(V$1,INDIRECT("Table!A"&amp;$AS21):INDIRECT("Table!" &amp; $BE$45 &amp; $AS21),0)),"",INDIRECT(CONCATENATE("Table!",ADDRESS($AO21,MATCH(V$1,INDIRECT("Table!A" &amp; $AS21):INDIRECT("Table!" &amp; $BE$45 &amp; $AS21),0)))))</f>
        <v>47009.8</v>
      </c>
      <c r="W21" s="28">
        <f ca="1">IF(ISERROR(MATCH(W$1,INDIRECT("Table!A"&amp;$AS21):INDIRECT("Table!" &amp; $BE$45 &amp; $AS21),0)),"",INDIRECT(CONCATENATE("Table!",ADDRESS($AO21,MATCH(W$1,INDIRECT("Table!A" &amp; $AS21):INDIRECT("Table!" &amp; $BE$45 &amp; $AS21),0)))))</f>
        <v>77541</v>
      </c>
      <c r="X21" s="28">
        <f ca="1">IF(ISERROR(MATCH(X$1,INDIRECT("Table!A"&amp;$AS21):INDIRECT("Table!" &amp; $BE$45 &amp; $AS21),0)),"",INDIRECT(CONCATENATE("Table!",ADDRESS($AO21,MATCH(X$1,INDIRECT("Table!A" &amp; $AS21):INDIRECT("Table!" &amp; $BE$45 &amp; $AS21),0)))))</f>
        <v>78952.600000000006</v>
      </c>
      <c r="Y21" s="28">
        <f ca="1">IF(ISERROR(MATCH(Y$1,INDIRECT("Table!A"&amp;$AS21):INDIRECT("Table!" &amp; $BE$45 &amp; $AS21),0)),"",INDIRECT(CONCATENATE("Table!",ADDRESS($AO21,MATCH(Y$1,INDIRECT("Table!A" &amp; $AS21):INDIRECT("Table!" &amp; $BE$45 &amp; $AS21),0)))))</f>
        <v>157611.9</v>
      </c>
      <c r="Z21" s="28">
        <f ca="1">IF(ISERROR(MATCH(Z$1,INDIRECT("Table!A"&amp;$AS21):INDIRECT("Table!" &amp; $BE$45 &amp; $AS21),0)),"",INDIRECT(CONCATENATE("Table!",ADDRESS($AO21,MATCH(Z$1,INDIRECT("Table!A" &amp; $AS21):INDIRECT("Table!" &amp; $BE$45 &amp; $AS21),0)))))</f>
        <v>88712.3</v>
      </c>
      <c r="AA21" s="28">
        <f ca="1">IF(ISERROR(MATCH(AA$1,INDIRECT("Table!A"&amp;$AS21):INDIRECT("Table!" &amp; $BE$45 &amp; $AS21),0)),"",INDIRECT(CONCATENATE("Table!",ADDRESS($AO21,MATCH(AA$1,INDIRECT("Table!A" &amp; $AS21):INDIRECT("Table!" &amp; $BE$45 &amp; $AS21),0)))))</f>
        <v>48496.800000000003</v>
      </c>
      <c r="AB21" s="28">
        <f ca="1">IF(ISERROR(MATCH(AB$1,INDIRECT("Table!A"&amp;$AS21):INDIRECT("Table!" &amp; $BE$45 &amp; $AS21),0)),"",INDIRECT(CONCATENATE("Table!",ADDRESS($AO21,MATCH(AB$1,INDIRECT("Table!A" &amp; $AS21):INDIRECT("Table!" &amp; $BE$45 &amp; $AS21),0)))))</f>
        <v>72365</v>
      </c>
      <c r="AC21" s="278">
        <f ca="1">IF(ISERROR(MATCH(AC$1,INDIRECT("Table!A"&amp;$AS21):INDIRECT("Table!" &amp; $BE$45 &amp; $AS21),0)),"",INDIRECT(CONCATENATE("Table!",ADDRESS($AO21,MATCH(AC$1,INDIRECT("Table!A" &amp; $AS21):INDIRECT("Table!" &amp; $BE$45 &amp; $AS21),0)))))</f>
        <v>8904</v>
      </c>
      <c r="AD21" s="278" t="str">
        <f ca="1">IF(ISERROR(MATCH(AD$1,INDIRECT("Table!A"&amp;$AS21):INDIRECT("Table!" &amp; $BE$45 &amp; $AS21),0)),"",INDIRECT(CONCATENATE("Table!",ADDRESS($AO21,MATCH(AD$1,INDIRECT("Table!A" &amp; $AS21):INDIRECT("Table!" &amp; $BE$45 &amp; $AS21),0)))))</f>
        <v/>
      </c>
      <c r="AE21" s="278" t="str">
        <f ca="1">IF(ISERROR(MATCH(AE$1,INDIRECT("Table!A"&amp;$AS21):INDIRECT("Table!" &amp; $BE$45 &amp; $AS21),0)),"",INDIRECT(CONCATENATE("Table!",ADDRESS($AO21,MATCH(AE$1,INDIRECT("Table!A" &amp; $AS21):INDIRECT("Table!" &amp; $BE$45 &amp; $AS21),0)))))</f>
        <v/>
      </c>
      <c r="AF21" s="28">
        <f ca="1">IF(ISERROR(MATCH(AF$1,INDIRECT("Table!A"&amp;$AS21):INDIRECT("Table!" &amp; $BE$45 &amp; $AS21),0)),"",INDIRECT(CONCATENATE("Table!",ADDRESS($AO21,MATCH(AF$1,INDIRECT("Table!A" &amp; $AS21):INDIRECT("Table!" &amp; $BE$45 &amp; $AS21),0)))))</f>
        <v>155967.1</v>
      </c>
      <c r="AG21" s="28">
        <f ca="1">IF(ISERROR(MATCH(AG$1,INDIRECT("Table!A"&amp;$AS21):INDIRECT("Table!" &amp; $BE$45 &amp; $AS21),0)),"",INDIRECT(CONCATENATE("Table!",ADDRESS($AO21,MATCH(AG$1,INDIRECT("Table!A" &amp; $AS21):INDIRECT("Table!" &amp; $BE$45 &amp; $AS21),0)))))</f>
        <v>65005.4</v>
      </c>
      <c r="AH21" s="28">
        <f ca="1">IF(ISERROR(MATCH(AH$1,INDIRECT("Table!A"&amp;$AS21):INDIRECT("Table!" &amp; $BE$45 &amp; $AS21),0)),"",INDIRECT(CONCATENATE("Table!",ADDRESS($AO21,MATCH(AH$1,INDIRECT("Table!A" &amp; $AS21):INDIRECT("Table!" &amp; $BE$45 &amp; $AS21),0)))))</f>
        <v>46019.5</v>
      </c>
      <c r="AI21" s="28">
        <f ca="1">IF(ISERROR(MATCH(AI$1,INDIRECT("Table!A"&amp;$AS21):INDIRECT("Table!" &amp; $BE$45 &amp; $AS21),0)),"",INDIRECT(CONCATENATE("Table!",ADDRESS($AO21,MATCH(AI$1,INDIRECT("Table!A" &amp; $AS21):INDIRECT("Table!" &amp; $BE$45 &amp; $AS21),0)))))</f>
        <v>136586.5</v>
      </c>
      <c r="AJ21" s="28">
        <f ca="1">IF(ISERROR(MATCH(AJ$1,INDIRECT("Table!A"&amp;$AS21):INDIRECT("Table!" &amp; $BE$45 &amp; $AS21),0)),"",INDIRECT(CONCATENATE("Table!",ADDRESS($AO21,MATCH(AJ$1,INDIRECT("Table!A" &amp; $AS21):INDIRECT("Table!" &amp; $BE$45 &amp; $AS21),0)))))</f>
        <v>4545.3</v>
      </c>
      <c r="AK21" s="278" t="str">
        <f ca="1">IF(ISERROR(MATCH(AK$1,INDIRECT("Table!A"&amp;$AS21):INDIRECT("Table!" &amp; $BE$45 &amp; $AS21),0)),"",INDIRECT(CONCATENATE("Table!",ADDRESS($AO21,MATCH(AK$1,INDIRECT("Table!A" &amp; $AS21):INDIRECT("Table!" &amp; $BE$45 &amp; $AS21),0)))))</f>
        <v/>
      </c>
      <c r="AL21" s="278" t="str">
        <f ca="1">IF(ISERROR(MATCH(AL$1,INDIRECT("Table!A"&amp;$AS21):INDIRECT("Table!" &amp; $BE$45 &amp; $AS21),0)),"",INDIRECT(CONCATENATE("Table!",ADDRESS($AO21,MATCH(AL$1,INDIRECT("Table!A" &amp; $AS21):INDIRECT("Table!" &amp; $BE$45 &amp; $AS21),0)))))</f>
        <v/>
      </c>
      <c r="AM21" s="278">
        <f ca="1">IF(ISERROR(MATCH(AM$1,INDIRECT("Table!A"&amp;$AS21):INDIRECT("Table!" &amp; $BE$45 &amp; $AS21),0)),"",INDIRECT(CONCATENATE("Table!",ADDRESS($AO21,MATCH(AM$1,INDIRECT("Table!A" &amp; $AS21):INDIRECT("Table!" &amp; $BE$45 &amp; $AS21),0)))))</f>
        <v>4493</v>
      </c>
      <c r="AN21" s="278">
        <f ca="1">IF(ISERROR(MATCH(AN$1,INDIRECT("Table!A"&amp;$AS21):INDIRECT("Table!" &amp; $BE$45 &amp; $AS21),0)),"",INDIRECT(CONCATENATE("Table!",ADDRESS($AO21,MATCH(AN$1,INDIRECT("Table!A" &amp; $AS21):INDIRECT("Table!" &amp; $BE$45 &amp; $AS21),0)))))</f>
        <v>3149.3</v>
      </c>
      <c r="AO21" s="10">
        <f>MATCH($A21,Table!$A:$A,0)+$AQ$2-1</f>
        <v>209</v>
      </c>
      <c r="AS21" s="24">
        <f>MATCH($A21,Table!$A:$A,0)+$AU$2-1</f>
        <v>207</v>
      </c>
      <c r="AW21" s="10">
        <f>MATCH($A21,Table!$A:$A,0)+$AY$2-1</f>
        <v>208</v>
      </c>
      <c r="BA21" s="24">
        <f>MATCH($A21,Table!$A:$A,0)+$AU$2-1</f>
        <v>207</v>
      </c>
      <c r="BE21" s="389" t="s">
        <v>218</v>
      </c>
    </row>
    <row r="22" spans="1:57" s="271" customFormat="1">
      <c r="A22" s="272">
        <v>41359</v>
      </c>
      <c r="B22" s="278">
        <f ca="1">IF(ISERROR(MATCH(B$1,INDIRECT("Table!A"&amp;$AS22):INDIRECT("Table!" &amp; $BE$45 &amp; $AS22),0)),"",INDIRECT(CONCATENATE("Table!",ADDRESS($AO22,MATCH(B$1,INDIRECT("Table!A" &amp; $AS22):INDIRECT("Table!" &amp; $BE$45 &amp; $AS22),0)))))</f>
        <v>47091.7</v>
      </c>
      <c r="C22" s="278">
        <f ca="1">IF(ISERROR(MATCH(C$1,INDIRECT("Table!A"&amp;$AS22):INDIRECT("Table!" &amp; $BE$45 &amp; $AS22),0)),"",INDIRECT(CONCATENATE("Table!",ADDRESS($AO22,MATCH(C$1,INDIRECT("Table!A" &amp; $AS22):INDIRECT("Table!" &amp; $BE$45 &amp; $AS22),0)))))</f>
        <v>77528</v>
      </c>
      <c r="D22" s="278">
        <f ca="1">IF(ISERROR(MATCH(D$1,INDIRECT("Table!A"&amp;$AS22):INDIRECT("Table!" &amp; $BE$45 &amp; $AS22),0)),"",INDIRECT(CONCATENATE("Table!",ADDRESS($AO22,MATCH(D$1,INDIRECT("Table!A" &amp; $AS22):INDIRECT("Table!" &amp; $BE$45 &amp; $AS22),0)))))</f>
        <v>78939.5</v>
      </c>
      <c r="E22" s="278">
        <f ca="1">IF(ISERROR(MATCH(E$1,INDIRECT("Table!A"&amp;$AS22):INDIRECT("Table!" &amp; $BE$45 &amp; $AS22),0)),"",INDIRECT(CONCATENATE("Table!",ADDRESS($AO22,MATCH(E$1,INDIRECT("Table!A" &amp; $AS22):INDIRECT("Table!" &amp; $BE$45 &amp; $AS22),0)))))</f>
        <v>157573.5</v>
      </c>
      <c r="F22" s="278">
        <f ca="1">IF(ISERROR(MATCH(F$1,INDIRECT("Table!A"&amp;$AS22):INDIRECT("Table!" &amp; $BE$45 &amp; $AS22),0)),"",INDIRECT(CONCATENATE("Table!",ADDRESS($AO22,MATCH(F$1,INDIRECT("Table!A" &amp; $AS22):INDIRECT("Table!" &amp; $BE$45 &amp; $AS22),0)))))</f>
        <v>88567.8</v>
      </c>
      <c r="G22" s="278">
        <f ca="1">IF(ISERROR(MATCH(G$1,INDIRECT("Table!A"&amp;$AS22):INDIRECT("Table!" &amp; $BE$45 &amp; $AS22),0)),"",INDIRECT(CONCATENATE("Table!",ADDRESS($AO22,MATCH(G$1,INDIRECT("Table!A" &amp; $AS22):INDIRECT("Table!" &amp; $BE$45 &amp; $AS22),0)))))</f>
        <v>48811.1</v>
      </c>
      <c r="H22" s="278">
        <f ca="1">IF(ISERROR(MATCH(H$1,INDIRECT("Table!A"&amp;$AS22):INDIRECT("Table!" &amp; $BE$45 &amp; $AS22),0)),"",INDIRECT(CONCATENATE("Table!",ADDRESS($AO22,MATCH(H$1,INDIRECT("Table!A" &amp; $AS22):INDIRECT("Table!" &amp; $BE$45 &amp; $AS22),0)))))</f>
        <v>70117.2</v>
      </c>
      <c r="I22" s="278">
        <f ca="1">IF(ISERROR(MATCH(I$1,INDIRECT("Table!A"&amp;$AS22):INDIRECT("Table!" &amp; $BE$45 &amp; $AS22),0)),"",INDIRECT(CONCATENATE("Table!",ADDRESS($AO22,MATCH(I$1,INDIRECT("Table!A" &amp; $AS22):INDIRECT("Table!" &amp; $BE$45 &amp; $AS22),0)))))</f>
        <v>4518.8</v>
      </c>
      <c r="J22" s="278" t="str">
        <f ca="1">IF(ISERROR(MATCH(J$1,INDIRECT("Table!A"&amp;$AS22):INDIRECT("Table!" &amp; $BE$45 &amp; $AS22),0)),"",INDIRECT(CONCATENATE("Table!",ADDRESS($AO22,MATCH(J$1,INDIRECT("Table!A" &amp; $AS22):INDIRECT("Table!" &amp; $BE$45 &amp; $AS22),0)))))</f>
        <v/>
      </c>
      <c r="K22" s="278" t="str">
        <f ca="1">IF(ISERROR(MATCH(K$1,INDIRECT("Table!A"&amp;$AS22):INDIRECT("Table!" &amp; $BE$45 &amp; $AS22),0)),"",INDIRECT(CONCATENATE("Table!",ADDRESS($AO22,MATCH(K$1,INDIRECT("Table!A" &amp; $AS22):INDIRECT("Table!" &amp; $BE$45 &amp; $AS22),0)))))</f>
        <v/>
      </c>
      <c r="L22" s="278">
        <f ca="1">IF(ISERROR(MATCH(L$1,INDIRECT("Table!A"&amp;$AS22):INDIRECT("Table!" &amp; $BE$45 &amp; $AS22),0)),"",INDIRECT(CONCATENATE("Table!",ADDRESS($AO22,MATCH(L$1,INDIRECT("Table!A" &amp; $AS22):INDIRECT("Table!" &amp; $BE$45 &amp; $AS22),0)))))</f>
        <v>155903.79999999999</v>
      </c>
      <c r="M22" s="278">
        <f ca="1">IF(ISERROR(MATCH(M$1,INDIRECT("Table!A"&amp;$AS22):INDIRECT("Table!" &amp; $BE$45 &amp; $AS22),0)),"",INDIRECT(CONCATENATE("Table!",ADDRESS($AO22,MATCH(M$1,INDIRECT("Table!A" &amp; $AS22):INDIRECT("Table!" &amp; $BE$45 &amp; $AS22),0)))))</f>
        <v>61028</v>
      </c>
      <c r="N22" s="278">
        <f ca="1">IF(ISERROR(MATCH(N$1,INDIRECT("Table!A"&amp;$AS22):INDIRECT("Table!" &amp; $BE$45 &amp; $AS22),0)),"",INDIRECT(CONCATENATE("Table!",ADDRESS($AO22,MATCH(N$1,INDIRECT("Table!A" &amp; $AS22):INDIRECT("Table!" &amp; $BE$45 &amp; $AS22),0)))))</f>
        <v>45944.9</v>
      </c>
      <c r="O22" s="278">
        <f ca="1">IF(ISERROR(MATCH(O$1,INDIRECT("Table!A"&amp;$AS22):INDIRECT("Table!" &amp; $BE$45 &amp; $AS22),0)),"",INDIRECT(CONCATENATE("Table!",ADDRESS($AO22,MATCH(O$1,INDIRECT("Table!A" &amp; $AS22):INDIRECT("Table!" &amp; $BE$45 &amp; $AS22),0)))))</f>
        <v>136372</v>
      </c>
      <c r="P22" s="278">
        <f ca="1">IF(ISERROR(MATCH(P$1,INDIRECT("Table!A"&amp;$AS22):INDIRECT("Table!" &amp; $BE$45 &amp; $AS22),0)),"",INDIRECT(CONCATENATE("Table!",ADDRESS($AO22,MATCH(P$1,INDIRECT("Table!A" &amp; $AS22):INDIRECT("Table!" &amp; $BE$45 &amp; $AS22),0)))))</f>
        <v>8851.7000000000007</v>
      </c>
      <c r="Q22" s="278" t="str">
        <f ca="1">IF(ISERROR(MATCH(Q$1,INDIRECT("Table!A"&amp;$AS22):INDIRECT("Table!" &amp; $BE$45 &amp; $AS22),0)),"",INDIRECT(CONCATENATE("Table!",ADDRESS($AO22,MATCH(Q$1,INDIRECT("Table!A" &amp; $AS22):INDIRECT("Table!" &amp; $BE$45 &amp; $AS22),0)))))</f>
        <v/>
      </c>
      <c r="R22" s="278" t="str">
        <f ca="1">IF(ISERROR(MATCH(R$1,INDIRECT("Table!A"&amp;$AS22):INDIRECT("Table!" &amp; $BE$45 &amp; $AS22),0)),"",INDIRECT(CONCATENATE("Table!",ADDRESS($AO22,MATCH(R$1,INDIRECT("Table!A" &amp; $AS22):INDIRECT("Table!" &amp; $BE$45 &amp; $AS22),0)))))</f>
        <v/>
      </c>
      <c r="S22" s="278">
        <f ca="1">IF(ISERROR(MATCH(S$1,INDIRECT("Table!A"&amp;$AS22):INDIRECT("Table!" &amp; $BE$45 &amp; $AS22),0)),"",INDIRECT(CONCATENATE("Table!",ADDRESS($AO22,MATCH(S$1,INDIRECT("Table!A" &amp; $AS22):INDIRECT("Table!" &amp; $BE$45 &amp; $AS22),0)))))</f>
        <v>4457.8</v>
      </c>
      <c r="T22" s="278">
        <f ca="1">IF(ISERROR(MATCH(T$1,INDIRECT("Table!A"&amp;$AS22):INDIRECT("Table!" &amp; $BE$45 &amp; $AS22),0)),"",INDIRECT(CONCATENATE("Table!",ADDRESS($AO22,MATCH(T$1,INDIRECT("Table!A" &amp; $AS22):INDIRECT("Table!" &amp; $BE$45 &amp; $AS22),0)))))</f>
        <v>2986.8</v>
      </c>
      <c r="U22" s="278" t="str">
        <f ca="1">IF(ISERROR(MATCH(U$1,INDIRECT("Table!A"&amp;$AS22):INDIRECT("Table!" &amp; $BE$45 &amp; $AS22),0)),"",INDIRECT(CONCATENATE("Table!",ADDRESS($AO22,MATCH(U$1,INDIRECT("Table!A" &amp; $AS22):INDIRECT("Table!" &amp; $BE$45 &amp; $AS22),0)))))</f>
        <v/>
      </c>
      <c r="V22" s="278">
        <f ca="1">IF(ISERROR(MATCH(V$1,INDIRECT("Table!A"&amp;$AS22):INDIRECT("Table!" &amp; $BE$45 &amp; $AS22),0)),"",INDIRECT(CONCATENATE("Table!",ADDRESS($AO22,MATCH(V$1,INDIRECT("Table!A" &amp; $AS22):INDIRECT("Table!" &amp; $BE$45 &amp; $AS22),0)))))</f>
        <v>47091.7</v>
      </c>
      <c r="W22" s="278">
        <f ca="1">IF(ISERROR(MATCH(W$1,INDIRECT("Table!A"&amp;$AS22):INDIRECT("Table!" &amp; $BE$45 &amp; $AS22),0)),"",INDIRECT(CONCATENATE("Table!",ADDRESS($AO22,MATCH(W$1,INDIRECT("Table!A" &amp; $AS22):INDIRECT("Table!" &amp; $BE$45 &amp; $AS22),0)))))</f>
        <v>77528</v>
      </c>
      <c r="X22" s="278">
        <f ca="1">IF(ISERROR(MATCH(X$1,INDIRECT("Table!A"&amp;$AS22):INDIRECT("Table!" &amp; $BE$45 &amp; $AS22),0)),"",INDIRECT(CONCATENATE("Table!",ADDRESS($AO22,MATCH(X$1,INDIRECT("Table!A" &amp; $AS22):INDIRECT("Table!" &amp; $BE$45 &amp; $AS22),0)))))</f>
        <v>78939.5</v>
      </c>
      <c r="Y22" s="278">
        <f ca="1">IF(ISERROR(MATCH(Y$1,INDIRECT("Table!A"&amp;$AS22):INDIRECT("Table!" &amp; $BE$45 &amp; $AS22),0)),"",INDIRECT(CONCATENATE("Table!",ADDRESS($AO22,MATCH(Y$1,INDIRECT("Table!A" &amp; $AS22):INDIRECT("Table!" &amp; $BE$45 &amp; $AS22),0)))))</f>
        <v>157573.5</v>
      </c>
      <c r="Z22" s="278">
        <f ca="1">IF(ISERROR(MATCH(Z$1,INDIRECT("Table!A"&amp;$AS22):INDIRECT("Table!" &amp; $BE$45 &amp; $AS22),0)),"",INDIRECT(CONCATENATE("Table!",ADDRESS($AO22,MATCH(Z$1,INDIRECT("Table!A" &amp; $AS22):INDIRECT("Table!" &amp; $BE$45 &amp; $AS22),0)))))</f>
        <v>88567.8</v>
      </c>
      <c r="AA22" s="278">
        <f ca="1">IF(ISERROR(MATCH(AA$1,INDIRECT("Table!A"&amp;$AS22):INDIRECT("Table!" &amp; $BE$45 &amp; $AS22),0)),"",INDIRECT(CONCATENATE("Table!",ADDRESS($AO22,MATCH(AA$1,INDIRECT("Table!A" &amp; $AS22):INDIRECT("Table!" &amp; $BE$45 &amp; $AS22),0)))))</f>
        <v>48811.1</v>
      </c>
      <c r="AB22" s="278">
        <f ca="1">IF(ISERROR(MATCH(AB$1,INDIRECT("Table!A"&amp;$AS22):INDIRECT("Table!" &amp; $BE$45 &amp; $AS22),0)),"",INDIRECT(CONCATENATE("Table!",ADDRESS($AO22,MATCH(AB$1,INDIRECT("Table!A" &amp; $AS22):INDIRECT("Table!" &amp; $BE$45 &amp; $AS22),0)))))</f>
        <v>70117.2</v>
      </c>
      <c r="AC22" s="278">
        <f ca="1">IF(ISERROR(MATCH(AC$1,INDIRECT("Table!A"&amp;$AS22):INDIRECT("Table!" &amp; $BE$45 &amp; $AS22),0)),"",INDIRECT(CONCATENATE("Table!",ADDRESS($AO22,MATCH(AC$1,INDIRECT("Table!A" &amp; $AS22):INDIRECT("Table!" &amp; $BE$45 &amp; $AS22),0)))))</f>
        <v>8851.7000000000007</v>
      </c>
      <c r="AD22" s="278" t="str">
        <f ca="1">IF(ISERROR(MATCH(AD$1,INDIRECT("Table!A"&amp;$AS22):INDIRECT("Table!" &amp; $BE$45 &amp; $AS22),0)),"",INDIRECT(CONCATENATE("Table!",ADDRESS($AO22,MATCH(AD$1,INDIRECT("Table!A" &amp; $AS22):INDIRECT("Table!" &amp; $BE$45 &amp; $AS22),0)))))</f>
        <v/>
      </c>
      <c r="AE22" s="278" t="str">
        <f ca="1">IF(ISERROR(MATCH(AE$1,INDIRECT("Table!A"&amp;$AS22):INDIRECT("Table!" &amp; $BE$45 &amp; $AS22),0)),"",INDIRECT(CONCATENATE("Table!",ADDRESS($AO22,MATCH(AE$1,INDIRECT("Table!A" &amp; $AS22):INDIRECT("Table!" &amp; $BE$45 &amp; $AS22),0)))))</f>
        <v/>
      </c>
      <c r="AF22" s="278">
        <f ca="1">IF(ISERROR(MATCH(AF$1,INDIRECT("Table!A"&amp;$AS22):INDIRECT("Table!" &amp; $BE$45 &amp; $AS22),0)),"",INDIRECT(CONCATENATE("Table!",ADDRESS($AO22,MATCH(AF$1,INDIRECT("Table!A" &amp; $AS22):INDIRECT("Table!" &amp; $BE$45 &amp; $AS22),0)))))</f>
        <v>155903.79999999999</v>
      </c>
      <c r="AG22" s="278">
        <f ca="1">IF(ISERROR(MATCH(AG$1,INDIRECT("Table!A"&amp;$AS22):INDIRECT("Table!" &amp; $BE$45 &amp; $AS22),0)),"",INDIRECT(CONCATENATE("Table!",ADDRESS($AO22,MATCH(AG$1,INDIRECT("Table!A" &amp; $AS22):INDIRECT("Table!" &amp; $BE$45 &amp; $AS22),0)))))</f>
        <v>61028</v>
      </c>
      <c r="AH22" s="278">
        <f ca="1">IF(ISERROR(MATCH(AH$1,INDIRECT("Table!A"&amp;$AS22):INDIRECT("Table!" &amp; $BE$45 &amp; $AS22),0)),"",INDIRECT(CONCATENATE("Table!",ADDRESS($AO22,MATCH(AH$1,INDIRECT("Table!A" &amp; $AS22):INDIRECT("Table!" &amp; $BE$45 &amp; $AS22),0)))))</f>
        <v>45944.9</v>
      </c>
      <c r="AI22" s="278">
        <f ca="1">IF(ISERROR(MATCH(AI$1,INDIRECT("Table!A"&amp;$AS22):INDIRECT("Table!" &amp; $BE$45 &amp; $AS22),0)),"",INDIRECT(CONCATENATE("Table!",ADDRESS($AO22,MATCH(AI$1,INDIRECT("Table!A" &amp; $AS22):INDIRECT("Table!" &amp; $BE$45 &amp; $AS22),0)))))</f>
        <v>136372</v>
      </c>
      <c r="AJ22" s="278">
        <f ca="1">IF(ISERROR(MATCH(AJ$1,INDIRECT("Table!A"&amp;$AS22):INDIRECT("Table!" &amp; $BE$45 &amp; $AS22),0)),"",INDIRECT(CONCATENATE("Table!",ADDRESS($AO22,MATCH(AJ$1,INDIRECT("Table!A" &amp; $AS22):INDIRECT("Table!" &amp; $BE$45 &amp; $AS22),0)))))</f>
        <v>4518.8</v>
      </c>
      <c r="AK22" s="278" t="str">
        <f ca="1">IF(ISERROR(MATCH(AK$1,INDIRECT("Table!A"&amp;$AS22):INDIRECT("Table!" &amp; $BE$45 &amp; $AS22),0)),"",INDIRECT(CONCATENATE("Table!",ADDRESS($AO22,MATCH(AK$1,INDIRECT("Table!A" &amp; $AS22):INDIRECT("Table!" &amp; $BE$45 &amp; $AS22),0)))))</f>
        <v/>
      </c>
      <c r="AL22" s="278" t="str">
        <f ca="1">IF(ISERROR(MATCH(AL$1,INDIRECT("Table!A"&amp;$AS22):INDIRECT("Table!" &amp; $BE$45 &amp; $AS22),0)),"",INDIRECT(CONCATENATE("Table!",ADDRESS($AO22,MATCH(AL$1,INDIRECT("Table!A" &amp; $AS22):INDIRECT("Table!" &amp; $BE$45 &amp; $AS22),0)))))</f>
        <v/>
      </c>
      <c r="AM22" s="278">
        <f ca="1">IF(ISERROR(MATCH(AM$1,INDIRECT("Table!A"&amp;$AS22):INDIRECT("Table!" &amp; $BE$45 &amp; $AS22),0)),"",INDIRECT(CONCATENATE("Table!",ADDRESS($AO22,MATCH(AM$1,INDIRECT("Table!A" &amp; $AS22):INDIRECT("Table!" &amp; $BE$45 &amp; $AS22),0)))))</f>
        <v>4457.8</v>
      </c>
      <c r="AN22" s="278">
        <f ca="1">IF(ISERROR(MATCH(AN$1,INDIRECT("Table!A"&amp;$AS22):INDIRECT("Table!" &amp; $BE$45 &amp; $AS22),0)),"",INDIRECT(CONCATENATE("Table!",ADDRESS($AO22,MATCH(AN$1,INDIRECT("Table!A" &amp; $AS22):INDIRECT("Table!" &amp; $BE$45 &amp; $AS22),0)))))</f>
        <v>2986.8</v>
      </c>
      <c r="AO22" s="274">
        <f>MATCH($A22,Table!$A:$A,0)+$AQ$2-1</f>
        <v>221</v>
      </c>
      <c r="AS22" s="276">
        <f>MATCH($A22,Table!$A:$A,0)+$AU$2-1</f>
        <v>219</v>
      </c>
      <c r="AW22" s="274">
        <f>MATCH($A22,Table!$A:$A,0)+$AY$2-1</f>
        <v>220</v>
      </c>
      <c r="BA22" s="276">
        <f>MATCH($A22,Table!$A:$A,0)+$AU$2-1</f>
        <v>219</v>
      </c>
      <c r="BE22" s="389" t="s">
        <v>218</v>
      </c>
    </row>
    <row r="23" spans="1:57" s="271" customFormat="1">
      <c r="A23" s="272">
        <v>41355</v>
      </c>
      <c r="B23" s="278">
        <f ca="1">IF(ISERROR(MATCH(B$1,INDIRECT("Table!A"&amp;$AS23):INDIRECT("Table!" &amp; $BE$45 &amp; $AS23),0)),"",INDIRECT(CONCATENATE("Table!",ADDRESS($AO23,MATCH(B$1,INDIRECT("Table!A" &amp; $AS23):INDIRECT("Table!" &amp; $BE$45 &amp; $AS23),0)))))</f>
        <v>38702.5</v>
      </c>
      <c r="C23" s="278">
        <f ca="1">IF(ISERROR(MATCH(C$1,INDIRECT("Table!A"&amp;$AS23):INDIRECT("Table!" &amp; $BE$45 &amp; $AS23),0)),"",INDIRECT(CONCATENATE("Table!",ADDRESS($AO23,MATCH(C$1,INDIRECT("Table!A" &amp; $AS23):INDIRECT("Table!" &amp; $BE$45 &amp; $AS23),0)))))</f>
        <v>77448.399999999994</v>
      </c>
      <c r="D23" s="278">
        <f ca="1">IF(ISERROR(MATCH(D$1,INDIRECT("Table!A"&amp;$AS23):INDIRECT("Table!" &amp; $BE$45 &amp; $AS23),0)),"",INDIRECT(CONCATENATE("Table!",ADDRESS($AO23,MATCH(D$1,INDIRECT("Table!A" &amp; $AS23):INDIRECT("Table!" &amp; $BE$45 &amp; $AS23),0)))))</f>
        <v>78860.2</v>
      </c>
      <c r="E23" s="278">
        <f ca="1">IF(ISERROR(MATCH(E$1,INDIRECT("Table!A"&amp;$AS23):INDIRECT("Table!" &amp; $BE$45 &amp; $AS23),0)),"",INDIRECT(CONCATENATE("Table!",ADDRESS($AO23,MATCH(E$1,INDIRECT("Table!A" &amp; $AS23):INDIRECT("Table!" &amp; $BE$45 &amp; $AS23),0)))))</f>
        <v>157453.1</v>
      </c>
      <c r="F23" s="278">
        <f ca="1">IF(ISERROR(MATCH(F$1,INDIRECT("Table!A"&amp;$AS23):INDIRECT("Table!" &amp; $BE$45 &amp; $AS23),0)),"",INDIRECT(CONCATENATE("Table!",ADDRESS($AO23,MATCH(F$1,INDIRECT("Table!A" &amp; $AS23):INDIRECT("Table!" &amp; $BE$45 &amp; $AS23),0)))))</f>
        <v>88188.3</v>
      </c>
      <c r="G23" s="278">
        <f ca="1">IF(ISERROR(MATCH(G$1,INDIRECT("Table!A"&amp;$AS23):INDIRECT("Table!" &amp; $BE$45 &amp; $AS23),0)),"",INDIRECT(CONCATENATE("Table!",ADDRESS($AO23,MATCH(G$1,INDIRECT("Table!A" &amp; $AS23):INDIRECT("Table!" &amp; $BE$45 &amp; $AS23),0)))))</f>
        <v>45786.400000000001</v>
      </c>
      <c r="H23" s="278">
        <f ca="1">IF(ISERROR(MATCH(H$1,INDIRECT("Table!A"&amp;$AS23):INDIRECT("Table!" &amp; $BE$45 &amp; $AS23),0)),"",INDIRECT(CONCATENATE("Table!",ADDRESS($AO23,MATCH(H$1,INDIRECT("Table!A" &amp; $AS23):INDIRECT("Table!" &amp; $BE$45 &amp; $AS23),0)))))</f>
        <v>68097.3</v>
      </c>
      <c r="I23" s="278">
        <f ca="1">IF(ISERROR(MATCH(I$1,INDIRECT("Table!A"&amp;$AS23):INDIRECT("Table!" &amp; $BE$45 &amp; $AS23),0)),"",INDIRECT(CONCATENATE("Table!",ADDRESS($AO23,MATCH(I$1,INDIRECT("Table!A" &amp; $AS23):INDIRECT("Table!" &amp; $BE$45 &amp; $AS23),0)))))</f>
        <v>4146.8999999999996</v>
      </c>
      <c r="J23" s="278" t="str">
        <f ca="1">IF(ISERROR(MATCH(J$1,INDIRECT("Table!A"&amp;$AS23):INDIRECT("Table!" &amp; $BE$45 &amp; $AS23),0)),"",INDIRECT(CONCATENATE("Table!",ADDRESS($AO23,MATCH(J$1,INDIRECT("Table!A" &amp; $AS23):INDIRECT("Table!" &amp; $BE$45 &amp; $AS23),0)))))</f>
        <v/>
      </c>
      <c r="K23" s="278" t="str">
        <f ca="1">IF(ISERROR(MATCH(K$1,INDIRECT("Table!A"&amp;$AS23):INDIRECT("Table!" &amp; $BE$45 &amp; $AS23),0)),"",INDIRECT(CONCATENATE("Table!",ADDRESS($AO23,MATCH(K$1,INDIRECT("Table!A" &amp; $AS23):INDIRECT("Table!" &amp; $BE$45 &amp; $AS23),0)))))</f>
        <v/>
      </c>
      <c r="L23" s="278">
        <f ca="1">IF(ISERROR(MATCH(L$1,INDIRECT("Table!A"&amp;$AS23):INDIRECT("Table!" &amp; $BE$45 &amp; $AS23),0)),"",INDIRECT(CONCATENATE("Table!",ADDRESS($AO23,MATCH(L$1,INDIRECT("Table!A" &amp; $AS23):INDIRECT("Table!" &amp; $BE$45 &amp; $AS23),0)))))</f>
        <v>155764.9</v>
      </c>
      <c r="M23" s="278">
        <f ca="1">IF(ISERROR(MATCH(M$1,INDIRECT("Table!A"&amp;$AS23):INDIRECT("Table!" &amp; $BE$45 &amp; $AS23),0)),"",INDIRECT(CONCATENATE("Table!",ADDRESS($AO23,MATCH(M$1,INDIRECT("Table!A" &amp; $AS23):INDIRECT("Table!" &amp; $BE$45 &amp; $AS23),0)))))</f>
        <v>56205.7</v>
      </c>
      <c r="N23" s="278">
        <f ca="1">IF(ISERROR(MATCH(N$1,INDIRECT("Table!A"&amp;$AS23):INDIRECT("Table!" &amp; $BE$45 &amp; $AS23),0)),"",INDIRECT(CONCATENATE("Table!",ADDRESS($AO23,MATCH(N$1,INDIRECT("Table!A" &amp; $AS23):INDIRECT("Table!" &amp; $BE$45 &amp; $AS23),0)))))</f>
        <v>45754.2</v>
      </c>
      <c r="O23" s="278">
        <f ca="1">IF(ISERROR(MATCH(O$1,INDIRECT("Table!A"&amp;$AS23):INDIRECT("Table!" &amp; $BE$45 &amp; $AS23),0)),"",INDIRECT(CONCATENATE("Table!",ADDRESS($AO23,MATCH(O$1,INDIRECT("Table!A" &amp; $AS23):INDIRECT("Table!" &amp; $BE$45 &amp; $AS23),0)))))</f>
        <v>132376.79999999999</v>
      </c>
      <c r="P23" s="278">
        <f ca="1">IF(ISERROR(MATCH(P$1,INDIRECT("Table!A"&amp;$AS23):INDIRECT("Table!" &amp; $BE$45 &amp; $AS23),0)),"",INDIRECT(CONCATENATE("Table!",ADDRESS($AO23,MATCH(P$1,INDIRECT("Table!A" &amp; $AS23):INDIRECT("Table!" &amp; $BE$45 &amp; $AS23),0)))))</f>
        <v>8107.9</v>
      </c>
      <c r="Q23" s="278" t="str">
        <f ca="1">IF(ISERROR(MATCH(Q$1,INDIRECT("Table!A"&amp;$AS23):INDIRECT("Table!" &amp; $BE$45 &amp; $AS23),0)),"",INDIRECT(CONCATENATE("Table!",ADDRESS($AO23,MATCH(Q$1,INDIRECT("Table!A" &amp; $AS23):INDIRECT("Table!" &amp; $BE$45 &amp; $AS23),0)))))</f>
        <v/>
      </c>
      <c r="R23" s="278" t="str">
        <f ca="1">IF(ISERROR(MATCH(R$1,INDIRECT("Table!A"&amp;$AS23):INDIRECT("Table!" &amp; $BE$45 &amp; $AS23),0)),"",INDIRECT(CONCATENATE("Table!",ADDRESS($AO23,MATCH(R$1,INDIRECT("Table!A" &amp; $AS23):INDIRECT("Table!" &amp; $BE$45 &amp; $AS23),0)))))</f>
        <v/>
      </c>
      <c r="S23" s="278">
        <f ca="1">IF(ISERROR(MATCH(S$1,INDIRECT("Table!A"&amp;$AS23):INDIRECT("Table!" &amp; $BE$45 &amp; $AS23),0)),"",INDIRECT(CONCATENATE("Table!",ADDRESS($AO23,MATCH(S$1,INDIRECT("Table!A" &amp; $AS23):INDIRECT("Table!" &amp; $BE$45 &amp; $AS23),0)))))</f>
        <v>4404.6000000000004</v>
      </c>
      <c r="T23" s="278">
        <f ca="1">IF(ISERROR(MATCH(T$1,INDIRECT("Table!A"&amp;$AS23):INDIRECT("Table!" &amp; $BE$45 &amp; $AS23),0)),"",INDIRECT(CONCATENATE("Table!",ADDRESS($AO23,MATCH(T$1,INDIRECT("Table!A" &amp; $AS23):INDIRECT("Table!" &amp; $BE$45 &amp; $AS23),0)))))</f>
        <v>2379.1999999999998</v>
      </c>
      <c r="U23" s="278" t="str">
        <f ca="1">IF(ISERROR(MATCH(U$1,INDIRECT("Table!A"&amp;$AS23):INDIRECT("Table!" &amp; $BE$45 &amp; $AS23),0)),"",INDIRECT(CONCATENATE("Table!",ADDRESS($AO23,MATCH(U$1,INDIRECT("Table!A" &amp; $AS23):INDIRECT("Table!" &amp; $BE$45 &amp; $AS23),0)))))</f>
        <v/>
      </c>
      <c r="V23" s="278">
        <f ca="1">IF(ISERROR(MATCH(V$1,INDIRECT("Table!A"&amp;$AS23):INDIRECT("Table!" &amp; $BE$45 &amp; $AS23),0)),"",INDIRECT(CONCATENATE("Table!",ADDRESS($AO23,MATCH(V$1,INDIRECT("Table!A" &amp; $AS23):INDIRECT("Table!" &amp; $BE$45 &amp; $AS23),0)))))</f>
        <v>38702.5</v>
      </c>
      <c r="W23" s="278">
        <f ca="1">IF(ISERROR(MATCH(W$1,INDIRECT("Table!A"&amp;$AS23):INDIRECT("Table!" &amp; $BE$45 &amp; $AS23),0)),"",INDIRECT(CONCATENATE("Table!",ADDRESS($AO23,MATCH(W$1,INDIRECT("Table!A" &amp; $AS23):INDIRECT("Table!" &amp; $BE$45 &amp; $AS23),0)))))</f>
        <v>77448.399999999994</v>
      </c>
      <c r="X23" s="278">
        <f ca="1">IF(ISERROR(MATCH(X$1,INDIRECT("Table!A"&amp;$AS23):INDIRECT("Table!" &amp; $BE$45 &amp; $AS23),0)),"",INDIRECT(CONCATENATE("Table!",ADDRESS($AO23,MATCH(X$1,INDIRECT("Table!A" &amp; $AS23):INDIRECT("Table!" &amp; $BE$45 &amp; $AS23),0)))))</f>
        <v>78860.2</v>
      </c>
      <c r="Y23" s="278">
        <f ca="1">IF(ISERROR(MATCH(Y$1,INDIRECT("Table!A"&amp;$AS23):INDIRECT("Table!" &amp; $BE$45 &amp; $AS23),0)),"",INDIRECT(CONCATENATE("Table!",ADDRESS($AO23,MATCH(Y$1,INDIRECT("Table!A" &amp; $AS23):INDIRECT("Table!" &amp; $BE$45 &amp; $AS23),0)))))</f>
        <v>157453.1</v>
      </c>
      <c r="Z23" s="278">
        <f ca="1">IF(ISERROR(MATCH(Z$1,INDIRECT("Table!A"&amp;$AS23):INDIRECT("Table!" &amp; $BE$45 &amp; $AS23),0)),"",INDIRECT(CONCATENATE("Table!",ADDRESS($AO23,MATCH(Z$1,INDIRECT("Table!A" &amp; $AS23):INDIRECT("Table!" &amp; $BE$45 &amp; $AS23),0)))))</f>
        <v>88188.3</v>
      </c>
      <c r="AA23" s="278">
        <f ca="1">IF(ISERROR(MATCH(AA$1,INDIRECT("Table!A"&amp;$AS23):INDIRECT("Table!" &amp; $BE$45 &amp; $AS23),0)),"",INDIRECT(CONCATENATE("Table!",ADDRESS($AO23,MATCH(AA$1,INDIRECT("Table!A" &amp; $AS23):INDIRECT("Table!" &amp; $BE$45 &amp; $AS23),0)))))</f>
        <v>45786.400000000001</v>
      </c>
      <c r="AB23" s="278">
        <f ca="1">IF(ISERROR(MATCH(AB$1,INDIRECT("Table!A"&amp;$AS23):INDIRECT("Table!" &amp; $BE$45 &amp; $AS23),0)),"",INDIRECT(CONCATENATE("Table!",ADDRESS($AO23,MATCH(AB$1,INDIRECT("Table!A" &amp; $AS23):INDIRECT("Table!" &amp; $BE$45 &amp; $AS23),0)))))</f>
        <v>68097.3</v>
      </c>
      <c r="AC23" s="278">
        <f ca="1">IF(ISERROR(MATCH(AC$1,INDIRECT("Table!A"&amp;$AS23):INDIRECT("Table!" &amp; $BE$45 &amp; $AS23),0)),"",INDIRECT(CONCATENATE("Table!",ADDRESS($AO23,MATCH(AC$1,INDIRECT("Table!A" &amp; $AS23):INDIRECT("Table!" &amp; $BE$45 &amp; $AS23),0)))))</f>
        <v>8107.9</v>
      </c>
      <c r="AD23" s="278" t="str">
        <f ca="1">IF(ISERROR(MATCH(AD$1,INDIRECT("Table!A"&amp;$AS23):INDIRECT("Table!" &amp; $BE$45 &amp; $AS23),0)),"",INDIRECT(CONCATENATE("Table!",ADDRESS($AO23,MATCH(AD$1,INDIRECT("Table!A" &amp; $AS23):INDIRECT("Table!" &amp; $BE$45 &amp; $AS23),0)))))</f>
        <v/>
      </c>
      <c r="AE23" s="278" t="str">
        <f ca="1">IF(ISERROR(MATCH(AE$1,INDIRECT("Table!A"&amp;$AS23):INDIRECT("Table!" &amp; $BE$45 &amp; $AS23),0)),"",INDIRECT(CONCATENATE("Table!",ADDRESS($AO23,MATCH(AE$1,INDIRECT("Table!A" &amp; $AS23):INDIRECT("Table!" &amp; $BE$45 &amp; $AS23),0)))))</f>
        <v/>
      </c>
      <c r="AF23" s="278">
        <f ca="1">IF(ISERROR(MATCH(AF$1,INDIRECT("Table!A"&amp;$AS23):INDIRECT("Table!" &amp; $BE$45 &amp; $AS23),0)),"",INDIRECT(CONCATENATE("Table!",ADDRESS($AO23,MATCH(AF$1,INDIRECT("Table!A" &amp; $AS23):INDIRECT("Table!" &amp; $BE$45 &amp; $AS23),0)))))</f>
        <v>155764.9</v>
      </c>
      <c r="AG23" s="278">
        <f ca="1">IF(ISERROR(MATCH(AG$1,INDIRECT("Table!A"&amp;$AS23):INDIRECT("Table!" &amp; $BE$45 &amp; $AS23),0)),"",INDIRECT(CONCATENATE("Table!",ADDRESS($AO23,MATCH(AG$1,INDIRECT("Table!A" &amp; $AS23):INDIRECT("Table!" &amp; $BE$45 &amp; $AS23),0)))))</f>
        <v>56205.7</v>
      </c>
      <c r="AH23" s="278">
        <f ca="1">IF(ISERROR(MATCH(AH$1,INDIRECT("Table!A"&amp;$AS23):INDIRECT("Table!" &amp; $BE$45 &amp; $AS23),0)),"",INDIRECT(CONCATENATE("Table!",ADDRESS($AO23,MATCH(AH$1,INDIRECT("Table!A" &amp; $AS23):INDIRECT("Table!" &amp; $BE$45 &amp; $AS23),0)))))</f>
        <v>45754.2</v>
      </c>
      <c r="AI23" s="278">
        <f ca="1">IF(ISERROR(MATCH(AI$1,INDIRECT("Table!A"&amp;$AS23):INDIRECT("Table!" &amp; $BE$45 &amp; $AS23),0)),"",INDIRECT(CONCATENATE("Table!",ADDRESS($AO23,MATCH(AI$1,INDIRECT("Table!A" &amp; $AS23):INDIRECT("Table!" &amp; $BE$45 &amp; $AS23),0)))))</f>
        <v>132376.79999999999</v>
      </c>
      <c r="AJ23" s="278">
        <f ca="1">IF(ISERROR(MATCH(AJ$1,INDIRECT("Table!A"&amp;$AS23):INDIRECT("Table!" &amp; $BE$45 &amp; $AS23),0)),"",INDIRECT(CONCATENATE("Table!",ADDRESS($AO23,MATCH(AJ$1,INDIRECT("Table!A" &amp; $AS23):INDIRECT("Table!" &amp; $BE$45 &amp; $AS23),0)))))</f>
        <v>4146.8999999999996</v>
      </c>
      <c r="AK23" s="278" t="str">
        <f ca="1">IF(ISERROR(MATCH(AK$1,INDIRECT("Table!A"&amp;$AS23):INDIRECT("Table!" &amp; $BE$45 &amp; $AS23),0)),"",INDIRECT(CONCATENATE("Table!",ADDRESS($AO23,MATCH(AK$1,INDIRECT("Table!A" &amp; $AS23):INDIRECT("Table!" &amp; $BE$45 &amp; $AS23),0)))))</f>
        <v/>
      </c>
      <c r="AL23" s="278" t="str">
        <f ca="1">IF(ISERROR(MATCH(AL$1,INDIRECT("Table!A"&amp;$AS23):INDIRECT("Table!" &amp; $BE$45 &amp; $AS23),0)),"",INDIRECT(CONCATENATE("Table!",ADDRESS($AO23,MATCH(AL$1,INDIRECT("Table!A" &amp; $AS23):INDIRECT("Table!" &amp; $BE$45 &amp; $AS23),0)))))</f>
        <v/>
      </c>
      <c r="AM23" s="278">
        <f ca="1">IF(ISERROR(MATCH(AM$1,INDIRECT("Table!A"&amp;$AS23):INDIRECT("Table!" &amp; $BE$45 &amp; $AS23),0)),"",INDIRECT(CONCATENATE("Table!",ADDRESS($AO23,MATCH(AM$1,INDIRECT("Table!A" &amp; $AS23):INDIRECT("Table!" &amp; $BE$45 &amp; $AS23),0)))))</f>
        <v>4404.6000000000004</v>
      </c>
      <c r="AN23" s="278">
        <f ca="1">IF(ISERROR(MATCH(AN$1,INDIRECT("Table!A"&amp;$AS23):INDIRECT("Table!" &amp; $BE$45 &amp; $AS23),0)),"",INDIRECT(CONCATENATE("Table!",ADDRESS($AO23,MATCH(AN$1,INDIRECT("Table!A" &amp; $AS23):INDIRECT("Table!" &amp; $BE$45 &amp; $AS23),0)))))</f>
        <v>2379.1999999999998</v>
      </c>
      <c r="AO23" s="274">
        <f>MATCH($A23,Table!$A:$A,0)+$AQ$2-1</f>
        <v>233</v>
      </c>
      <c r="AS23" s="276">
        <f>MATCH($A23,Table!$A:$A,0)+$AU$2-1</f>
        <v>231</v>
      </c>
      <c r="AW23" s="274">
        <f>MATCH($A23,Table!$A:$A,0)+$AY$2-1</f>
        <v>232</v>
      </c>
      <c r="BA23" s="276">
        <f>MATCH($A23,Table!$A:$A,0)+$AU$2-1</f>
        <v>231</v>
      </c>
      <c r="BE23" s="389" t="s">
        <v>218</v>
      </c>
    </row>
    <row r="24" spans="1:57" s="271" customFormat="1">
      <c r="A24" s="272">
        <v>41353</v>
      </c>
      <c r="B24" s="278">
        <f ca="1">IF(ISERROR(MATCH(B$1,INDIRECT("Table!A"&amp;$AS24):INDIRECT("Table!" &amp; $BE$45 &amp; $AS24),0)),"",INDIRECT(CONCATENATE("Table!",ADDRESS($AO24,MATCH(B$1,INDIRECT("Table!A" &amp; $AS24):INDIRECT("Table!" &amp; $BE$45 &amp; $AS24),0)))))</f>
        <v>39154.6</v>
      </c>
      <c r="C24" s="278">
        <f ca="1">IF(ISERROR(MATCH(C$1,INDIRECT("Table!A"&amp;$AS24):INDIRECT("Table!" &amp; $BE$45 &amp; $AS24),0)),"",INDIRECT(CONCATENATE("Table!",ADDRESS($AO24,MATCH(C$1,INDIRECT("Table!A" &amp; $AS24):INDIRECT("Table!" &amp; $BE$45 &amp; $AS24),0)))))</f>
        <v>77430.899999999994</v>
      </c>
      <c r="D24" s="278">
        <f ca="1">IF(ISERROR(MATCH(D$1,INDIRECT("Table!A"&amp;$AS24):INDIRECT("Table!" &amp; $BE$45 &amp; $AS24),0)),"",INDIRECT(CONCATENATE("Table!",ADDRESS($AO24,MATCH(D$1,INDIRECT("Table!A" &amp; $AS24):INDIRECT("Table!" &amp; $BE$45 &amp; $AS24),0)))))</f>
        <v>78842.7</v>
      </c>
      <c r="E24" s="278">
        <f ca="1">IF(ISERROR(MATCH(E$1,INDIRECT("Table!A"&amp;$AS24):INDIRECT("Table!" &amp; $BE$45 &amp; $AS24),0)),"",INDIRECT(CONCATENATE("Table!",ADDRESS($AO24,MATCH(E$1,INDIRECT("Table!A" &amp; $AS24):INDIRECT("Table!" &amp; $BE$45 &amp; $AS24),0)))))</f>
        <v>157354.70000000001</v>
      </c>
      <c r="F24" s="278">
        <f ca="1">IF(ISERROR(MATCH(F$1,INDIRECT("Table!A"&amp;$AS24):INDIRECT("Table!" &amp; $BE$45 &amp; $AS24),0)),"",INDIRECT(CONCATENATE("Table!",ADDRESS($AO24,MATCH(F$1,INDIRECT("Table!A" &amp; $AS24):INDIRECT("Table!" &amp; $BE$45 &amp; $AS24),0)))))</f>
        <v>87927.4</v>
      </c>
      <c r="G24" s="278">
        <f ca="1">IF(ISERROR(MATCH(G$1,INDIRECT("Table!A"&amp;$AS24):INDIRECT("Table!" &amp; $BE$45 &amp; $AS24),0)),"",INDIRECT(CONCATENATE("Table!",ADDRESS($AO24,MATCH(G$1,INDIRECT("Table!A" &amp; $AS24):INDIRECT("Table!" &amp; $BE$45 &amp; $AS24),0)))))</f>
        <v>46130.400000000001</v>
      </c>
      <c r="H24" s="278">
        <f ca="1">IF(ISERROR(MATCH(H$1,INDIRECT("Table!A"&amp;$AS24):INDIRECT("Table!" &amp; $BE$45 &amp; $AS24),0)),"",INDIRECT(CONCATENATE("Table!",ADDRESS($AO24,MATCH(H$1,INDIRECT("Table!A" &amp; $AS24):INDIRECT("Table!" &amp; $BE$45 &amp; $AS24),0)))))</f>
        <v>68071.7</v>
      </c>
      <c r="I24" s="278">
        <f ca="1">IF(ISERROR(MATCH(I$1,INDIRECT("Table!A"&amp;$AS24):INDIRECT("Table!" &amp; $BE$45 &amp; $AS24),0)),"",INDIRECT(CONCATENATE("Table!",ADDRESS($AO24,MATCH(I$1,INDIRECT("Table!A" &amp; $AS24):INDIRECT("Table!" &amp; $BE$45 &amp; $AS24),0)))))</f>
        <v>4145.3</v>
      </c>
      <c r="J24" s="278" t="str">
        <f ca="1">IF(ISERROR(MATCH(J$1,INDIRECT("Table!A"&amp;$AS24):INDIRECT("Table!" &amp; $BE$45 &amp; $AS24),0)),"",INDIRECT(CONCATENATE("Table!",ADDRESS($AO24,MATCH(J$1,INDIRECT("Table!A" &amp; $AS24):INDIRECT("Table!" &amp; $BE$45 &amp; $AS24),0)))))</f>
        <v/>
      </c>
      <c r="K24" s="278" t="str">
        <f ca="1">IF(ISERROR(MATCH(K$1,INDIRECT("Table!A"&amp;$AS24):INDIRECT("Table!" &amp; $BE$45 &amp; $AS24),0)),"",INDIRECT(CONCATENATE("Table!",ADDRESS($AO24,MATCH(K$1,INDIRECT("Table!A" &amp; $AS24):INDIRECT("Table!" &amp; $BE$45 &amp; $AS24),0)))))</f>
        <v/>
      </c>
      <c r="L24" s="278">
        <f ca="1">IF(ISERROR(MATCH(L$1,INDIRECT("Table!A"&amp;$AS24):INDIRECT("Table!" &amp; $BE$45 &amp; $AS24),0)),"",INDIRECT(CONCATENATE("Table!",ADDRESS($AO24,MATCH(L$1,INDIRECT("Table!A" &amp; $AS24):INDIRECT("Table!" &amp; $BE$45 &amp; $AS24),0)))))</f>
        <v>155731</v>
      </c>
      <c r="M24" s="278">
        <f ca="1">IF(ISERROR(MATCH(M$1,INDIRECT("Table!A"&amp;$AS24):INDIRECT("Table!" &amp; $BE$45 &amp; $AS24),0)),"",INDIRECT(CONCATENATE("Table!",ADDRESS($AO24,MATCH(M$1,INDIRECT("Table!A" &amp; $AS24):INDIRECT("Table!" &amp; $BE$45 &amp; $AS24),0)))))</f>
        <v>58232.9</v>
      </c>
      <c r="N24" s="278">
        <f ca="1">IF(ISERROR(MATCH(N$1,INDIRECT("Table!A"&amp;$AS24):INDIRECT("Table!" &amp; $BE$45 &amp; $AS24),0)),"",INDIRECT(CONCATENATE("Table!",ADDRESS($AO24,MATCH(N$1,INDIRECT("Table!A" &amp; $AS24):INDIRECT("Table!" &amp; $BE$45 &amp; $AS24),0)))))</f>
        <v>45650.400000000001</v>
      </c>
      <c r="O24" s="278">
        <f ca="1">IF(ISERROR(MATCH(O$1,INDIRECT("Table!A"&amp;$AS24):INDIRECT("Table!" &amp; $BE$45 &amp; $AS24),0)),"",INDIRECT(CONCATENATE("Table!",ADDRESS($AO24,MATCH(O$1,INDIRECT("Table!A" &amp; $AS24):INDIRECT("Table!" &amp; $BE$45 &amp; $AS24),0)))))</f>
        <v>132312.4</v>
      </c>
      <c r="P24" s="278">
        <f ca="1">IF(ISERROR(MATCH(P$1,INDIRECT("Table!A"&amp;$AS24):INDIRECT("Table!" &amp; $BE$45 &amp; $AS24),0)),"",INDIRECT(CONCATENATE("Table!",ADDRESS($AO24,MATCH(P$1,INDIRECT("Table!A" &amp; $AS24):INDIRECT("Table!" &amp; $BE$45 &amp; $AS24),0)))))</f>
        <v>8105.2</v>
      </c>
      <c r="Q24" s="278" t="str">
        <f ca="1">IF(ISERROR(MATCH(Q$1,INDIRECT("Table!A"&amp;$AS24):INDIRECT("Table!" &amp; $BE$45 &amp; $AS24),0)),"",INDIRECT(CONCATENATE("Table!",ADDRESS($AO24,MATCH(Q$1,INDIRECT("Table!A" &amp; $AS24):INDIRECT("Table!" &amp; $BE$45 &amp; $AS24),0)))))</f>
        <v/>
      </c>
      <c r="R24" s="278" t="str">
        <f ca="1">IF(ISERROR(MATCH(R$1,INDIRECT("Table!A"&amp;$AS24):INDIRECT("Table!" &amp; $BE$45 &amp; $AS24),0)),"",INDIRECT(CONCATENATE("Table!",ADDRESS($AO24,MATCH(R$1,INDIRECT("Table!A" &amp; $AS24):INDIRECT("Table!" &amp; $BE$45 &amp; $AS24),0)))))</f>
        <v/>
      </c>
      <c r="S24" s="278">
        <f ca="1">IF(ISERROR(MATCH(S$1,INDIRECT("Table!A"&amp;$AS24):INDIRECT("Table!" &amp; $BE$45 &amp; $AS24),0)),"",INDIRECT(CONCATENATE("Table!",ADDRESS($AO24,MATCH(S$1,INDIRECT("Table!A" &amp; $AS24):INDIRECT("Table!" &amp; $BE$45 &amp; $AS24),0)))))</f>
        <v>4330.6000000000004</v>
      </c>
      <c r="T24" s="278">
        <f ca="1">IF(ISERROR(MATCH(T$1,INDIRECT("Table!A"&amp;$AS24):INDIRECT("Table!" &amp; $BE$45 &amp; $AS24),0)),"",INDIRECT(CONCATENATE("Table!",ADDRESS($AO24,MATCH(T$1,INDIRECT("Table!A" &amp; $AS24):INDIRECT("Table!" &amp; $BE$45 &amp; $AS24),0)))))</f>
        <v>2358.9</v>
      </c>
      <c r="U24" s="278" t="str">
        <f ca="1">IF(ISERROR(MATCH(U$1,INDIRECT("Table!A"&amp;$AS24):INDIRECT("Table!" &amp; $BE$45 &amp; $AS24),0)),"",INDIRECT(CONCATENATE("Table!",ADDRESS($AO24,MATCH(U$1,INDIRECT("Table!A" &amp; $AS24):INDIRECT("Table!" &amp; $BE$45 &amp; $AS24),0)))))</f>
        <v/>
      </c>
      <c r="V24" s="278">
        <f ca="1">IF(ISERROR(MATCH(V$1,INDIRECT("Table!A"&amp;$AS24):INDIRECT("Table!" &amp; $BE$45 &amp; $AS24),0)),"",INDIRECT(CONCATENATE("Table!",ADDRESS($AO24,MATCH(V$1,INDIRECT("Table!A" &amp; $AS24):INDIRECT("Table!" &amp; $BE$45 &amp; $AS24),0)))))</f>
        <v>39154.6</v>
      </c>
      <c r="W24" s="278">
        <f ca="1">IF(ISERROR(MATCH(W$1,INDIRECT("Table!A"&amp;$AS24):INDIRECT("Table!" &amp; $BE$45 &amp; $AS24),0)),"",INDIRECT(CONCATENATE("Table!",ADDRESS($AO24,MATCH(W$1,INDIRECT("Table!A" &amp; $AS24):INDIRECT("Table!" &amp; $BE$45 &amp; $AS24),0)))))</f>
        <v>77430.899999999994</v>
      </c>
      <c r="X24" s="278">
        <f ca="1">IF(ISERROR(MATCH(X$1,INDIRECT("Table!A"&amp;$AS24):INDIRECT("Table!" &amp; $BE$45 &amp; $AS24),0)),"",INDIRECT(CONCATENATE("Table!",ADDRESS($AO24,MATCH(X$1,INDIRECT("Table!A" &amp; $AS24):INDIRECT("Table!" &amp; $BE$45 &amp; $AS24),0)))))</f>
        <v>78842.7</v>
      </c>
      <c r="Y24" s="278">
        <f ca="1">IF(ISERROR(MATCH(Y$1,INDIRECT("Table!A"&amp;$AS24):INDIRECT("Table!" &amp; $BE$45 &amp; $AS24),0)),"",INDIRECT(CONCATENATE("Table!",ADDRESS($AO24,MATCH(Y$1,INDIRECT("Table!A" &amp; $AS24):INDIRECT("Table!" &amp; $BE$45 &amp; $AS24),0)))))</f>
        <v>157354.70000000001</v>
      </c>
      <c r="Z24" s="278">
        <f ca="1">IF(ISERROR(MATCH(Z$1,INDIRECT("Table!A"&amp;$AS24):INDIRECT("Table!" &amp; $BE$45 &amp; $AS24),0)),"",INDIRECT(CONCATENATE("Table!",ADDRESS($AO24,MATCH(Z$1,INDIRECT("Table!A" &amp; $AS24):INDIRECT("Table!" &amp; $BE$45 &amp; $AS24),0)))))</f>
        <v>87927.4</v>
      </c>
      <c r="AA24" s="278">
        <f ca="1">IF(ISERROR(MATCH(AA$1,INDIRECT("Table!A"&amp;$AS24):INDIRECT("Table!" &amp; $BE$45 &amp; $AS24),0)),"",INDIRECT(CONCATENATE("Table!",ADDRESS($AO24,MATCH(AA$1,INDIRECT("Table!A" &amp; $AS24):INDIRECT("Table!" &amp; $BE$45 &amp; $AS24),0)))))</f>
        <v>46130.400000000001</v>
      </c>
      <c r="AB24" s="278">
        <f ca="1">IF(ISERROR(MATCH(AB$1,INDIRECT("Table!A"&amp;$AS24):INDIRECT("Table!" &amp; $BE$45 &amp; $AS24),0)),"",INDIRECT(CONCATENATE("Table!",ADDRESS($AO24,MATCH(AB$1,INDIRECT("Table!A" &amp; $AS24):INDIRECT("Table!" &amp; $BE$45 &amp; $AS24),0)))))</f>
        <v>68071.7</v>
      </c>
      <c r="AC24" s="278">
        <f ca="1">IF(ISERROR(MATCH(AC$1,INDIRECT("Table!A"&amp;$AS24):INDIRECT("Table!" &amp; $BE$45 &amp; $AS24),0)),"",INDIRECT(CONCATENATE("Table!",ADDRESS($AO24,MATCH(AC$1,INDIRECT("Table!A" &amp; $AS24):INDIRECT("Table!" &amp; $BE$45 &amp; $AS24),0)))))</f>
        <v>8105.2</v>
      </c>
      <c r="AD24" s="278" t="str">
        <f ca="1">IF(ISERROR(MATCH(AD$1,INDIRECT("Table!A"&amp;$AS24):INDIRECT("Table!" &amp; $BE$45 &amp; $AS24),0)),"",INDIRECT(CONCATENATE("Table!",ADDRESS($AO24,MATCH(AD$1,INDIRECT("Table!A" &amp; $AS24):INDIRECT("Table!" &amp; $BE$45 &amp; $AS24),0)))))</f>
        <v/>
      </c>
      <c r="AE24" s="278" t="str">
        <f ca="1">IF(ISERROR(MATCH(AE$1,INDIRECT("Table!A"&amp;$AS24):INDIRECT("Table!" &amp; $BE$45 &amp; $AS24),0)),"",INDIRECT(CONCATENATE("Table!",ADDRESS($AO24,MATCH(AE$1,INDIRECT("Table!A" &amp; $AS24):INDIRECT("Table!" &amp; $BE$45 &amp; $AS24),0)))))</f>
        <v/>
      </c>
      <c r="AF24" s="278">
        <f ca="1">IF(ISERROR(MATCH(AF$1,INDIRECT("Table!A"&amp;$AS24):INDIRECT("Table!" &amp; $BE$45 &amp; $AS24),0)),"",INDIRECT(CONCATENATE("Table!",ADDRESS($AO24,MATCH(AF$1,INDIRECT("Table!A" &amp; $AS24):INDIRECT("Table!" &amp; $BE$45 &amp; $AS24),0)))))</f>
        <v>155731</v>
      </c>
      <c r="AG24" s="278">
        <f ca="1">IF(ISERROR(MATCH(AG$1,INDIRECT("Table!A"&amp;$AS24):INDIRECT("Table!" &amp; $BE$45 &amp; $AS24),0)),"",INDIRECT(CONCATENATE("Table!",ADDRESS($AO24,MATCH(AG$1,INDIRECT("Table!A" &amp; $AS24):INDIRECT("Table!" &amp; $BE$45 &amp; $AS24),0)))))</f>
        <v>58232.9</v>
      </c>
      <c r="AH24" s="278">
        <f ca="1">IF(ISERROR(MATCH(AH$1,INDIRECT("Table!A"&amp;$AS24):INDIRECT("Table!" &amp; $BE$45 &amp; $AS24),0)),"",INDIRECT(CONCATENATE("Table!",ADDRESS($AO24,MATCH(AH$1,INDIRECT("Table!A" &amp; $AS24):INDIRECT("Table!" &amp; $BE$45 &amp; $AS24),0)))))</f>
        <v>45650.400000000001</v>
      </c>
      <c r="AI24" s="278">
        <f ca="1">IF(ISERROR(MATCH(AI$1,INDIRECT("Table!A"&amp;$AS24):INDIRECT("Table!" &amp; $BE$45 &amp; $AS24),0)),"",INDIRECT(CONCATENATE("Table!",ADDRESS($AO24,MATCH(AI$1,INDIRECT("Table!A" &amp; $AS24):INDIRECT("Table!" &amp; $BE$45 &amp; $AS24),0)))))</f>
        <v>132312.4</v>
      </c>
      <c r="AJ24" s="278">
        <f ca="1">IF(ISERROR(MATCH(AJ$1,INDIRECT("Table!A"&amp;$AS24):INDIRECT("Table!" &amp; $BE$45 &amp; $AS24),0)),"",INDIRECT(CONCATENATE("Table!",ADDRESS($AO24,MATCH(AJ$1,INDIRECT("Table!A" &amp; $AS24):INDIRECT("Table!" &amp; $BE$45 &amp; $AS24),0)))))</f>
        <v>4145.3</v>
      </c>
      <c r="AK24" s="278" t="str">
        <f ca="1">IF(ISERROR(MATCH(AK$1,INDIRECT("Table!A"&amp;$AS24):INDIRECT("Table!" &amp; $BE$45 &amp; $AS24),0)),"",INDIRECT(CONCATENATE("Table!",ADDRESS($AO24,MATCH(AK$1,INDIRECT("Table!A" &amp; $AS24):INDIRECT("Table!" &amp; $BE$45 &amp; $AS24),0)))))</f>
        <v/>
      </c>
      <c r="AL24" s="278" t="str">
        <f ca="1">IF(ISERROR(MATCH(AL$1,INDIRECT("Table!A"&amp;$AS24):INDIRECT("Table!" &amp; $BE$45 &amp; $AS24),0)),"",INDIRECT(CONCATENATE("Table!",ADDRESS($AO24,MATCH(AL$1,INDIRECT("Table!A" &amp; $AS24):INDIRECT("Table!" &amp; $BE$45 &amp; $AS24),0)))))</f>
        <v/>
      </c>
      <c r="AM24" s="278">
        <f ca="1">IF(ISERROR(MATCH(AM$1,INDIRECT("Table!A"&amp;$AS24):INDIRECT("Table!" &amp; $BE$45 &amp; $AS24),0)),"",INDIRECT(CONCATENATE("Table!",ADDRESS($AO24,MATCH(AM$1,INDIRECT("Table!A" &amp; $AS24):INDIRECT("Table!" &amp; $BE$45 &amp; $AS24),0)))))</f>
        <v>4330.6000000000004</v>
      </c>
      <c r="AN24" s="278">
        <f ca="1">IF(ISERROR(MATCH(AN$1,INDIRECT("Table!A"&amp;$AS24):INDIRECT("Table!" &amp; $BE$45 &amp; $AS24),0)),"",INDIRECT(CONCATENATE("Table!",ADDRESS($AO24,MATCH(AN$1,INDIRECT("Table!A" &amp; $AS24):INDIRECT("Table!" &amp; $BE$45 &amp; $AS24),0)))))</f>
        <v>2358.9</v>
      </c>
      <c r="AO24" s="274">
        <f>MATCH($A24,Table!$A:$A,0)+$AQ$2-1</f>
        <v>245</v>
      </c>
      <c r="AS24" s="276">
        <f>MATCH($A24,Table!$A:$A,0)+$AU$2-1</f>
        <v>243</v>
      </c>
      <c r="AW24" s="274">
        <f>MATCH($A24,Table!$A:$A,0)+$AY$2-1</f>
        <v>244</v>
      </c>
      <c r="BA24" s="276">
        <f>MATCH($A24,Table!$A:$A,0)+$AU$2-1</f>
        <v>243</v>
      </c>
      <c r="BE24" s="389" t="s">
        <v>218</v>
      </c>
    </row>
    <row r="25" spans="1:57" s="271" customFormat="1">
      <c r="A25" s="272">
        <v>41351</v>
      </c>
      <c r="B25" s="278">
        <f ca="1">IF(ISERROR(MATCH(B$1,INDIRECT("Table!A"&amp;$AS25):INDIRECT("Table!" &amp; $BE$45 &amp; $AS25),0)),"",INDIRECT(CONCATENATE("Table!",ADDRESS($AO25,MATCH(B$1,INDIRECT("Table!A" &amp; $AS25):INDIRECT("Table!" &amp; $BE$45 &amp; $AS25),0)))))</f>
        <v>39557.1</v>
      </c>
      <c r="C25" s="278">
        <f ca="1">IF(ISERROR(MATCH(C$1,INDIRECT("Table!A"&amp;$AS25):INDIRECT("Table!" &amp; $BE$45 &amp; $AS25),0)),"",INDIRECT(CONCATENATE("Table!",ADDRESS($AO25,MATCH(C$1,INDIRECT("Table!A" &amp; $AS25):INDIRECT("Table!" &amp; $BE$45 &amp; $AS25),0)))))</f>
        <v>77413</v>
      </c>
      <c r="D25" s="278">
        <f ca="1">IF(ISERROR(MATCH(D$1,INDIRECT("Table!A"&amp;$AS25):INDIRECT("Table!" &amp; $BE$45 &amp; $AS25),0)),"",INDIRECT(CONCATENATE("Table!",ADDRESS($AO25,MATCH(D$1,INDIRECT("Table!A" &amp; $AS25):INDIRECT("Table!" &amp; $BE$45 &amp; $AS25),0)))))</f>
        <v>78824.899999999994</v>
      </c>
      <c r="E25" s="278">
        <f ca="1">IF(ISERROR(MATCH(E$1,INDIRECT("Table!A"&amp;$AS25):INDIRECT("Table!" &amp; $BE$45 &amp; $AS25),0)),"",INDIRECT(CONCATENATE("Table!",ADDRESS($AO25,MATCH(E$1,INDIRECT("Table!A" &amp; $AS25):INDIRECT("Table!" &amp; $BE$45 &amp; $AS25),0)))))</f>
        <v>156673.70000000001</v>
      </c>
      <c r="F25" s="278">
        <f ca="1">IF(ISERROR(MATCH(F$1,INDIRECT("Table!A"&amp;$AS25):INDIRECT("Table!" &amp; $BE$45 &amp; $AS25),0)),"",INDIRECT(CONCATENATE("Table!",ADDRESS($AO25,MATCH(F$1,INDIRECT("Table!A" &amp; $AS25):INDIRECT("Table!" &amp; $BE$45 &amp; $AS25),0)))))</f>
        <v>87785.600000000006</v>
      </c>
      <c r="G25" s="278">
        <f ca="1">IF(ISERROR(MATCH(G$1,INDIRECT("Table!A"&amp;$AS25):INDIRECT("Table!" &amp; $BE$45 &amp; $AS25),0)),"",INDIRECT(CONCATENATE("Table!",ADDRESS($AO25,MATCH(G$1,INDIRECT("Table!A" &amp; $AS25):INDIRECT("Table!" &amp; $BE$45 &amp; $AS25),0)))))</f>
        <v>46817</v>
      </c>
      <c r="H25" s="278">
        <f ca="1">IF(ISERROR(MATCH(H$1,INDIRECT("Table!A"&amp;$AS25):INDIRECT("Table!" &amp; $BE$45 &amp; $AS25),0)),"",INDIRECT(CONCATENATE("Table!",ADDRESS($AO25,MATCH(H$1,INDIRECT("Table!A" &amp; $AS25):INDIRECT("Table!" &amp; $BE$45 &amp; $AS25),0)))))</f>
        <v>68045.399999999994</v>
      </c>
      <c r="I25" s="278">
        <f ca="1">IF(ISERROR(MATCH(I$1,INDIRECT("Table!A"&amp;$AS25):INDIRECT("Table!" &amp; $BE$45 &amp; $AS25),0)),"",INDIRECT(CONCATENATE("Table!",ADDRESS($AO25,MATCH(I$1,INDIRECT("Table!A" &amp; $AS25):INDIRECT("Table!" &amp; $BE$45 &amp; $AS25),0)))))</f>
        <v>4143.5</v>
      </c>
      <c r="J25" s="278" t="str">
        <f ca="1">IF(ISERROR(MATCH(J$1,INDIRECT("Table!A"&amp;$AS25):INDIRECT("Table!" &amp; $BE$45 &amp; $AS25),0)),"",INDIRECT(CONCATENATE("Table!",ADDRESS($AO25,MATCH(J$1,INDIRECT("Table!A" &amp; $AS25):INDIRECT("Table!" &amp; $BE$45 &amp; $AS25),0)))))</f>
        <v/>
      </c>
      <c r="K25" s="278" t="str">
        <f ca="1">IF(ISERROR(MATCH(K$1,INDIRECT("Table!A"&amp;$AS25):INDIRECT("Table!" &amp; $BE$45 &amp; $AS25),0)),"",INDIRECT(CONCATENATE("Table!",ADDRESS($AO25,MATCH(K$1,INDIRECT("Table!A" &amp; $AS25):INDIRECT("Table!" &amp; $BE$45 &amp; $AS25),0)))))</f>
        <v/>
      </c>
      <c r="L25" s="278">
        <f ca="1">IF(ISERROR(MATCH(L$1,INDIRECT("Table!A"&amp;$AS25):INDIRECT("Table!" &amp; $BE$45 &amp; $AS25),0)),"",INDIRECT(CONCATENATE("Table!",ADDRESS($AO25,MATCH(L$1,INDIRECT("Table!A" &amp; $AS25):INDIRECT("Table!" &amp; $BE$45 &amp; $AS25),0)))))</f>
        <v>155696.20000000001</v>
      </c>
      <c r="M25" s="278">
        <f ca="1">IF(ISERROR(MATCH(M$1,INDIRECT("Table!A"&amp;$AS25):INDIRECT("Table!" &amp; $BE$45 &amp; $AS25),0)),"",INDIRECT(CONCATENATE("Table!",ADDRESS($AO25,MATCH(M$1,INDIRECT("Table!A" &amp; $AS25):INDIRECT("Table!" &amp; $BE$45 &amp; $AS25),0)))))</f>
        <v>58263.6</v>
      </c>
      <c r="N25" s="278">
        <f ca="1">IF(ISERROR(MATCH(N$1,INDIRECT("Table!A"&amp;$AS25):INDIRECT("Table!" &amp; $BE$45 &amp; $AS25),0)),"",INDIRECT(CONCATENATE("Table!",ADDRESS($AO25,MATCH(N$1,INDIRECT("Table!A" &amp; $AS25):INDIRECT("Table!" &amp; $BE$45 &amp; $AS25),0)))))</f>
        <v>44761.599999999999</v>
      </c>
      <c r="O25" s="278">
        <f ca="1">IF(ISERROR(MATCH(O$1,INDIRECT("Table!A"&amp;$AS25):INDIRECT("Table!" &amp; $BE$45 &amp; $AS25),0)),"",INDIRECT(CONCATENATE("Table!",ADDRESS($AO25,MATCH(O$1,INDIRECT("Table!A" &amp; $AS25):INDIRECT("Table!" &amp; $BE$45 &amp; $AS25),0)))))</f>
        <v>132266.29999999999</v>
      </c>
      <c r="P25" s="278">
        <f ca="1">IF(ISERROR(MATCH(P$1,INDIRECT("Table!A"&amp;$AS25):INDIRECT("Table!" &amp; $BE$45 &amp; $AS25),0)),"",INDIRECT(CONCATENATE("Table!",ADDRESS($AO25,MATCH(P$1,INDIRECT("Table!A" &amp; $AS25):INDIRECT("Table!" &amp; $BE$45 &amp; $AS25),0)))))</f>
        <v>8102.6</v>
      </c>
      <c r="Q25" s="278" t="str">
        <f ca="1">IF(ISERROR(MATCH(Q$1,INDIRECT("Table!A"&amp;$AS25):INDIRECT("Table!" &amp; $BE$45 &amp; $AS25),0)),"",INDIRECT(CONCATENATE("Table!",ADDRESS($AO25,MATCH(Q$1,INDIRECT("Table!A" &amp; $AS25):INDIRECT("Table!" &amp; $BE$45 &amp; $AS25),0)))))</f>
        <v/>
      </c>
      <c r="R25" s="278" t="str">
        <f ca="1">IF(ISERROR(MATCH(R$1,INDIRECT("Table!A"&amp;$AS25):INDIRECT("Table!" &amp; $BE$45 &amp; $AS25),0)),"",INDIRECT(CONCATENATE("Table!",ADDRESS($AO25,MATCH(R$1,INDIRECT("Table!A" &amp; $AS25):INDIRECT("Table!" &amp; $BE$45 &amp; $AS25),0)))))</f>
        <v/>
      </c>
      <c r="S25" s="278">
        <f ca="1">IF(ISERROR(MATCH(S$1,INDIRECT("Table!A"&amp;$AS25):INDIRECT("Table!" &amp; $BE$45 &amp; $AS25),0)),"",INDIRECT(CONCATENATE("Table!",ADDRESS($AO25,MATCH(S$1,INDIRECT("Table!A" &amp; $AS25):INDIRECT("Table!" &amp; $BE$45 &amp; $AS25),0)))))</f>
        <v>4329.7</v>
      </c>
      <c r="T25" s="278">
        <f ca="1">IF(ISERROR(MATCH(T$1,INDIRECT("Table!A"&amp;$AS25):INDIRECT("Table!" &amp; $BE$45 &amp; $AS25),0)),"",INDIRECT(CONCATENATE("Table!",ADDRESS($AO25,MATCH(T$1,INDIRECT("Table!A" &amp; $AS25):INDIRECT("Table!" &amp; $BE$45 &amp; $AS25),0)))))</f>
        <v>2353.6</v>
      </c>
      <c r="U25" s="278" t="str">
        <f ca="1">IF(ISERROR(MATCH(U$1,INDIRECT("Table!A"&amp;$AS25):INDIRECT("Table!" &amp; $BE$45 &amp; $AS25),0)),"",INDIRECT(CONCATENATE("Table!",ADDRESS($AO25,MATCH(U$1,INDIRECT("Table!A" &amp; $AS25):INDIRECT("Table!" &amp; $BE$45 &amp; $AS25),0)))))</f>
        <v/>
      </c>
      <c r="V25" s="278">
        <f ca="1">IF(ISERROR(MATCH(V$1,INDIRECT("Table!A"&amp;$AS25):INDIRECT("Table!" &amp; $BE$45 &amp; $AS25),0)),"",INDIRECT(CONCATENATE("Table!",ADDRESS($AO25,MATCH(V$1,INDIRECT("Table!A" &amp; $AS25):INDIRECT("Table!" &amp; $BE$45 &amp; $AS25),0)))))</f>
        <v>39557.1</v>
      </c>
      <c r="W25" s="278">
        <f ca="1">IF(ISERROR(MATCH(W$1,INDIRECT("Table!A"&amp;$AS25):INDIRECT("Table!" &amp; $BE$45 &amp; $AS25),0)),"",INDIRECT(CONCATENATE("Table!",ADDRESS($AO25,MATCH(W$1,INDIRECT("Table!A" &amp; $AS25):INDIRECT("Table!" &amp; $BE$45 &amp; $AS25),0)))))</f>
        <v>77413</v>
      </c>
      <c r="X25" s="278">
        <f ca="1">IF(ISERROR(MATCH(X$1,INDIRECT("Table!A"&amp;$AS25):INDIRECT("Table!" &amp; $BE$45 &amp; $AS25),0)),"",INDIRECT(CONCATENATE("Table!",ADDRESS($AO25,MATCH(X$1,INDIRECT("Table!A" &amp; $AS25):INDIRECT("Table!" &amp; $BE$45 &amp; $AS25),0)))))</f>
        <v>78824.899999999994</v>
      </c>
      <c r="Y25" s="278">
        <f ca="1">IF(ISERROR(MATCH(Y$1,INDIRECT("Table!A"&amp;$AS25):INDIRECT("Table!" &amp; $BE$45 &amp; $AS25),0)),"",INDIRECT(CONCATENATE("Table!",ADDRESS($AO25,MATCH(Y$1,INDIRECT("Table!A" &amp; $AS25):INDIRECT("Table!" &amp; $BE$45 &amp; $AS25),0)))))</f>
        <v>156673.70000000001</v>
      </c>
      <c r="Z25" s="278">
        <f ca="1">IF(ISERROR(MATCH(Z$1,INDIRECT("Table!A"&amp;$AS25):INDIRECT("Table!" &amp; $BE$45 &amp; $AS25),0)),"",INDIRECT(CONCATENATE("Table!",ADDRESS($AO25,MATCH(Z$1,INDIRECT("Table!A" &amp; $AS25):INDIRECT("Table!" &amp; $BE$45 &amp; $AS25),0)))))</f>
        <v>87785.600000000006</v>
      </c>
      <c r="AA25" s="278">
        <f ca="1">IF(ISERROR(MATCH(AA$1,INDIRECT("Table!A"&amp;$AS25):INDIRECT("Table!" &amp; $BE$45 &amp; $AS25),0)),"",INDIRECT(CONCATENATE("Table!",ADDRESS($AO25,MATCH(AA$1,INDIRECT("Table!A" &amp; $AS25):INDIRECT("Table!" &amp; $BE$45 &amp; $AS25),0)))))</f>
        <v>46817</v>
      </c>
      <c r="AB25" s="278">
        <f ca="1">IF(ISERROR(MATCH(AB$1,INDIRECT("Table!A"&amp;$AS25):INDIRECT("Table!" &amp; $BE$45 &amp; $AS25),0)),"",INDIRECT(CONCATENATE("Table!",ADDRESS($AO25,MATCH(AB$1,INDIRECT("Table!A" &amp; $AS25):INDIRECT("Table!" &amp; $BE$45 &amp; $AS25),0)))))</f>
        <v>68045.399999999994</v>
      </c>
      <c r="AC25" s="278">
        <f ca="1">IF(ISERROR(MATCH(AC$1,INDIRECT("Table!A"&amp;$AS25):INDIRECT("Table!" &amp; $BE$45 &amp; $AS25),0)),"",INDIRECT(CONCATENATE("Table!",ADDRESS($AO25,MATCH(AC$1,INDIRECT("Table!A" &amp; $AS25):INDIRECT("Table!" &amp; $BE$45 &amp; $AS25),0)))))</f>
        <v>8102.6</v>
      </c>
      <c r="AD25" s="278" t="str">
        <f ca="1">IF(ISERROR(MATCH(AD$1,INDIRECT("Table!A"&amp;$AS25):INDIRECT("Table!" &amp; $BE$45 &amp; $AS25),0)),"",INDIRECT(CONCATENATE("Table!",ADDRESS($AO25,MATCH(AD$1,INDIRECT("Table!A" &amp; $AS25):INDIRECT("Table!" &amp; $BE$45 &amp; $AS25),0)))))</f>
        <v/>
      </c>
      <c r="AE25" s="278" t="str">
        <f ca="1">IF(ISERROR(MATCH(AE$1,INDIRECT("Table!A"&amp;$AS25):INDIRECT("Table!" &amp; $BE$45 &amp; $AS25),0)),"",INDIRECT(CONCATENATE("Table!",ADDRESS($AO25,MATCH(AE$1,INDIRECT("Table!A" &amp; $AS25):INDIRECT("Table!" &amp; $BE$45 &amp; $AS25),0)))))</f>
        <v/>
      </c>
      <c r="AF25" s="278">
        <f ca="1">IF(ISERROR(MATCH(AF$1,INDIRECT("Table!A"&amp;$AS25):INDIRECT("Table!" &amp; $BE$45 &amp; $AS25),0)),"",INDIRECT(CONCATENATE("Table!",ADDRESS($AO25,MATCH(AF$1,INDIRECT("Table!A" &amp; $AS25):INDIRECT("Table!" &amp; $BE$45 &amp; $AS25),0)))))</f>
        <v>155696.20000000001</v>
      </c>
      <c r="AG25" s="278">
        <f ca="1">IF(ISERROR(MATCH(AG$1,INDIRECT("Table!A"&amp;$AS25):INDIRECT("Table!" &amp; $BE$45 &amp; $AS25),0)),"",INDIRECT(CONCATENATE("Table!",ADDRESS($AO25,MATCH(AG$1,INDIRECT("Table!A" &amp; $AS25):INDIRECT("Table!" &amp; $BE$45 &amp; $AS25),0)))))</f>
        <v>58263.6</v>
      </c>
      <c r="AH25" s="278">
        <f ca="1">IF(ISERROR(MATCH(AH$1,INDIRECT("Table!A"&amp;$AS25):INDIRECT("Table!" &amp; $BE$45 &amp; $AS25),0)),"",INDIRECT(CONCATENATE("Table!",ADDRESS($AO25,MATCH(AH$1,INDIRECT("Table!A" &amp; $AS25):INDIRECT("Table!" &amp; $BE$45 &amp; $AS25),0)))))</f>
        <v>44761.599999999999</v>
      </c>
      <c r="AI25" s="278">
        <f ca="1">IF(ISERROR(MATCH(AI$1,INDIRECT("Table!A"&amp;$AS25):INDIRECT("Table!" &amp; $BE$45 &amp; $AS25),0)),"",INDIRECT(CONCATENATE("Table!",ADDRESS($AO25,MATCH(AI$1,INDIRECT("Table!A" &amp; $AS25):INDIRECT("Table!" &amp; $BE$45 &amp; $AS25),0)))))</f>
        <v>132266.29999999999</v>
      </c>
      <c r="AJ25" s="278">
        <f ca="1">IF(ISERROR(MATCH(AJ$1,INDIRECT("Table!A"&amp;$AS25):INDIRECT("Table!" &amp; $BE$45 &amp; $AS25),0)),"",INDIRECT(CONCATENATE("Table!",ADDRESS($AO25,MATCH(AJ$1,INDIRECT("Table!A" &amp; $AS25):INDIRECT("Table!" &amp; $BE$45 &amp; $AS25),0)))))</f>
        <v>4143.5</v>
      </c>
      <c r="AK25" s="278" t="str">
        <f ca="1">IF(ISERROR(MATCH(AK$1,INDIRECT("Table!A"&amp;$AS25):INDIRECT("Table!" &amp; $BE$45 &amp; $AS25),0)),"",INDIRECT(CONCATENATE("Table!",ADDRESS($AO25,MATCH(AK$1,INDIRECT("Table!A" &amp; $AS25):INDIRECT("Table!" &amp; $BE$45 &amp; $AS25),0)))))</f>
        <v/>
      </c>
      <c r="AL25" s="278" t="str">
        <f ca="1">IF(ISERROR(MATCH(AL$1,INDIRECT("Table!A"&amp;$AS25):INDIRECT("Table!" &amp; $BE$45 &amp; $AS25),0)),"",INDIRECT(CONCATENATE("Table!",ADDRESS($AO25,MATCH(AL$1,INDIRECT("Table!A" &amp; $AS25):INDIRECT("Table!" &amp; $BE$45 &amp; $AS25),0)))))</f>
        <v/>
      </c>
      <c r="AM25" s="278">
        <f ca="1">IF(ISERROR(MATCH(AM$1,INDIRECT("Table!A"&amp;$AS25):INDIRECT("Table!" &amp; $BE$45 &amp; $AS25),0)),"",INDIRECT(CONCATENATE("Table!",ADDRESS($AO25,MATCH(AM$1,INDIRECT("Table!A" &amp; $AS25):INDIRECT("Table!" &amp; $BE$45 &amp; $AS25),0)))))</f>
        <v>4329.7</v>
      </c>
      <c r="AN25" s="278">
        <f ca="1">IF(ISERROR(MATCH(AN$1,INDIRECT("Table!A"&amp;$AS25):INDIRECT("Table!" &amp; $BE$45 &amp; $AS25),0)),"",INDIRECT(CONCATENATE("Table!",ADDRESS($AO25,MATCH(AN$1,INDIRECT("Table!A" &amp; $AS25):INDIRECT("Table!" &amp; $BE$45 &amp; $AS25),0)))))</f>
        <v>2353.6</v>
      </c>
      <c r="AO25" s="274">
        <f>MATCH($A25,Table!$A:$A,0)+$AQ$2-1</f>
        <v>257</v>
      </c>
      <c r="AS25" s="276">
        <f>MATCH($A25,Table!$A:$A,0)+$AU$2-1</f>
        <v>255</v>
      </c>
      <c r="AW25" s="274">
        <f>MATCH($A25,Table!$A:$A,0)+$AY$2-1</f>
        <v>256</v>
      </c>
      <c r="BA25" s="276">
        <f>MATCH($A25,Table!$A:$A,0)+$AU$2-1</f>
        <v>255</v>
      </c>
      <c r="BE25" s="389" t="s">
        <v>218</v>
      </c>
    </row>
    <row r="26" spans="1:57" s="271" customFormat="1">
      <c r="A26" s="272">
        <v>41347</v>
      </c>
      <c r="B26" s="278">
        <f ca="1">IF(ISERROR(MATCH(B$1,INDIRECT("Table!A"&amp;$AS26):INDIRECT("Table!" &amp; $BE$45 &amp; $AS26),0)),"",INDIRECT(CONCATENATE("Table!",ADDRESS($AO26,MATCH(B$1,INDIRECT("Table!A" &amp; $AS26):INDIRECT("Table!" &amp; $BE$45 &amp; $AS26),0)))))</f>
        <v>40482.699999999997</v>
      </c>
      <c r="C26" s="278">
        <f ca="1">IF(ISERROR(MATCH(C$1,INDIRECT("Table!A"&amp;$AS26):INDIRECT("Table!" &amp; $BE$45 &amp; $AS26),0)),"",INDIRECT(CONCATENATE("Table!",ADDRESS($AO26,MATCH(C$1,INDIRECT("Table!A" &amp; $AS26):INDIRECT("Table!" &amp; $BE$45 &amp; $AS26),0)))))</f>
        <v>77239.899999999994</v>
      </c>
      <c r="D26" s="278">
        <f ca="1">IF(ISERROR(MATCH(D$1,INDIRECT("Table!A"&amp;$AS26):INDIRECT("Table!" &amp; $BE$45 &amp; $AS26),0)),"",INDIRECT(CONCATENATE("Table!",ADDRESS($AO26,MATCH(D$1,INDIRECT("Table!A" &amp; $AS26):INDIRECT("Table!" &amp; $BE$45 &amp; $AS26),0)))))</f>
        <v>78613.8</v>
      </c>
      <c r="E26" s="278">
        <f ca="1">IF(ISERROR(MATCH(E$1,INDIRECT("Table!A"&amp;$AS26):INDIRECT("Table!" &amp; $BE$45 &amp; $AS26),0)),"",INDIRECT(CONCATENATE("Table!",ADDRESS($AO26,MATCH(E$1,INDIRECT("Table!A" &amp; $AS26):INDIRECT("Table!" &amp; $BE$45 &amp; $AS26),0)))))</f>
        <v>156476.9</v>
      </c>
      <c r="F26" s="278">
        <f ca="1">IF(ISERROR(MATCH(F$1,INDIRECT("Table!A"&amp;$AS26):INDIRECT("Table!" &amp; $BE$45 &amp; $AS26),0)),"",INDIRECT(CONCATENATE("Table!",ADDRESS($AO26,MATCH(F$1,INDIRECT("Table!A" &amp; $AS26):INDIRECT("Table!" &amp; $BE$45 &amp; $AS26),0)))))</f>
        <v>85582.7</v>
      </c>
      <c r="G26" s="278">
        <f ca="1">IF(ISERROR(MATCH(G$1,INDIRECT("Table!A"&amp;$AS26):INDIRECT("Table!" &amp; $BE$45 &amp; $AS26),0)),"",INDIRECT(CONCATENATE("Table!",ADDRESS($AO26,MATCH(G$1,INDIRECT("Table!A" &amp; $AS26):INDIRECT("Table!" &amp; $BE$45 &amp; $AS26),0)))))</f>
        <v>45708.800000000003</v>
      </c>
      <c r="H26" s="278">
        <f ca="1">IF(ISERROR(MATCH(H$1,INDIRECT("Table!A"&amp;$AS26):INDIRECT("Table!" &amp; $BE$45 &amp; $AS26),0)),"",INDIRECT(CONCATENATE("Table!",ADDRESS($AO26,MATCH(H$1,INDIRECT("Table!A" &amp; $AS26):INDIRECT("Table!" &amp; $BE$45 &amp; $AS26),0)))))</f>
        <v>67831.5</v>
      </c>
      <c r="I26" s="278">
        <f ca="1">IF(ISERROR(MATCH(I$1,INDIRECT("Table!A"&amp;$AS26):INDIRECT("Table!" &amp; $BE$45 &amp; $AS26),0)),"",INDIRECT(CONCATENATE("Table!",ADDRESS($AO26,MATCH(I$1,INDIRECT("Table!A" &amp; $AS26):INDIRECT("Table!" &amp; $BE$45 &amp; $AS26),0)))))</f>
        <v>3903.1</v>
      </c>
      <c r="J26" s="278" t="str">
        <f ca="1">IF(ISERROR(MATCH(J$1,INDIRECT("Table!A"&amp;$AS26):INDIRECT("Table!" &amp; $BE$45 &amp; $AS26),0)),"",INDIRECT(CONCATENATE("Table!",ADDRESS($AO26,MATCH(J$1,INDIRECT("Table!A" &amp; $AS26):INDIRECT("Table!" &amp; $BE$45 &amp; $AS26),0)))))</f>
        <v/>
      </c>
      <c r="K26" s="278" t="str">
        <f ca="1">IF(ISERROR(MATCH(K$1,INDIRECT("Table!A"&amp;$AS26):INDIRECT("Table!" &amp; $BE$45 &amp; $AS26),0)),"",INDIRECT(CONCATENATE("Table!",ADDRESS($AO26,MATCH(K$1,INDIRECT("Table!A" &amp; $AS26):INDIRECT("Table!" &amp; $BE$45 &amp; $AS26),0)))))</f>
        <v/>
      </c>
      <c r="L26" s="278">
        <f ca="1">IF(ISERROR(MATCH(L$1,INDIRECT("Table!A"&amp;$AS26):INDIRECT("Table!" &amp; $BE$45 &amp; $AS26),0)),"",INDIRECT(CONCATENATE("Table!",ADDRESS($AO26,MATCH(L$1,INDIRECT("Table!A" &amp; $AS26):INDIRECT("Table!" &amp; $BE$45 &amp; $AS26),0)))))</f>
        <v>155362.79999999999</v>
      </c>
      <c r="M26" s="278">
        <f ca="1">IF(ISERROR(MATCH(M$1,INDIRECT("Table!A"&amp;$AS26):INDIRECT("Table!" &amp; $BE$45 &amp; $AS26),0)),"",INDIRECT(CONCATENATE("Table!",ADDRESS($AO26,MATCH(M$1,INDIRECT("Table!A" &amp; $AS26):INDIRECT("Table!" &amp; $BE$45 &amp; $AS26),0)))))</f>
        <v>55157.1</v>
      </c>
      <c r="N26" s="278">
        <f ca="1">IF(ISERROR(MATCH(N$1,INDIRECT("Table!A"&amp;$AS26):INDIRECT("Table!" &amp; $BE$45 &amp; $AS26),0)),"",INDIRECT(CONCATENATE("Table!",ADDRESS($AO26,MATCH(N$1,INDIRECT("Table!A" &amp; $AS26):INDIRECT("Table!" &amp; $BE$45 &amp; $AS26),0)))))</f>
        <v>44761.599999999999</v>
      </c>
      <c r="O26" s="278">
        <f ca="1">IF(ISERROR(MATCH(O$1,INDIRECT("Table!A"&amp;$AS26):INDIRECT("Table!" &amp; $BE$45 &amp; $AS26),0)),"",INDIRECT(CONCATENATE("Table!",ADDRESS($AO26,MATCH(O$1,INDIRECT("Table!A" &amp; $AS26):INDIRECT("Table!" &amp; $BE$45 &amp; $AS26),0)))))</f>
        <v>131873.9</v>
      </c>
      <c r="P26" s="278">
        <f ca="1">IF(ISERROR(MATCH(P$1,INDIRECT("Table!A"&amp;$AS26):INDIRECT("Table!" &amp; $BE$45 &amp; $AS26),0)),"",INDIRECT(CONCATENATE("Table!",ADDRESS($AO26,MATCH(P$1,INDIRECT("Table!A" &amp; $AS26):INDIRECT("Table!" &amp; $BE$45 &amp; $AS26),0)))))</f>
        <v>7622.8</v>
      </c>
      <c r="Q26" s="278" t="str">
        <f ca="1">IF(ISERROR(MATCH(Q$1,INDIRECT("Table!A"&amp;$AS26):INDIRECT("Table!" &amp; $BE$45 &amp; $AS26),0)),"",INDIRECT(CONCATENATE("Table!",ADDRESS($AO26,MATCH(Q$1,INDIRECT("Table!A" &amp; $AS26):INDIRECT("Table!" &amp; $BE$45 &amp; $AS26),0)))))</f>
        <v/>
      </c>
      <c r="R26" s="278" t="str">
        <f ca="1">IF(ISERROR(MATCH(R$1,INDIRECT("Table!A"&amp;$AS26):INDIRECT("Table!" &amp; $BE$45 &amp; $AS26),0)),"",INDIRECT(CONCATENATE("Table!",ADDRESS($AO26,MATCH(R$1,INDIRECT("Table!A" &amp; $AS26):INDIRECT("Table!" &amp; $BE$45 &amp; $AS26),0)))))</f>
        <v/>
      </c>
      <c r="S26" s="278">
        <f ca="1">IF(ISERROR(MATCH(S$1,INDIRECT("Table!A"&amp;$AS26):INDIRECT("Table!" &amp; $BE$45 &amp; $AS26),0)),"",INDIRECT(CONCATENATE("Table!",ADDRESS($AO26,MATCH(S$1,INDIRECT("Table!A" &amp; $AS26):INDIRECT("Table!" &amp; $BE$45 &amp; $AS26),0)))))</f>
        <v>4320.7</v>
      </c>
      <c r="T26" s="278">
        <f ca="1">IF(ISERROR(MATCH(T$1,INDIRECT("Table!A"&amp;$AS26):INDIRECT("Table!" &amp; $BE$45 &amp; $AS26),0)),"",INDIRECT(CONCATENATE("Table!",ADDRESS($AO26,MATCH(T$1,INDIRECT("Table!A" &amp; $AS26):INDIRECT("Table!" &amp; $BE$45 &amp; $AS26),0)))))</f>
        <v>2308.5</v>
      </c>
      <c r="U26" s="278" t="str">
        <f ca="1">IF(ISERROR(MATCH(U$1,INDIRECT("Table!A"&amp;$AS26):INDIRECT("Table!" &amp; $BE$45 &amp; $AS26),0)),"",INDIRECT(CONCATENATE("Table!",ADDRESS($AO26,MATCH(U$1,INDIRECT("Table!A" &amp; $AS26):INDIRECT("Table!" &amp; $BE$45 &amp; $AS26),0)))))</f>
        <v/>
      </c>
      <c r="V26" s="278">
        <f ca="1">IF(ISERROR(MATCH(V$1,INDIRECT("Table!A"&amp;$AS26):INDIRECT("Table!" &amp; $BE$45 &amp; $AS26),0)),"",INDIRECT(CONCATENATE("Table!",ADDRESS($AO26,MATCH(V$1,INDIRECT("Table!A" &amp; $AS26):INDIRECT("Table!" &amp; $BE$45 &amp; $AS26),0)))))</f>
        <v>40482.699999999997</v>
      </c>
      <c r="W26" s="278">
        <f ca="1">IF(ISERROR(MATCH(W$1,INDIRECT("Table!A"&amp;$AS26):INDIRECT("Table!" &amp; $BE$45 &amp; $AS26),0)),"",INDIRECT(CONCATENATE("Table!",ADDRESS($AO26,MATCH(W$1,INDIRECT("Table!A" &amp; $AS26):INDIRECT("Table!" &amp; $BE$45 &amp; $AS26),0)))))</f>
        <v>77239.899999999994</v>
      </c>
      <c r="X26" s="278">
        <f ca="1">IF(ISERROR(MATCH(X$1,INDIRECT("Table!A"&amp;$AS26):INDIRECT("Table!" &amp; $BE$45 &amp; $AS26),0)),"",INDIRECT(CONCATENATE("Table!",ADDRESS($AO26,MATCH(X$1,INDIRECT("Table!A" &amp; $AS26):INDIRECT("Table!" &amp; $BE$45 &amp; $AS26),0)))))</f>
        <v>78613.8</v>
      </c>
      <c r="Y26" s="278">
        <f ca="1">IF(ISERROR(MATCH(Y$1,INDIRECT("Table!A"&amp;$AS26):INDIRECT("Table!" &amp; $BE$45 &amp; $AS26),0)),"",INDIRECT(CONCATENATE("Table!",ADDRESS($AO26,MATCH(Y$1,INDIRECT("Table!A" &amp; $AS26):INDIRECT("Table!" &amp; $BE$45 &amp; $AS26),0)))))</f>
        <v>156476.9</v>
      </c>
      <c r="Z26" s="278">
        <f ca="1">IF(ISERROR(MATCH(Z$1,INDIRECT("Table!A"&amp;$AS26):INDIRECT("Table!" &amp; $BE$45 &amp; $AS26),0)),"",INDIRECT(CONCATENATE("Table!",ADDRESS($AO26,MATCH(Z$1,INDIRECT("Table!A" &amp; $AS26):INDIRECT("Table!" &amp; $BE$45 &amp; $AS26),0)))))</f>
        <v>85582.7</v>
      </c>
      <c r="AA26" s="278">
        <f ca="1">IF(ISERROR(MATCH(AA$1,INDIRECT("Table!A"&amp;$AS26):INDIRECT("Table!" &amp; $BE$45 &amp; $AS26),0)),"",INDIRECT(CONCATENATE("Table!",ADDRESS($AO26,MATCH(AA$1,INDIRECT("Table!A" &amp; $AS26):INDIRECT("Table!" &amp; $BE$45 &amp; $AS26),0)))))</f>
        <v>45708.800000000003</v>
      </c>
      <c r="AB26" s="278">
        <f ca="1">IF(ISERROR(MATCH(AB$1,INDIRECT("Table!A"&amp;$AS26):INDIRECT("Table!" &amp; $BE$45 &amp; $AS26),0)),"",INDIRECT(CONCATENATE("Table!",ADDRESS($AO26,MATCH(AB$1,INDIRECT("Table!A" &amp; $AS26):INDIRECT("Table!" &amp; $BE$45 &amp; $AS26),0)))))</f>
        <v>67831.5</v>
      </c>
      <c r="AC26" s="278">
        <f ca="1">IF(ISERROR(MATCH(AC$1,INDIRECT("Table!A"&amp;$AS26):INDIRECT("Table!" &amp; $BE$45 &amp; $AS26),0)),"",INDIRECT(CONCATENATE("Table!",ADDRESS($AO26,MATCH(AC$1,INDIRECT("Table!A" &amp; $AS26):INDIRECT("Table!" &amp; $BE$45 &amp; $AS26),0)))))</f>
        <v>7622.8</v>
      </c>
      <c r="AD26" s="278" t="str">
        <f ca="1">IF(ISERROR(MATCH(AD$1,INDIRECT("Table!A"&amp;$AS26):INDIRECT("Table!" &amp; $BE$45 &amp; $AS26),0)),"",INDIRECT(CONCATENATE("Table!",ADDRESS($AO26,MATCH(AD$1,INDIRECT("Table!A" &amp; $AS26):INDIRECT("Table!" &amp; $BE$45 &amp; $AS26),0)))))</f>
        <v/>
      </c>
      <c r="AE26" s="278" t="str">
        <f ca="1">IF(ISERROR(MATCH(AE$1,INDIRECT("Table!A"&amp;$AS26):INDIRECT("Table!" &amp; $BE$45 &amp; $AS26),0)),"",INDIRECT(CONCATENATE("Table!",ADDRESS($AO26,MATCH(AE$1,INDIRECT("Table!A" &amp; $AS26):INDIRECT("Table!" &amp; $BE$45 &amp; $AS26),0)))))</f>
        <v/>
      </c>
      <c r="AF26" s="278">
        <f ca="1">IF(ISERROR(MATCH(AF$1,INDIRECT("Table!A"&amp;$AS26):INDIRECT("Table!" &amp; $BE$45 &amp; $AS26),0)),"",INDIRECT(CONCATENATE("Table!",ADDRESS($AO26,MATCH(AF$1,INDIRECT("Table!A" &amp; $AS26):INDIRECT("Table!" &amp; $BE$45 &amp; $AS26),0)))))</f>
        <v>155362.79999999999</v>
      </c>
      <c r="AG26" s="278">
        <f ca="1">IF(ISERROR(MATCH(AG$1,INDIRECT("Table!A"&amp;$AS26):INDIRECT("Table!" &amp; $BE$45 &amp; $AS26),0)),"",INDIRECT(CONCATENATE("Table!",ADDRESS($AO26,MATCH(AG$1,INDIRECT("Table!A" &amp; $AS26):INDIRECT("Table!" &amp; $BE$45 &amp; $AS26),0)))))</f>
        <v>55157.1</v>
      </c>
      <c r="AH26" s="278">
        <f ca="1">IF(ISERROR(MATCH(AH$1,INDIRECT("Table!A"&amp;$AS26):INDIRECT("Table!" &amp; $BE$45 &amp; $AS26),0)),"",INDIRECT(CONCATENATE("Table!",ADDRESS($AO26,MATCH(AH$1,INDIRECT("Table!A" &amp; $AS26):INDIRECT("Table!" &amp; $BE$45 &amp; $AS26),0)))))</f>
        <v>44761.599999999999</v>
      </c>
      <c r="AI26" s="278">
        <f ca="1">IF(ISERROR(MATCH(AI$1,INDIRECT("Table!A"&amp;$AS26):INDIRECT("Table!" &amp; $BE$45 &amp; $AS26),0)),"",INDIRECT(CONCATENATE("Table!",ADDRESS($AO26,MATCH(AI$1,INDIRECT("Table!A" &amp; $AS26):INDIRECT("Table!" &amp; $BE$45 &amp; $AS26),0)))))</f>
        <v>131873.9</v>
      </c>
      <c r="AJ26" s="278">
        <f ca="1">IF(ISERROR(MATCH(AJ$1,INDIRECT("Table!A"&amp;$AS26):INDIRECT("Table!" &amp; $BE$45 &amp; $AS26),0)),"",INDIRECT(CONCATENATE("Table!",ADDRESS($AO26,MATCH(AJ$1,INDIRECT("Table!A" &amp; $AS26):INDIRECT("Table!" &amp; $BE$45 &amp; $AS26),0)))))</f>
        <v>3903.1</v>
      </c>
      <c r="AK26" s="278" t="str">
        <f ca="1">IF(ISERROR(MATCH(AK$1,INDIRECT("Table!A"&amp;$AS26):INDIRECT("Table!" &amp; $BE$45 &amp; $AS26),0)),"",INDIRECT(CONCATENATE("Table!",ADDRESS($AO26,MATCH(AK$1,INDIRECT("Table!A" &amp; $AS26):INDIRECT("Table!" &amp; $BE$45 &amp; $AS26),0)))))</f>
        <v/>
      </c>
      <c r="AL26" s="278" t="str">
        <f ca="1">IF(ISERROR(MATCH(AL$1,INDIRECT("Table!A"&amp;$AS26):INDIRECT("Table!" &amp; $BE$45 &amp; $AS26),0)),"",INDIRECT(CONCATENATE("Table!",ADDRESS($AO26,MATCH(AL$1,INDIRECT("Table!A" &amp; $AS26):INDIRECT("Table!" &amp; $BE$45 &amp; $AS26),0)))))</f>
        <v/>
      </c>
      <c r="AM26" s="278">
        <f ca="1">IF(ISERROR(MATCH(AM$1,INDIRECT("Table!A"&amp;$AS26):INDIRECT("Table!" &amp; $BE$45 &amp; $AS26),0)),"",INDIRECT(CONCATENATE("Table!",ADDRESS($AO26,MATCH(AM$1,INDIRECT("Table!A" &amp; $AS26):INDIRECT("Table!" &amp; $BE$45 &amp; $AS26),0)))))</f>
        <v>4320.7</v>
      </c>
      <c r="AN26" s="278">
        <f ca="1">IF(ISERROR(MATCH(AN$1,INDIRECT("Table!A"&amp;$AS26):INDIRECT("Table!" &amp; $BE$45 &amp; $AS26),0)),"",INDIRECT(CONCATENATE("Table!",ADDRESS($AO26,MATCH(AN$1,INDIRECT("Table!A" &amp; $AS26):INDIRECT("Table!" &amp; $BE$45 &amp; $AS26),0)))))</f>
        <v>2308.5</v>
      </c>
      <c r="AO26" s="274">
        <f>MATCH($A26,Table!$A:$A,0)+$AQ$2-1</f>
        <v>269</v>
      </c>
      <c r="AS26" s="276">
        <f>MATCH($A26,Table!$A:$A,0)+$AU$2-1</f>
        <v>267</v>
      </c>
      <c r="AW26" s="274">
        <f>MATCH($A26,Table!$A:$A,0)+$AY$2-1</f>
        <v>268</v>
      </c>
      <c r="BA26" s="276">
        <f>MATCH($A26,Table!$A:$A,0)+$AU$2-1</f>
        <v>267</v>
      </c>
      <c r="BE26" s="389" t="s">
        <v>218</v>
      </c>
    </row>
    <row r="27" spans="1:57" s="271" customFormat="1">
      <c r="A27" s="272">
        <v>41345</v>
      </c>
      <c r="B27" s="278">
        <f ca="1">IF(ISERROR(MATCH(B$1,INDIRECT("Table!A"&amp;$AS27):INDIRECT("Table!" &amp; $BE$45 &amp; $AS27),0)),"",INDIRECT(CONCATENATE("Table!",ADDRESS($AO27,MATCH(B$1,INDIRECT("Table!A" &amp; $AS27):INDIRECT("Table!" &amp; $BE$45 &amp; $AS27),0)))))</f>
        <v>42041.3</v>
      </c>
      <c r="C27" s="278">
        <f ca="1">IF(ISERROR(MATCH(C$1,INDIRECT("Table!A"&amp;$AS27):INDIRECT("Table!" &amp; $BE$45 &amp; $AS27),0)),"",INDIRECT(CONCATENATE("Table!",ADDRESS($AO27,MATCH(C$1,INDIRECT("Table!A" &amp; $AS27):INDIRECT("Table!" &amp; $BE$45 &amp; $AS27),0)))))</f>
        <v>77208.800000000003</v>
      </c>
      <c r="D27" s="278">
        <f ca="1">IF(ISERROR(MATCH(D$1,INDIRECT("Table!A"&amp;$AS27):INDIRECT("Table!" &amp; $BE$45 &amp; $AS27),0)),"",INDIRECT(CONCATENATE("Table!",ADDRESS($AO27,MATCH(D$1,INDIRECT("Table!A" &amp; $AS27):INDIRECT("Table!" &amp; $BE$45 &amp; $AS27),0)))))</f>
        <v>78613.8</v>
      </c>
      <c r="E27" s="278">
        <f ca="1">IF(ISERROR(MATCH(E$1,INDIRECT("Table!A"&amp;$AS27):INDIRECT("Table!" &amp; $BE$45 &amp; $AS27),0)),"",INDIRECT(CONCATENATE("Table!",ADDRESS($AO27,MATCH(E$1,INDIRECT("Table!A" &amp; $AS27):INDIRECT("Table!" &amp; $BE$45 &amp; $AS27),0)))))</f>
        <v>156441.29999999999</v>
      </c>
      <c r="F27" s="278">
        <f ca="1">IF(ISERROR(MATCH(F$1,INDIRECT("Table!A"&amp;$AS27):INDIRECT("Table!" &amp; $BE$45 &amp; $AS27),0)),"",INDIRECT(CONCATENATE("Table!",ADDRESS($AO27,MATCH(F$1,INDIRECT("Table!A" &amp; $AS27):INDIRECT("Table!" &amp; $BE$45 &amp; $AS27),0)))))</f>
        <v>85582.7</v>
      </c>
      <c r="G27" s="278">
        <f ca="1">IF(ISERROR(MATCH(G$1,INDIRECT("Table!A"&amp;$AS27):INDIRECT("Table!" &amp; $BE$45 &amp; $AS27),0)),"",INDIRECT(CONCATENATE("Table!",ADDRESS($AO27,MATCH(G$1,INDIRECT("Table!A" &amp; $AS27):INDIRECT("Table!" &amp; $BE$45 &amp; $AS27),0)))))</f>
        <v>46836.6</v>
      </c>
      <c r="H27" s="278">
        <f ca="1">IF(ISERROR(MATCH(H$1,INDIRECT("Table!A"&amp;$AS27):INDIRECT("Table!" &amp; $BE$45 &amp; $AS27),0)),"",INDIRECT(CONCATENATE("Table!",ADDRESS($AO27,MATCH(H$1,INDIRECT("Table!A" &amp; $AS27):INDIRECT("Table!" &amp; $BE$45 &amp; $AS27),0)))))</f>
        <v>67734.7</v>
      </c>
      <c r="I27" s="278">
        <f ca="1">IF(ISERROR(MATCH(I$1,INDIRECT("Table!A"&amp;$AS27):INDIRECT("Table!" &amp; $BE$45 &amp; $AS27),0)),"",INDIRECT(CONCATENATE("Table!",ADDRESS($AO27,MATCH(I$1,INDIRECT("Table!A" &amp; $AS27):INDIRECT("Table!" &amp; $BE$45 &amp; $AS27),0)))))</f>
        <v>3902.7</v>
      </c>
      <c r="J27" s="278" t="str">
        <f ca="1">IF(ISERROR(MATCH(J$1,INDIRECT("Table!A"&amp;$AS27):INDIRECT("Table!" &amp; $BE$45 &amp; $AS27),0)),"",INDIRECT(CONCATENATE("Table!",ADDRESS($AO27,MATCH(J$1,INDIRECT("Table!A" &amp; $AS27):INDIRECT("Table!" &amp; $BE$45 &amp; $AS27),0)))))</f>
        <v/>
      </c>
      <c r="K27" s="278" t="str">
        <f ca="1">IF(ISERROR(MATCH(K$1,INDIRECT("Table!A"&amp;$AS27):INDIRECT("Table!" &amp; $BE$45 &amp; $AS27),0)),"",INDIRECT(CONCATENATE("Table!",ADDRESS($AO27,MATCH(K$1,INDIRECT("Table!A" &amp; $AS27):INDIRECT("Table!" &amp; $BE$45 &amp; $AS27),0)))))</f>
        <v/>
      </c>
      <c r="L27" s="278">
        <f ca="1">IF(ISERROR(MATCH(L$1,INDIRECT("Table!A"&amp;$AS27):INDIRECT("Table!" &amp; $BE$45 &amp; $AS27),0)),"",INDIRECT(CONCATENATE("Table!",ADDRESS($AO27,MATCH(L$1,INDIRECT("Table!A" &amp; $AS27):INDIRECT("Table!" &amp; $BE$45 &amp; $AS27),0)))))</f>
        <v>155295</v>
      </c>
      <c r="M27" s="278">
        <f ca="1">IF(ISERROR(MATCH(M$1,INDIRECT("Table!A"&amp;$AS27):INDIRECT("Table!" &amp; $BE$45 &amp; $AS27),0)),"",INDIRECT(CONCATENATE("Table!",ADDRESS($AO27,MATCH(M$1,INDIRECT("Table!A" &amp; $AS27):INDIRECT("Table!" &amp; $BE$45 &amp; $AS27),0)))))</f>
        <v>54552.5</v>
      </c>
      <c r="N27" s="278">
        <f ca="1">IF(ISERROR(MATCH(N$1,INDIRECT("Table!A"&amp;$AS27):INDIRECT("Table!" &amp; $BE$45 &amp; $AS27),0)),"",INDIRECT(CONCATENATE("Table!",ADDRESS($AO27,MATCH(N$1,INDIRECT("Table!A" &amp; $AS27):INDIRECT("Table!" &amp; $BE$45 &amp; $AS27),0)))))</f>
        <v>44431.4</v>
      </c>
      <c r="O27" s="278">
        <f ca="1">IF(ISERROR(MATCH(O$1,INDIRECT("Table!A"&amp;$AS27):INDIRECT("Table!" &amp; $BE$45 &amp; $AS27),0)),"",INDIRECT(CONCATENATE("Table!",ADDRESS($AO27,MATCH(O$1,INDIRECT("Table!A" &amp; $AS27):INDIRECT("Table!" &amp; $BE$45 &amp; $AS27),0)))))</f>
        <v>132073.5</v>
      </c>
      <c r="P27" s="278">
        <f ca="1">IF(ISERROR(MATCH(P$1,INDIRECT("Table!A"&amp;$AS27):INDIRECT("Table!" &amp; $BE$45 &amp; $AS27),0)),"",INDIRECT(CONCATENATE("Table!",ADDRESS($AO27,MATCH(P$1,INDIRECT("Table!A" &amp; $AS27):INDIRECT("Table!" &amp; $BE$45 &amp; $AS27),0)))))</f>
        <v>7622</v>
      </c>
      <c r="Q27" s="278" t="str">
        <f ca="1">IF(ISERROR(MATCH(Q$1,INDIRECT("Table!A"&amp;$AS27):INDIRECT("Table!" &amp; $BE$45 &amp; $AS27),0)),"",INDIRECT(CONCATENATE("Table!",ADDRESS($AO27,MATCH(Q$1,INDIRECT("Table!A" &amp; $AS27):INDIRECT("Table!" &amp; $BE$45 &amp; $AS27),0)))))</f>
        <v/>
      </c>
      <c r="R27" s="278" t="str">
        <f ca="1">IF(ISERROR(MATCH(R$1,INDIRECT("Table!A"&amp;$AS27):INDIRECT("Table!" &amp; $BE$45 &amp; $AS27),0)),"",INDIRECT(CONCATENATE("Table!",ADDRESS($AO27,MATCH(R$1,INDIRECT("Table!A" &amp; $AS27):INDIRECT("Table!" &amp; $BE$45 &amp; $AS27),0)))))</f>
        <v/>
      </c>
      <c r="S27" s="278">
        <f ca="1">IF(ISERROR(MATCH(S$1,INDIRECT("Table!A"&amp;$AS27):INDIRECT("Table!" &amp; $BE$45 &amp; $AS27),0)),"",INDIRECT(CONCATENATE("Table!",ADDRESS($AO27,MATCH(S$1,INDIRECT("Table!A" &amp; $AS27):INDIRECT("Table!" &amp; $BE$45 &amp; $AS27),0)))))</f>
        <v>4319.5</v>
      </c>
      <c r="T27" s="278">
        <f ca="1">IF(ISERROR(MATCH(T$1,INDIRECT("Table!A"&amp;$AS27):INDIRECT("Table!" &amp; $BE$45 &amp; $AS27),0)),"",INDIRECT(CONCATENATE("Table!",ADDRESS($AO27,MATCH(T$1,INDIRECT("Table!A" &amp; $AS27):INDIRECT("Table!" &amp; $BE$45 &amp; $AS27),0)))))</f>
        <v>2201.5</v>
      </c>
      <c r="U27" s="278" t="str">
        <f ca="1">IF(ISERROR(MATCH(U$1,INDIRECT("Table!A"&amp;$AS27):INDIRECT("Table!" &amp; $BE$45 &amp; $AS27),0)),"",INDIRECT(CONCATENATE("Table!",ADDRESS($AO27,MATCH(U$1,INDIRECT("Table!A" &amp; $AS27):INDIRECT("Table!" &amp; $BE$45 &amp; $AS27),0)))))</f>
        <v/>
      </c>
      <c r="V27" s="278">
        <f ca="1">IF(ISERROR(MATCH(V$1,INDIRECT("Table!A"&amp;$AS27):INDIRECT("Table!" &amp; $BE$45 &amp; $AS27),0)),"",INDIRECT(CONCATENATE("Table!",ADDRESS($AO27,MATCH(V$1,INDIRECT("Table!A" &amp; $AS27):INDIRECT("Table!" &amp; $BE$45 &amp; $AS27),0)))))</f>
        <v>42041.3</v>
      </c>
      <c r="W27" s="278">
        <f ca="1">IF(ISERROR(MATCH(W$1,INDIRECT("Table!A"&amp;$AS27):INDIRECT("Table!" &amp; $BE$45 &amp; $AS27),0)),"",INDIRECT(CONCATENATE("Table!",ADDRESS($AO27,MATCH(W$1,INDIRECT("Table!A" &amp; $AS27):INDIRECT("Table!" &amp; $BE$45 &amp; $AS27),0)))))</f>
        <v>77208.800000000003</v>
      </c>
      <c r="X27" s="278">
        <f ca="1">IF(ISERROR(MATCH(X$1,INDIRECT("Table!A"&amp;$AS27):INDIRECT("Table!" &amp; $BE$45 &amp; $AS27),0)),"",INDIRECT(CONCATENATE("Table!",ADDRESS($AO27,MATCH(X$1,INDIRECT("Table!A" &amp; $AS27):INDIRECT("Table!" &amp; $BE$45 &amp; $AS27),0)))))</f>
        <v>78613.8</v>
      </c>
      <c r="Y27" s="278">
        <f ca="1">IF(ISERROR(MATCH(Y$1,INDIRECT("Table!A"&amp;$AS27):INDIRECT("Table!" &amp; $BE$45 &amp; $AS27),0)),"",INDIRECT(CONCATENATE("Table!",ADDRESS($AO27,MATCH(Y$1,INDIRECT("Table!A" &amp; $AS27):INDIRECT("Table!" &amp; $BE$45 &amp; $AS27),0)))))</f>
        <v>156441.29999999999</v>
      </c>
      <c r="Z27" s="278">
        <f ca="1">IF(ISERROR(MATCH(Z$1,INDIRECT("Table!A"&amp;$AS27):INDIRECT("Table!" &amp; $BE$45 &amp; $AS27),0)),"",INDIRECT(CONCATENATE("Table!",ADDRESS($AO27,MATCH(Z$1,INDIRECT("Table!A" &amp; $AS27):INDIRECT("Table!" &amp; $BE$45 &amp; $AS27),0)))))</f>
        <v>85582.7</v>
      </c>
      <c r="AA27" s="278">
        <f ca="1">IF(ISERROR(MATCH(AA$1,INDIRECT("Table!A"&amp;$AS27):INDIRECT("Table!" &amp; $BE$45 &amp; $AS27),0)),"",INDIRECT(CONCATENATE("Table!",ADDRESS($AO27,MATCH(AA$1,INDIRECT("Table!A" &amp; $AS27):INDIRECT("Table!" &amp; $BE$45 &amp; $AS27),0)))))</f>
        <v>46836.6</v>
      </c>
      <c r="AB27" s="278">
        <f ca="1">IF(ISERROR(MATCH(AB$1,INDIRECT("Table!A"&amp;$AS27):INDIRECT("Table!" &amp; $BE$45 &amp; $AS27),0)),"",INDIRECT(CONCATENATE("Table!",ADDRESS($AO27,MATCH(AB$1,INDIRECT("Table!A" &amp; $AS27):INDIRECT("Table!" &amp; $BE$45 &amp; $AS27),0)))))</f>
        <v>67734.7</v>
      </c>
      <c r="AC27" s="278">
        <f ca="1">IF(ISERROR(MATCH(AC$1,INDIRECT("Table!A"&amp;$AS27):INDIRECT("Table!" &amp; $BE$45 &amp; $AS27),0)),"",INDIRECT(CONCATENATE("Table!",ADDRESS($AO27,MATCH(AC$1,INDIRECT("Table!A" &amp; $AS27):INDIRECT("Table!" &amp; $BE$45 &amp; $AS27),0)))))</f>
        <v>7622</v>
      </c>
      <c r="AD27" s="278" t="str">
        <f ca="1">IF(ISERROR(MATCH(AD$1,INDIRECT("Table!A"&amp;$AS27):INDIRECT("Table!" &amp; $BE$45 &amp; $AS27),0)),"",INDIRECT(CONCATENATE("Table!",ADDRESS($AO27,MATCH(AD$1,INDIRECT("Table!A" &amp; $AS27):INDIRECT("Table!" &amp; $BE$45 &amp; $AS27),0)))))</f>
        <v/>
      </c>
      <c r="AE27" s="278" t="str">
        <f ca="1">IF(ISERROR(MATCH(AE$1,INDIRECT("Table!A"&amp;$AS27):INDIRECT("Table!" &amp; $BE$45 &amp; $AS27),0)),"",INDIRECT(CONCATENATE("Table!",ADDRESS($AO27,MATCH(AE$1,INDIRECT("Table!A" &amp; $AS27):INDIRECT("Table!" &amp; $BE$45 &amp; $AS27),0)))))</f>
        <v/>
      </c>
      <c r="AF27" s="278">
        <f ca="1">IF(ISERROR(MATCH(AF$1,INDIRECT("Table!A"&amp;$AS27):INDIRECT("Table!" &amp; $BE$45 &amp; $AS27),0)),"",INDIRECT(CONCATENATE("Table!",ADDRESS($AO27,MATCH(AF$1,INDIRECT("Table!A" &amp; $AS27):INDIRECT("Table!" &amp; $BE$45 &amp; $AS27),0)))))</f>
        <v>155295</v>
      </c>
      <c r="AG27" s="278">
        <f ca="1">IF(ISERROR(MATCH(AG$1,INDIRECT("Table!A"&amp;$AS27):INDIRECT("Table!" &amp; $BE$45 &amp; $AS27),0)),"",INDIRECT(CONCATENATE("Table!",ADDRESS($AO27,MATCH(AG$1,INDIRECT("Table!A" &amp; $AS27):INDIRECT("Table!" &amp; $BE$45 &amp; $AS27),0)))))</f>
        <v>54552.5</v>
      </c>
      <c r="AH27" s="278">
        <f ca="1">IF(ISERROR(MATCH(AH$1,INDIRECT("Table!A"&amp;$AS27):INDIRECT("Table!" &amp; $BE$45 &amp; $AS27),0)),"",INDIRECT(CONCATENATE("Table!",ADDRESS($AO27,MATCH(AH$1,INDIRECT("Table!A" &amp; $AS27):INDIRECT("Table!" &amp; $BE$45 &amp; $AS27),0)))))</f>
        <v>44431.4</v>
      </c>
      <c r="AI27" s="278">
        <f ca="1">IF(ISERROR(MATCH(AI$1,INDIRECT("Table!A"&amp;$AS27):INDIRECT("Table!" &amp; $BE$45 &amp; $AS27),0)),"",INDIRECT(CONCATENATE("Table!",ADDRESS($AO27,MATCH(AI$1,INDIRECT("Table!A" &amp; $AS27):INDIRECT("Table!" &amp; $BE$45 &amp; $AS27),0)))))</f>
        <v>132073.5</v>
      </c>
      <c r="AJ27" s="278">
        <f ca="1">IF(ISERROR(MATCH(AJ$1,INDIRECT("Table!A"&amp;$AS27):INDIRECT("Table!" &amp; $BE$45 &amp; $AS27),0)),"",INDIRECT(CONCATENATE("Table!",ADDRESS($AO27,MATCH(AJ$1,INDIRECT("Table!A" &amp; $AS27):INDIRECT("Table!" &amp; $BE$45 &amp; $AS27),0)))))</f>
        <v>3902.7</v>
      </c>
      <c r="AK27" s="278" t="str">
        <f ca="1">IF(ISERROR(MATCH(AK$1,INDIRECT("Table!A"&amp;$AS27):INDIRECT("Table!" &amp; $BE$45 &amp; $AS27),0)),"",INDIRECT(CONCATENATE("Table!",ADDRESS($AO27,MATCH(AK$1,INDIRECT("Table!A" &amp; $AS27):INDIRECT("Table!" &amp; $BE$45 &amp; $AS27),0)))))</f>
        <v/>
      </c>
      <c r="AL27" s="278" t="str">
        <f ca="1">IF(ISERROR(MATCH(AL$1,INDIRECT("Table!A"&amp;$AS27):INDIRECT("Table!" &amp; $BE$45 &amp; $AS27),0)),"",INDIRECT(CONCATENATE("Table!",ADDRESS($AO27,MATCH(AL$1,INDIRECT("Table!A" &amp; $AS27):INDIRECT("Table!" &amp; $BE$45 &amp; $AS27),0)))))</f>
        <v/>
      </c>
      <c r="AM27" s="278">
        <f ca="1">IF(ISERROR(MATCH(AM$1,INDIRECT("Table!A"&amp;$AS27):INDIRECT("Table!" &amp; $BE$45 &amp; $AS27),0)),"",INDIRECT(CONCATENATE("Table!",ADDRESS($AO27,MATCH(AM$1,INDIRECT("Table!A" &amp; $AS27):INDIRECT("Table!" &amp; $BE$45 &amp; $AS27),0)))))</f>
        <v>4319.5</v>
      </c>
      <c r="AN27" s="278">
        <f ca="1">IF(ISERROR(MATCH(AN$1,INDIRECT("Table!A"&amp;$AS27):INDIRECT("Table!" &amp; $BE$45 &amp; $AS27),0)),"",INDIRECT(CONCATENATE("Table!",ADDRESS($AO27,MATCH(AN$1,INDIRECT("Table!A" &amp; $AS27):INDIRECT("Table!" &amp; $BE$45 &amp; $AS27),0)))))</f>
        <v>2201.5</v>
      </c>
      <c r="AO27" s="274">
        <f>MATCH($A27,Table!$A:$A,0)+$AQ$2-1</f>
        <v>281</v>
      </c>
      <c r="AS27" s="276">
        <f>MATCH($A27,Table!$A:$A,0)+$AU$2-1</f>
        <v>279</v>
      </c>
      <c r="AW27" s="274">
        <f>MATCH($A27,Table!$A:$A,0)+$AY$2-1</f>
        <v>280</v>
      </c>
      <c r="BA27" s="276">
        <f>MATCH($A27,Table!$A:$A,0)+$AU$2-1</f>
        <v>279</v>
      </c>
      <c r="BE27" s="389" t="s">
        <v>218</v>
      </c>
    </row>
    <row r="28" spans="1:57" s="271" customFormat="1">
      <c r="A28" s="272">
        <v>41344</v>
      </c>
      <c r="B28" s="278">
        <f ca="1">IF(ISERROR(MATCH(B$1,INDIRECT("Table!A"&amp;$AS28):INDIRECT("Table!" &amp; $BE$45 &amp; $AS28),0)),"",INDIRECT(CONCATENATE("Table!",ADDRESS($AO28,MATCH(B$1,INDIRECT("Table!A" &amp; $AS28):INDIRECT("Table!" &amp; $BE$45 &amp; $AS28),0)))))</f>
        <v>42701.5</v>
      </c>
      <c r="C28" s="278">
        <f ca="1">IF(ISERROR(MATCH(C$1,INDIRECT("Table!A"&amp;$AS28):INDIRECT("Table!" &amp; $BE$45 &amp; $AS28),0)),"",INDIRECT(CONCATENATE("Table!",ADDRESS($AO28,MATCH(C$1,INDIRECT("Table!A" &amp; $AS28):INDIRECT("Table!" &amp; $BE$45 &amp; $AS28),0)))))</f>
        <v>77199.3</v>
      </c>
      <c r="D28" s="278">
        <f ca="1">IF(ISERROR(MATCH(D$1,INDIRECT("Table!A"&amp;$AS28):INDIRECT("Table!" &amp; $BE$45 &amp; $AS28),0)),"",INDIRECT(CONCATENATE("Table!",ADDRESS($AO28,MATCH(D$1,INDIRECT("Table!A" &amp; $AS28):INDIRECT("Table!" &amp; $BE$45 &amp; $AS28),0)))))</f>
        <v>78613.8</v>
      </c>
      <c r="E28" s="278">
        <f ca="1">IF(ISERROR(MATCH(E$1,INDIRECT("Table!A"&amp;$AS28):INDIRECT("Table!" &amp; $BE$45 &amp; $AS28),0)),"",INDIRECT(CONCATENATE("Table!",ADDRESS($AO28,MATCH(E$1,INDIRECT("Table!A" &amp; $AS28):INDIRECT("Table!" &amp; $BE$45 &amp; $AS28),0)))))</f>
        <v>156422.20000000001</v>
      </c>
      <c r="F28" s="278">
        <f ca="1">IF(ISERROR(MATCH(F$1,INDIRECT("Table!A"&amp;$AS28):INDIRECT("Table!" &amp; $BE$45 &amp; $AS28),0)),"",INDIRECT(CONCATENATE("Table!",ADDRESS($AO28,MATCH(F$1,INDIRECT("Table!A" &amp; $AS28):INDIRECT("Table!" &amp; $BE$45 &amp; $AS28),0)))))</f>
        <v>85582.7</v>
      </c>
      <c r="G28" s="278">
        <f ca="1">IF(ISERROR(MATCH(G$1,INDIRECT("Table!A"&amp;$AS28):INDIRECT("Table!" &amp; $BE$45 &amp; $AS28),0)),"",INDIRECT(CONCATENATE("Table!",ADDRESS($AO28,MATCH(G$1,INDIRECT("Table!A" &amp; $AS28):INDIRECT("Table!" &amp; $BE$45 &amp; $AS28),0)))))</f>
        <v>47094.9</v>
      </c>
      <c r="H28" s="278">
        <f ca="1">IF(ISERROR(MATCH(H$1,INDIRECT("Table!A"&amp;$AS28):INDIRECT("Table!" &amp; $BE$45 &amp; $AS28),0)),"",INDIRECT(CONCATENATE("Table!",ADDRESS($AO28,MATCH(H$1,INDIRECT("Table!A" &amp; $AS28):INDIRECT("Table!" &amp; $BE$45 &amp; $AS28),0)))))</f>
        <v>67688.7</v>
      </c>
      <c r="I28" s="278">
        <f ca="1">IF(ISERROR(MATCH(I$1,INDIRECT("Table!A"&amp;$AS28):INDIRECT("Table!" &amp; $BE$45 &amp; $AS28),0)),"",INDIRECT(CONCATENATE("Table!",ADDRESS($AO28,MATCH(I$1,INDIRECT("Table!A" &amp; $AS28):INDIRECT("Table!" &amp; $BE$45 &amp; $AS28),0)))))</f>
        <v>3902.3</v>
      </c>
      <c r="J28" s="278" t="str">
        <f ca="1">IF(ISERROR(MATCH(J$1,INDIRECT("Table!A"&amp;$AS28):INDIRECT("Table!" &amp; $BE$45 &amp; $AS28),0)),"",INDIRECT(CONCATENATE("Table!",ADDRESS($AO28,MATCH(J$1,INDIRECT("Table!A" &amp; $AS28):INDIRECT("Table!" &amp; $BE$45 &amp; $AS28),0)))))</f>
        <v/>
      </c>
      <c r="K28" s="278" t="str">
        <f ca="1">IF(ISERROR(MATCH(K$1,INDIRECT("Table!A"&amp;$AS28):INDIRECT("Table!" &amp; $BE$45 &amp; $AS28),0)),"",INDIRECT(CONCATENATE("Table!",ADDRESS($AO28,MATCH(K$1,INDIRECT("Table!A" &amp; $AS28):INDIRECT("Table!" &amp; $BE$45 &amp; $AS28),0)))))</f>
        <v/>
      </c>
      <c r="L28" s="278">
        <f ca="1">IF(ISERROR(MATCH(L$1,INDIRECT("Table!A"&amp;$AS28):INDIRECT("Table!" &amp; $BE$45 &amp; $AS28),0)),"",INDIRECT(CONCATENATE("Table!",ADDRESS($AO28,MATCH(L$1,INDIRECT("Table!A" &amp; $AS28):INDIRECT("Table!" &amp; $BE$45 &amp; $AS28),0)))))</f>
        <v>155259.9</v>
      </c>
      <c r="M28" s="278">
        <f ca="1">IF(ISERROR(MATCH(M$1,INDIRECT("Table!A"&amp;$AS28):INDIRECT("Table!" &amp; $BE$45 &amp; $AS28),0)),"",INDIRECT(CONCATENATE("Table!",ADDRESS($AO28,MATCH(M$1,INDIRECT("Table!A" &amp; $AS28):INDIRECT("Table!" &amp; $BE$45 &amp; $AS28),0)))))</f>
        <v>55077.9</v>
      </c>
      <c r="N28" s="278">
        <f ca="1">IF(ISERROR(MATCH(N$1,INDIRECT("Table!A"&amp;$AS28):INDIRECT("Table!" &amp; $BE$45 &amp; $AS28),0)),"",INDIRECT(CONCATENATE("Table!",ADDRESS($AO28,MATCH(N$1,INDIRECT("Table!A" &amp; $AS28):INDIRECT("Table!" &amp; $BE$45 &amp; $AS28),0)))))</f>
        <v>44382.3</v>
      </c>
      <c r="O28" s="278">
        <f ca="1">IF(ISERROR(MATCH(O$1,INDIRECT("Table!A"&amp;$AS28):INDIRECT("Table!" &amp; $BE$45 &amp; $AS28),0)),"",INDIRECT(CONCATENATE("Table!",ADDRESS($AO28,MATCH(O$1,INDIRECT("Table!A" &amp; $AS28):INDIRECT("Table!" &amp; $BE$45 &amp; $AS28),0)))))</f>
        <v>132047.70000000001</v>
      </c>
      <c r="P28" s="278">
        <f ca="1">IF(ISERROR(MATCH(P$1,INDIRECT("Table!A"&amp;$AS28):INDIRECT("Table!" &amp; $BE$45 &amp; $AS28),0)),"",INDIRECT(CONCATENATE("Table!",ADDRESS($AO28,MATCH(P$1,INDIRECT("Table!A" &amp; $AS28):INDIRECT("Table!" &amp; $BE$45 &amp; $AS28),0)))))</f>
        <v>7622</v>
      </c>
      <c r="Q28" s="278" t="str">
        <f ca="1">IF(ISERROR(MATCH(Q$1,INDIRECT("Table!A"&amp;$AS28):INDIRECT("Table!" &amp; $BE$45 &amp; $AS28),0)),"",INDIRECT(CONCATENATE("Table!",ADDRESS($AO28,MATCH(Q$1,INDIRECT("Table!A" &amp; $AS28):INDIRECT("Table!" &amp; $BE$45 &amp; $AS28),0)))))</f>
        <v/>
      </c>
      <c r="R28" s="278" t="str">
        <f ca="1">IF(ISERROR(MATCH(R$1,INDIRECT("Table!A"&amp;$AS28):INDIRECT("Table!" &amp; $BE$45 &amp; $AS28),0)),"",INDIRECT(CONCATENATE("Table!",ADDRESS($AO28,MATCH(R$1,INDIRECT("Table!A" &amp; $AS28):INDIRECT("Table!" &amp; $BE$45 &amp; $AS28),0)))))</f>
        <v/>
      </c>
      <c r="S28" s="278">
        <f ca="1">IF(ISERROR(MATCH(S$1,INDIRECT("Table!A"&amp;$AS28):INDIRECT("Table!" &amp; $BE$45 &amp; $AS28),0)),"",INDIRECT(CONCATENATE("Table!",ADDRESS($AO28,MATCH(S$1,INDIRECT("Table!A" &amp; $AS28):INDIRECT("Table!" &amp; $BE$45 &amp; $AS28),0)))))</f>
        <v>4274.8999999999996</v>
      </c>
      <c r="T28" s="278">
        <f ca="1">IF(ISERROR(MATCH(T$1,INDIRECT("Table!A"&amp;$AS28):INDIRECT("Table!" &amp; $BE$45 &amp; $AS28),0)),"",INDIRECT(CONCATENATE("Table!",ADDRESS($AO28,MATCH(T$1,INDIRECT("Table!A" &amp; $AS28):INDIRECT("Table!" &amp; $BE$45 &amp; $AS28),0)))))</f>
        <v>2165</v>
      </c>
      <c r="U28" s="278" t="str">
        <f ca="1">IF(ISERROR(MATCH(U$1,INDIRECT("Table!A"&amp;$AS28):INDIRECT("Table!" &amp; $BE$45 &amp; $AS28),0)),"",INDIRECT(CONCATENATE("Table!",ADDRESS($AO28,MATCH(U$1,INDIRECT("Table!A" &amp; $AS28):INDIRECT("Table!" &amp; $BE$45 &amp; $AS28),0)))))</f>
        <v/>
      </c>
      <c r="V28" s="278">
        <f ca="1">IF(ISERROR(MATCH(V$1,INDIRECT("Table!A"&amp;$AS28):INDIRECT("Table!" &amp; $BE$45 &amp; $AS28),0)),"",INDIRECT(CONCATENATE("Table!",ADDRESS($AO28,MATCH(V$1,INDIRECT("Table!A" &amp; $AS28):INDIRECT("Table!" &amp; $BE$45 &amp; $AS28),0)))))</f>
        <v>42701.5</v>
      </c>
      <c r="W28" s="278">
        <f ca="1">IF(ISERROR(MATCH(W$1,INDIRECT("Table!A"&amp;$AS28):INDIRECT("Table!" &amp; $BE$45 &amp; $AS28),0)),"",INDIRECT(CONCATENATE("Table!",ADDRESS($AO28,MATCH(W$1,INDIRECT("Table!A" &amp; $AS28):INDIRECT("Table!" &amp; $BE$45 &amp; $AS28),0)))))</f>
        <v>77199.3</v>
      </c>
      <c r="X28" s="278">
        <f ca="1">IF(ISERROR(MATCH(X$1,INDIRECT("Table!A"&amp;$AS28):INDIRECT("Table!" &amp; $BE$45 &amp; $AS28),0)),"",INDIRECT(CONCATENATE("Table!",ADDRESS($AO28,MATCH(X$1,INDIRECT("Table!A" &amp; $AS28):INDIRECT("Table!" &amp; $BE$45 &amp; $AS28),0)))))</f>
        <v>78613.8</v>
      </c>
      <c r="Y28" s="278">
        <f ca="1">IF(ISERROR(MATCH(Y$1,INDIRECT("Table!A"&amp;$AS28):INDIRECT("Table!" &amp; $BE$45 &amp; $AS28),0)),"",INDIRECT(CONCATENATE("Table!",ADDRESS($AO28,MATCH(Y$1,INDIRECT("Table!A" &amp; $AS28):INDIRECT("Table!" &amp; $BE$45 &amp; $AS28),0)))))</f>
        <v>156422.20000000001</v>
      </c>
      <c r="Z28" s="278">
        <f ca="1">IF(ISERROR(MATCH(Z$1,INDIRECT("Table!A"&amp;$AS28):INDIRECT("Table!" &amp; $BE$45 &amp; $AS28),0)),"",INDIRECT(CONCATENATE("Table!",ADDRESS($AO28,MATCH(Z$1,INDIRECT("Table!A" &amp; $AS28):INDIRECT("Table!" &amp; $BE$45 &amp; $AS28),0)))))</f>
        <v>85582.7</v>
      </c>
      <c r="AA28" s="278">
        <f ca="1">IF(ISERROR(MATCH(AA$1,INDIRECT("Table!A"&amp;$AS28):INDIRECT("Table!" &amp; $BE$45 &amp; $AS28),0)),"",INDIRECT(CONCATENATE("Table!",ADDRESS($AO28,MATCH(AA$1,INDIRECT("Table!A" &amp; $AS28):INDIRECT("Table!" &amp; $BE$45 &amp; $AS28),0)))))</f>
        <v>47094.9</v>
      </c>
      <c r="AB28" s="278">
        <f ca="1">IF(ISERROR(MATCH(AB$1,INDIRECT("Table!A"&amp;$AS28):INDIRECT("Table!" &amp; $BE$45 &amp; $AS28),0)),"",INDIRECT(CONCATENATE("Table!",ADDRESS($AO28,MATCH(AB$1,INDIRECT("Table!A" &amp; $AS28):INDIRECT("Table!" &amp; $BE$45 &amp; $AS28),0)))))</f>
        <v>67688.7</v>
      </c>
      <c r="AC28" s="278">
        <f ca="1">IF(ISERROR(MATCH(AC$1,INDIRECT("Table!A"&amp;$AS28):INDIRECT("Table!" &amp; $BE$45 &amp; $AS28),0)),"",INDIRECT(CONCATENATE("Table!",ADDRESS($AO28,MATCH(AC$1,INDIRECT("Table!A" &amp; $AS28):INDIRECT("Table!" &amp; $BE$45 &amp; $AS28),0)))))</f>
        <v>7622</v>
      </c>
      <c r="AD28" s="278" t="str">
        <f ca="1">IF(ISERROR(MATCH(AD$1,INDIRECT("Table!A"&amp;$AS28):INDIRECT("Table!" &amp; $BE$45 &amp; $AS28),0)),"",INDIRECT(CONCATENATE("Table!",ADDRESS($AO28,MATCH(AD$1,INDIRECT("Table!A" &amp; $AS28):INDIRECT("Table!" &amp; $BE$45 &amp; $AS28),0)))))</f>
        <v/>
      </c>
      <c r="AE28" s="278" t="str">
        <f ca="1">IF(ISERROR(MATCH(AE$1,INDIRECT("Table!A"&amp;$AS28):INDIRECT("Table!" &amp; $BE$45 &amp; $AS28),0)),"",INDIRECT(CONCATENATE("Table!",ADDRESS($AO28,MATCH(AE$1,INDIRECT("Table!A" &amp; $AS28):INDIRECT("Table!" &amp; $BE$45 &amp; $AS28),0)))))</f>
        <v/>
      </c>
      <c r="AF28" s="278">
        <f ca="1">IF(ISERROR(MATCH(AF$1,INDIRECT("Table!A"&amp;$AS28):INDIRECT("Table!" &amp; $BE$45 &amp; $AS28),0)),"",INDIRECT(CONCATENATE("Table!",ADDRESS($AO28,MATCH(AF$1,INDIRECT("Table!A" &amp; $AS28):INDIRECT("Table!" &amp; $BE$45 &amp; $AS28),0)))))</f>
        <v>155259.9</v>
      </c>
      <c r="AG28" s="278">
        <f ca="1">IF(ISERROR(MATCH(AG$1,INDIRECT("Table!A"&amp;$AS28):INDIRECT("Table!" &amp; $BE$45 &amp; $AS28),0)),"",INDIRECT(CONCATENATE("Table!",ADDRESS($AO28,MATCH(AG$1,INDIRECT("Table!A" &amp; $AS28):INDIRECT("Table!" &amp; $BE$45 &amp; $AS28),0)))))</f>
        <v>55077.9</v>
      </c>
      <c r="AH28" s="278">
        <f ca="1">IF(ISERROR(MATCH(AH$1,INDIRECT("Table!A"&amp;$AS28):INDIRECT("Table!" &amp; $BE$45 &amp; $AS28),0)),"",INDIRECT(CONCATENATE("Table!",ADDRESS($AO28,MATCH(AH$1,INDIRECT("Table!A" &amp; $AS28):INDIRECT("Table!" &amp; $BE$45 &amp; $AS28),0)))))</f>
        <v>44382.3</v>
      </c>
      <c r="AI28" s="278">
        <f ca="1">IF(ISERROR(MATCH(AI$1,INDIRECT("Table!A"&amp;$AS28):INDIRECT("Table!" &amp; $BE$45 &amp; $AS28),0)),"",INDIRECT(CONCATENATE("Table!",ADDRESS($AO28,MATCH(AI$1,INDIRECT("Table!A" &amp; $AS28):INDIRECT("Table!" &amp; $BE$45 &amp; $AS28),0)))))</f>
        <v>132047.70000000001</v>
      </c>
      <c r="AJ28" s="278">
        <f ca="1">IF(ISERROR(MATCH(AJ$1,INDIRECT("Table!A"&amp;$AS28):INDIRECT("Table!" &amp; $BE$45 &amp; $AS28),0)),"",INDIRECT(CONCATENATE("Table!",ADDRESS($AO28,MATCH(AJ$1,INDIRECT("Table!A" &amp; $AS28):INDIRECT("Table!" &amp; $BE$45 &amp; $AS28),0)))))</f>
        <v>3902.3</v>
      </c>
      <c r="AK28" s="278" t="str">
        <f ca="1">IF(ISERROR(MATCH(AK$1,INDIRECT("Table!A"&amp;$AS28):INDIRECT("Table!" &amp; $BE$45 &amp; $AS28),0)),"",INDIRECT(CONCATENATE("Table!",ADDRESS($AO28,MATCH(AK$1,INDIRECT("Table!A" &amp; $AS28):INDIRECT("Table!" &amp; $BE$45 &amp; $AS28),0)))))</f>
        <v/>
      </c>
      <c r="AL28" s="278" t="str">
        <f ca="1">IF(ISERROR(MATCH(AL$1,INDIRECT("Table!A"&amp;$AS28):INDIRECT("Table!" &amp; $BE$45 &amp; $AS28),0)),"",INDIRECT(CONCATENATE("Table!",ADDRESS($AO28,MATCH(AL$1,INDIRECT("Table!A" &amp; $AS28):INDIRECT("Table!" &amp; $BE$45 &amp; $AS28),0)))))</f>
        <v/>
      </c>
      <c r="AM28" s="278">
        <f ca="1">IF(ISERROR(MATCH(AM$1,INDIRECT("Table!A"&amp;$AS28):INDIRECT("Table!" &amp; $BE$45 &amp; $AS28),0)),"",INDIRECT(CONCATENATE("Table!",ADDRESS($AO28,MATCH(AM$1,INDIRECT("Table!A" &amp; $AS28):INDIRECT("Table!" &amp; $BE$45 &amp; $AS28),0)))))</f>
        <v>4274.8999999999996</v>
      </c>
      <c r="AN28" s="278">
        <f ca="1">IF(ISERROR(MATCH(AN$1,INDIRECT("Table!A"&amp;$AS28):INDIRECT("Table!" &amp; $BE$45 &amp; $AS28),0)),"",INDIRECT(CONCATENATE("Table!",ADDRESS($AO28,MATCH(AN$1,INDIRECT("Table!A" &amp; $AS28):INDIRECT("Table!" &amp; $BE$45 &amp; $AS28),0)))))</f>
        <v>2165</v>
      </c>
      <c r="AO28" s="274">
        <f>MATCH($A28,Table!$A:$A,0)+$AQ$2-1</f>
        <v>293</v>
      </c>
      <c r="AS28" s="276">
        <f>MATCH($A28,Table!$A:$A,0)+$AU$2-1</f>
        <v>291</v>
      </c>
      <c r="AW28" s="274">
        <f>MATCH($A28,Table!$A:$A,0)+$AY$2-1</f>
        <v>292</v>
      </c>
      <c r="BA28" s="276">
        <f>MATCH($A28,Table!$A:$A,0)+$AU$2-1</f>
        <v>291</v>
      </c>
      <c r="BE28" s="389" t="s">
        <v>218</v>
      </c>
    </row>
    <row r="29" spans="1:57" s="271" customFormat="1">
      <c r="A29" s="272">
        <v>41341</v>
      </c>
      <c r="B29" s="278">
        <f ca="1">IF(ISERROR(MATCH(B$1,INDIRECT("Table!A"&amp;$AS29):INDIRECT("Table!" &amp; $BE$45 &amp; $AS29),0)),"",INDIRECT(CONCATENATE("Table!",ADDRESS($AO29,MATCH(B$1,INDIRECT("Table!A" &amp; $AS29):INDIRECT("Table!" &amp; $BE$45 &amp; $AS29),0)))))</f>
        <v>41411.300000000003</v>
      </c>
      <c r="C29" s="278">
        <f ca="1">IF(ISERROR(MATCH(C$1,INDIRECT("Table!A"&amp;$AS29):INDIRECT("Table!" &amp; $BE$45 &amp; $AS29),0)),"",INDIRECT(CONCATENATE("Table!",ADDRESS($AO29,MATCH(C$1,INDIRECT("Table!A" &amp; $AS29):INDIRECT("Table!" &amp; $BE$45 &amp; $AS29),0)))))</f>
        <v>77180.399999999994</v>
      </c>
      <c r="D29" s="278">
        <f ca="1">IF(ISERROR(MATCH(D$1,INDIRECT("Table!A"&amp;$AS29):INDIRECT("Table!" &amp; $BE$45 &amp; $AS29),0)),"",INDIRECT(CONCATENATE("Table!",ADDRESS($AO29,MATCH(D$1,INDIRECT("Table!A" &amp; $AS29):INDIRECT("Table!" &amp; $BE$45 &amp; $AS29),0)))))</f>
        <v>78594.899999999994</v>
      </c>
      <c r="E29" s="278">
        <f ca="1">IF(ISERROR(MATCH(E$1,INDIRECT("Table!A"&amp;$AS29):INDIRECT("Table!" &amp; $BE$45 &amp; $AS29),0)),"",INDIRECT(CONCATENATE("Table!",ADDRESS($AO29,MATCH(E$1,INDIRECT("Table!A" &amp; $AS29):INDIRECT("Table!" &amp; $BE$45 &amp; $AS29),0)))))</f>
        <v>155940</v>
      </c>
      <c r="F29" s="278">
        <f ca="1">IF(ISERROR(MATCH(F$1,INDIRECT("Table!A"&amp;$AS29):INDIRECT("Table!" &amp; $BE$45 &amp; $AS29),0)),"",INDIRECT(CONCATENATE("Table!",ADDRESS($AO29,MATCH(F$1,INDIRECT("Table!A" &amp; $AS29):INDIRECT("Table!" &amp; $BE$45 &amp; $AS29),0)))))</f>
        <v>84718.7</v>
      </c>
      <c r="G29" s="278">
        <f ca="1">IF(ISERROR(MATCH(G$1,INDIRECT("Table!A"&amp;$AS29):INDIRECT("Table!" &amp; $BE$45 &amp; $AS29),0)),"",INDIRECT(CONCATENATE("Table!",ADDRESS($AO29,MATCH(G$1,INDIRECT("Table!A" &amp; $AS29):INDIRECT("Table!" &amp; $BE$45 &amp; $AS29),0)))))</f>
        <v>43663.7</v>
      </c>
      <c r="H29" s="278">
        <f ca="1">IF(ISERROR(MATCH(H$1,INDIRECT("Table!A"&amp;$AS29):INDIRECT("Table!" &amp; $BE$45 &amp; $AS29),0)),"",INDIRECT(CONCATENATE("Table!",ADDRESS($AO29,MATCH(H$1,INDIRECT("Table!A" &amp; $AS29):INDIRECT("Table!" &amp; $BE$45 &amp; $AS29),0)))))</f>
        <v>66269</v>
      </c>
      <c r="I29" s="278">
        <f ca="1">IF(ISERROR(MATCH(I$1,INDIRECT("Table!A"&amp;$AS29):INDIRECT("Table!" &amp; $BE$45 &amp; $AS29),0)),"",INDIRECT(CONCATENATE("Table!",ADDRESS($AO29,MATCH(I$1,INDIRECT("Table!A" &amp; $AS29):INDIRECT("Table!" &amp; $BE$45 &amp; $AS29),0)))))</f>
        <v>3901.2</v>
      </c>
      <c r="J29" s="278" t="str">
        <f ca="1">IF(ISERROR(MATCH(J$1,INDIRECT("Table!A"&amp;$AS29):INDIRECT("Table!" &amp; $BE$45 &amp; $AS29),0)),"",INDIRECT(CONCATENATE("Table!",ADDRESS($AO29,MATCH(J$1,INDIRECT("Table!A" &amp; $AS29):INDIRECT("Table!" &amp; $BE$45 &amp; $AS29),0)))))</f>
        <v/>
      </c>
      <c r="K29" s="278" t="str">
        <f ca="1">IF(ISERROR(MATCH(K$1,INDIRECT("Table!A"&amp;$AS29):INDIRECT("Table!" &amp; $BE$45 &amp; $AS29),0)),"",INDIRECT(CONCATENATE("Table!",ADDRESS($AO29,MATCH(K$1,INDIRECT("Table!A" &amp; $AS29):INDIRECT("Table!" &amp; $BE$45 &amp; $AS29),0)))))</f>
        <v/>
      </c>
      <c r="L29" s="278">
        <f ca="1">IF(ISERROR(MATCH(L$1,INDIRECT("Table!A"&amp;$AS29):INDIRECT("Table!" &amp; $BE$45 &amp; $AS29),0)),"",INDIRECT(CONCATENATE("Table!",ADDRESS($AO29,MATCH(L$1,INDIRECT("Table!A" &amp; $AS29):INDIRECT("Table!" &amp; $BE$45 &amp; $AS29),0)))))</f>
        <v>155005.29999999999</v>
      </c>
      <c r="M29" s="278">
        <f ca="1">IF(ISERROR(MATCH(M$1,INDIRECT("Table!A"&amp;$AS29):INDIRECT("Table!" &amp; $BE$45 &amp; $AS29),0)),"",INDIRECT(CONCATENATE("Table!",ADDRESS($AO29,MATCH(M$1,INDIRECT("Table!A" &amp; $AS29):INDIRECT("Table!" &amp; $BE$45 &amp; $AS29),0)))))</f>
        <v>52424.2</v>
      </c>
      <c r="N29" s="278">
        <f ca="1">IF(ISERROR(MATCH(N$1,INDIRECT("Table!A"&amp;$AS29):INDIRECT("Table!" &amp; $BE$45 &amp; $AS29),0)),"",INDIRECT(CONCATENATE("Table!",ADDRESS($AO29,MATCH(N$1,INDIRECT("Table!A" &amp; $AS29):INDIRECT("Table!" &amp; $BE$45 &amp; $AS29),0)))))</f>
        <v>43915</v>
      </c>
      <c r="O29" s="278">
        <f ca="1">IF(ISERROR(MATCH(O$1,INDIRECT("Table!A"&amp;$AS29):INDIRECT("Table!" &amp; $BE$45 &amp; $AS29),0)),"",INDIRECT(CONCATENATE("Table!",ADDRESS($AO29,MATCH(O$1,INDIRECT("Table!A" &amp; $AS29):INDIRECT("Table!" &amp; $BE$45 &amp; $AS29),0)))))</f>
        <v>129430</v>
      </c>
      <c r="P29" s="278">
        <f ca="1">IF(ISERROR(MATCH(P$1,INDIRECT("Table!A"&amp;$AS29):INDIRECT("Table!" &amp; $BE$45 &amp; $AS29),0)),"",INDIRECT(CONCATENATE("Table!",ADDRESS($AO29,MATCH(P$1,INDIRECT("Table!A" &amp; $AS29):INDIRECT("Table!" &amp; $BE$45 &amp; $AS29),0)))))</f>
        <v>7619.8</v>
      </c>
      <c r="Q29" s="278" t="str">
        <f ca="1">IF(ISERROR(MATCH(Q$1,INDIRECT("Table!A"&amp;$AS29):INDIRECT("Table!" &amp; $BE$45 &amp; $AS29),0)),"",INDIRECT(CONCATENATE("Table!",ADDRESS($AO29,MATCH(Q$1,INDIRECT("Table!A" &amp; $AS29):INDIRECT("Table!" &amp; $BE$45 &amp; $AS29),0)))))</f>
        <v/>
      </c>
      <c r="R29" s="278" t="str">
        <f ca="1">IF(ISERROR(MATCH(R$1,INDIRECT("Table!A"&amp;$AS29):INDIRECT("Table!" &amp; $BE$45 &amp; $AS29),0)),"",INDIRECT(CONCATENATE("Table!",ADDRESS($AO29,MATCH(R$1,INDIRECT("Table!A" &amp; $AS29):INDIRECT("Table!" &amp; $BE$45 &amp; $AS29),0)))))</f>
        <v/>
      </c>
      <c r="S29" s="278">
        <f ca="1">IF(ISERROR(MATCH(S$1,INDIRECT("Table!A"&amp;$AS29):INDIRECT("Table!" &amp; $BE$45 &amp; $AS29),0)),"",INDIRECT(CONCATENATE("Table!",ADDRESS($AO29,MATCH(S$1,INDIRECT("Table!A" &amp; $AS29):INDIRECT("Table!" &amp; $BE$45 &amp; $AS29),0)))))</f>
        <v>4225.8</v>
      </c>
      <c r="T29" s="278">
        <f ca="1">IF(ISERROR(MATCH(T$1,INDIRECT("Table!A"&amp;$AS29):INDIRECT("Table!" &amp; $BE$45 &amp; $AS29),0)),"",INDIRECT(CONCATENATE("Table!",ADDRESS($AO29,MATCH(T$1,INDIRECT("Table!A" &amp; $AS29):INDIRECT("Table!" &amp; $BE$45 &amp; $AS29),0)))))</f>
        <v>2048.6999999999998</v>
      </c>
      <c r="U29" s="278" t="str">
        <f ca="1">IF(ISERROR(MATCH(U$1,INDIRECT("Table!A"&amp;$AS29):INDIRECT("Table!" &amp; $BE$45 &amp; $AS29),0)),"",INDIRECT(CONCATENATE("Table!",ADDRESS($AO29,MATCH(U$1,INDIRECT("Table!A" &amp; $AS29):INDIRECT("Table!" &amp; $BE$45 &amp; $AS29),0)))))</f>
        <v/>
      </c>
      <c r="V29" s="278">
        <f ca="1">IF(ISERROR(MATCH(V$1,INDIRECT("Table!A"&amp;$AS29):INDIRECT("Table!" &amp; $BE$45 &amp; $AS29),0)),"",INDIRECT(CONCATENATE("Table!",ADDRESS($AO29,MATCH(V$1,INDIRECT("Table!A" &amp; $AS29):INDIRECT("Table!" &amp; $BE$45 &amp; $AS29),0)))))</f>
        <v>41411.300000000003</v>
      </c>
      <c r="W29" s="278">
        <f ca="1">IF(ISERROR(MATCH(W$1,INDIRECT("Table!A"&amp;$AS29):INDIRECT("Table!" &amp; $BE$45 &amp; $AS29),0)),"",INDIRECT(CONCATENATE("Table!",ADDRESS($AO29,MATCH(W$1,INDIRECT("Table!A" &amp; $AS29):INDIRECT("Table!" &amp; $BE$45 &amp; $AS29),0)))))</f>
        <v>77180.399999999994</v>
      </c>
      <c r="X29" s="278">
        <f ca="1">IF(ISERROR(MATCH(X$1,INDIRECT("Table!A"&amp;$AS29):INDIRECT("Table!" &amp; $BE$45 &amp; $AS29),0)),"",INDIRECT(CONCATENATE("Table!",ADDRESS($AO29,MATCH(X$1,INDIRECT("Table!A" &amp; $AS29):INDIRECT("Table!" &amp; $BE$45 &amp; $AS29),0)))))</f>
        <v>78594.899999999994</v>
      </c>
      <c r="Y29" s="278">
        <f ca="1">IF(ISERROR(MATCH(Y$1,INDIRECT("Table!A"&amp;$AS29):INDIRECT("Table!" &amp; $BE$45 &amp; $AS29),0)),"",INDIRECT(CONCATENATE("Table!",ADDRESS($AO29,MATCH(Y$1,INDIRECT("Table!A" &amp; $AS29):INDIRECT("Table!" &amp; $BE$45 &amp; $AS29),0)))))</f>
        <v>155940</v>
      </c>
      <c r="Z29" s="278">
        <f ca="1">IF(ISERROR(MATCH(Z$1,INDIRECT("Table!A"&amp;$AS29):INDIRECT("Table!" &amp; $BE$45 &amp; $AS29),0)),"",INDIRECT(CONCATENATE("Table!",ADDRESS($AO29,MATCH(Z$1,INDIRECT("Table!A" &amp; $AS29):INDIRECT("Table!" &amp; $BE$45 &amp; $AS29),0)))))</f>
        <v>84718.7</v>
      </c>
      <c r="AA29" s="278">
        <f ca="1">IF(ISERROR(MATCH(AA$1,INDIRECT("Table!A"&amp;$AS29):INDIRECT("Table!" &amp; $BE$45 &amp; $AS29),0)),"",INDIRECT(CONCATENATE("Table!",ADDRESS($AO29,MATCH(AA$1,INDIRECT("Table!A" &amp; $AS29):INDIRECT("Table!" &amp; $BE$45 &amp; $AS29),0)))))</f>
        <v>43663.7</v>
      </c>
      <c r="AB29" s="278">
        <f ca="1">IF(ISERROR(MATCH(AB$1,INDIRECT("Table!A"&amp;$AS29):INDIRECT("Table!" &amp; $BE$45 &amp; $AS29),0)),"",INDIRECT(CONCATENATE("Table!",ADDRESS($AO29,MATCH(AB$1,INDIRECT("Table!A" &amp; $AS29):INDIRECT("Table!" &amp; $BE$45 &amp; $AS29),0)))))</f>
        <v>66269</v>
      </c>
      <c r="AC29" s="278">
        <f ca="1">IF(ISERROR(MATCH(AC$1,INDIRECT("Table!A"&amp;$AS29):INDIRECT("Table!" &amp; $BE$45 &amp; $AS29),0)),"",INDIRECT(CONCATENATE("Table!",ADDRESS($AO29,MATCH(AC$1,INDIRECT("Table!A" &amp; $AS29):INDIRECT("Table!" &amp; $BE$45 &amp; $AS29),0)))))</f>
        <v>7619.8</v>
      </c>
      <c r="AD29" s="278" t="str">
        <f ca="1">IF(ISERROR(MATCH(AD$1,INDIRECT("Table!A"&amp;$AS29):INDIRECT("Table!" &amp; $BE$45 &amp; $AS29),0)),"",INDIRECT(CONCATENATE("Table!",ADDRESS($AO29,MATCH(AD$1,INDIRECT("Table!A" &amp; $AS29):INDIRECT("Table!" &amp; $BE$45 &amp; $AS29),0)))))</f>
        <v/>
      </c>
      <c r="AE29" s="278" t="str">
        <f ca="1">IF(ISERROR(MATCH(AE$1,INDIRECT("Table!A"&amp;$AS29):INDIRECT("Table!" &amp; $BE$45 &amp; $AS29),0)),"",INDIRECT(CONCATENATE("Table!",ADDRESS($AO29,MATCH(AE$1,INDIRECT("Table!A" &amp; $AS29):INDIRECT("Table!" &amp; $BE$45 &amp; $AS29),0)))))</f>
        <v/>
      </c>
      <c r="AF29" s="278">
        <f ca="1">IF(ISERROR(MATCH(AF$1,INDIRECT("Table!A"&amp;$AS29):INDIRECT("Table!" &amp; $BE$45 &amp; $AS29),0)),"",INDIRECT(CONCATENATE("Table!",ADDRESS($AO29,MATCH(AF$1,INDIRECT("Table!A" &amp; $AS29):INDIRECT("Table!" &amp; $BE$45 &amp; $AS29),0)))))</f>
        <v>155005.29999999999</v>
      </c>
      <c r="AG29" s="278">
        <f ca="1">IF(ISERROR(MATCH(AG$1,INDIRECT("Table!A"&amp;$AS29):INDIRECT("Table!" &amp; $BE$45 &amp; $AS29),0)),"",INDIRECT(CONCATENATE("Table!",ADDRESS($AO29,MATCH(AG$1,INDIRECT("Table!A" &amp; $AS29):INDIRECT("Table!" &amp; $BE$45 &amp; $AS29),0)))))</f>
        <v>52424.2</v>
      </c>
      <c r="AH29" s="278">
        <f ca="1">IF(ISERROR(MATCH(AH$1,INDIRECT("Table!A"&amp;$AS29):INDIRECT("Table!" &amp; $BE$45 &amp; $AS29),0)),"",INDIRECT(CONCATENATE("Table!",ADDRESS($AO29,MATCH(AH$1,INDIRECT("Table!A" &amp; $AS29):INDIRECT("Table!" &amp; $BE$45 &amp; $AS29),0)))))</f>
        <v>43915</v>
      </c>
      <c r="AI29" s="278">
        <f ca="1">IF(ISERROR(MATCH(AI$1,INDIRECT("Table!A"&amp;$AS29):INDIRECT("Table!" &amp; $BE$45 &amp; $AS29),0)),"",INDIRECT(CONCATENATE("Table!",ADDRESS($AO29,MATCH(AI$1,INDIRECT("Table!A" &amp; $AS29):INDIRECT("Table!" &amp; $BE$45 &amp; $AS29),0)))))</f>
        <v>129430</v>
      </c>
      <c r="AJ29" s="278">
        <f ca="1">IF(ISERROR(MATCH(AJ$1,INDIRECT("Table!A"&amp;$AS29):INDIRECT("Table!" &amp; $BE$45 &amp; $AS29),0)),"",INDIRECT(CONCATENATE("Table!",ADDRESS($AO29,MATCH(AJ$1,INDIRECT("Table!A" &amp; $AS29):INDIRECT("Table!" &amp; $BE$45 &amp; $AS29),0)))))</f>
        <v>3901.2</v>
      </c>
      <c r="AK29" s="278" t="str">
        <f ca="1">IF(ISERROR(MATCH(AK$1,INDIRECT("Table!A"&amp;$AS29):INDIRECT("Table!" &amp; $BE$45 &amp; $AS29),0)),"",INDIRECT(CONCATENATE("Table!",ADDRESS($AO29,MATCH(AK$1,INDIRECT("Table!A" &amp; $AS29):INDIRECT("Table!" &amp; $BE$45 &amp; $AS29),0)))))</f>
        <v/>
      </c>
      <c r="AL29" s="278" t="str">
        <f ca="1">IF(ISERROR(MATCH(AL$1,INDIRECT("Table!A"&amp;$AS29):INDIRECT("Table!" &amp; $BE$45 &amp; $AS29),0)),"",INDIRECT(CONCATENATE("Table!",ADDRESS($AO29,MATCH(AL$1,INDIRECT("Table!A" &amp; $AS29):INDIRECT("Table!" &amp; $BE$45 &amp; $AS29),0)))))</f>
        <v/>
      </c>
      <c r="AM29" s="278">
        <f ca="1">IF(ISERROR(MATCH(AM$1,INDIRECT("Table!A"&amp;$AS29):INDIRECT("Table!" &amp; $BE$45 &amp; $AS29),0)),"",INDIRECT(CONCATENATE("Table!",ADDRESS($AO29,MATCH(AM$1,INDIRECT("Table!A" &amp; $AS29):INDIRECT("Table!" &amp; $BE$45 &amp; $AS29),0)))))</f>
        <v>4225.8</v>
      </c>
      <c r="AN29" s="278">
        <f ca="1">IF(ISERROR(MATCH(AN$1,INDIRECT("Table!A"&amp;$AS29):INDIRECT("Table!" &amp; $BE$45 &amp; $AS29),0)),"",INDIRECT(CONCATENATE("Table!",ADDRESS($AO29,MATCH(AN$1,INDIRECT("Table!A" &amp; $AS29):INDIRECT("Table!" &amp; $BE$45 &amp; $AS29),0)))))</f>
        <v>2048.6999999999998</v>
      </c>
      <c r="AO29" s="274">
        <f>MATCH($A29,Table!$A:$A,0)+$AQ$2-1</f>
        <v>305</v>
      </c>
      <c r="AS29" s="276">
        <f>MATCH($A29,Table!$A:$A,0)+$AU$2-1</f>
        <v>303</v>
      </c>
      <c r="AW29" s="274">
        <f>MATCH($A29,Table!$A:$A,0)+$AY$2-1</f>
        <v>304</v>
      </c>
      <c r="BA29" s="276">
        <f>MATCH($A29,Table!$A:$A,0)+$AU$2-1</f>
        <v>303</v>
      </c>
      <c r="BE29" s="389" t="s">
        <v>218</v>
      </c>
    </row>
    <row r="30" spans="1:57" s="271" customFormat="1">
      <c r="A30" s="272">
        <v>41340</v>
      </c>
      <c r="B30" s="278">
        <f ca="1">IF(ISERROR(MATCH(B$1,INDIRECT("Table!A"&amp;$AS30):INDIRECT("Table!" &amp; $BE$45 &amp; $AS30),0)),"",INDIRECT(CONCATENATE("Table!",ADDRESS($AO30,MATCH(B$1,INDIRECT("Table!A" &amp; $AS30):INDIRECT("Table!" &amp; $BE$45 &amp; $AS30),0)))))</f>
        <v>41607</v>
      </c>
      <c r="C30" s="278">
        <f ca="1">IF(ISERROR(MATCH(C$1,INDIRECT("Table!A"&amp;$AS30):INDIRECT("Table!" &amp; $BE$45 &amp; $AS30),0)),"",INDIRECT(CONCATENATE("Table!",ADDRESS($AO30,MATCH(C$1,INDIRECT("Table!A" &amp; $AS30):INDIRECT("Table!" &amp; $BE$45 &amp; $AS30),0)))))</f>
        <v>77144.100000000006</v>
      </c>
      <c r="D30" s="278">
        <f ca="1">IF(ISERROR(MATCH(D$1,INDIRECT("Table!A"&amp;$AS30):INDIRECT("Table!" &amp; $BE$45 &amp; $AS30),0)),"",INDIRECT(CONCATENATE("Table!",ADDRESS($AO30,MATCH(D$1,INDIRECT("Table!A" &amp; $AS30):INDIRECT("Table!" &amp; $BE$45 &amp; $AS30),0)))))</f>
        <v>78586.8</v>
      </c>
      <c r="E30" s="278">
        <f ca="1">IF(ISERROR(MATCH(E$1,INDIRECT("Table!A"&amp;$AS30):INDIRECT("Table!" &amp; $BE$45 &amp; $AS30),0)),"",INDIRECT(CONCATENATE("Table!",ADDRESS($AO30,MATCH(E$1,INDIRECT("Table!A" &amp; $AS30):INDIRECT("Table!" &amp; $BE$45 &amp; $AS30),0)))))</f>
        <v>155728.1</v>
      </c>
      <c r="F30" s="278">
        <f ca="1">IF(ISERROR(MATCH(F$1,INDIRECT("Table!A"&amp;$AS30):INDIRECT("Table!" &amp; $BE$45 &amp; $AS30),0)),"",INDIRECT(CONCATENATE("Table!",ADDRESS($AO30,MATCH(F$1,INDIRECT("Table!A" &amp; $AS30):INDIRECT("Table!" &amp; $BE$45 &amp; $AS30),0)))))</f>
        <v>84622.7</v>
      </c>
      <c r="G30" s="278">
        <f ca="1">IF(ISERROR(MATCH(G$1,INDIRECT("Table!A"&amp;$AS30):INDIRECT("Table!" &amp; $BE$45 &amp; $AS30),0)),"",INDIRECT(CONCATENATE("Table!",ADDRESS($AO30,MATCH(G$1,INDIRECT("Table!A" &amp; $AS30):INDIRECT("Table!" &amp; $BE$45 &amp; $AS30),0)))))</f>
        <v>44431</v>
      </c>
      <c r="H30" s="278">
        <f ca="1">IF(ISERROR(MATCH(H$1,INDIRECT("Table!A"&amp;$AS30):INDIRECT("Table!" &amp; $BE$45 &amp; $AS30),0)),"",INDIRECT(CONCATENATE("Table!",ADDRESS($AO30,MATCH(H$1,INDIRECT("Table!A" &amp; $AS30):INDIRECT("Table!" &amp; $BE$45 &amp; $AS30),0)))))</f>
        <v>66230</v>
      </c>
      <c r="I30" s="278">
        <f ca="1">IF(ISERROR(MATCH(I$1,INDIRECT("Table!A"&amp;$AS30):INDIRECT("Table!" &amp; $BE$45 &amp; $AS30),0)),"",INDIRECT(CONCATENATE("Table!",ADDRESS($AO30,MATCH(I$1,INDIRECT("Table!A" &amp; $AS30):INDIRECT("Table!" &amp; $BE$45 &amp; $AS30),0)))))</f>
        <v>3901.2</v>
      </c>
      <c r="J30" s="278" t="str">
        <f ca="1">IF(ISERROR(MATCH(J$1,INDIRECT("Table!A"&amp;$AS30):INDIRECT("Table!" &amp; $BE$45 &amp; $AS30),0)),"",INDIRECT(CONCATENATE("Table!",ADDRESS($AO30,MATCH(J$1,INDIRECT("Table!A" &amp; $AS30):INDIRECT("Table!" &amp; $BE$45 &amp; $AS30),0)))))</f>
        <v/>
      </c>
      <c r="K30" s="278" t="str">
        <f ca="1">IF(ISERROR(MATCH(K$1,INDIRECT("Table!A"&amp;$AS30):INDIRECT("Table!" &amp; $BE$45 &amp; $AS30),0)),"",INDIRECT(CONCATENATE("Table!",ADDRESS($AO30,MATCH(K$1,INDIRECT("Table!A" &amp; $AS30):INDIRECT("Table!" &amp; $BE$45 &amp; $AS30),0)))))</f>
        <v/>
      </c>
      <c r="L30" s="278">
        <f ca="1">IF(ISERROR(MATCH(L$1,INDIRECT("Table!A"&amp;$AS30):INDIRECT("Table!" &amp; $BE$45 &amp; $AS30),0)),"",INDIRECT(CONCATENATE("Table!",ADDRESS($AO30,MATCH(L$1,INDIRECT("Table!A" &amp; $AS30):INDIRECT("Table!" &amp; $BE$45 &amp; $AS30),0)))))</f>
        <v>154924.79999999999</v>
      </c>
      <c r="M30" s="278">
        <f ca="1">IF(ISERROR(MATCH(M$1,INDIRECT("Table!A"&amp;$AS30):INDIRECT("Table!" &amp; $BE$45 &amp; $AS30),0)),"",INDIRECT(CONCATENATE("Table!",ADDRESS($AO30,MATCH(M$1,INDIRECT("Table!A" &amp; $AS30):INDIRECT("Table!" &amp; $BE$45 &amp; $AS30),0)))))</f>
        <v>53178.3</v>
      </c>
      <c r="N30" s="278">
        <f ca="1">IF(ISERROR(MATCH(N$1,INDIRECT("Table!A"&amp;$AS30):INDIRECT("Table!" &amp; $BE$45 &amp; $AS30),0)),"",INDIRECT(CONCATENATE("Table!",ADDRESS($AO30,MATCH(N$1,INDIRECT("Table!A" &amp; $AS30):INDIRECT("Table!" &amp; $BE$45 &amp; $AS30),0)))))</f>
        <v>43866.8</v>
      </c>
      <c r="O30" s="278">
        <f ca="1">IF(ISERROR(MATCH(O$1,INDIRECT("Table!A"&amp;$AS30):INDIRECT("Table!" &amp; $BE$45 &amp; $AS30),0)),"",INDIRECT(CONCATENATE("Table!",ADDRESS($AO30,MATCH(O$1,INDIRECT("Table!A" &amp; $AS30):INDIRECT("Table!" &amp; $BE$45 &amp; $AS30),0)))))</f>
        <v>129370.9</v>
      </c>
      <c r="P30" s="278">
        <f ca="1">IF(ISERROR(MATCH(P$1,INDIRECT("Table!A"&amp;$AS30):INDIRECT("Table!" &amp; $BE$45 &amp; $AS30),0)),"",INDIRECT(CONCATENATE("Table!",ADDRESS($AO30,MATCH(P$1,INDIRECT("Table!A" &amp; $AS30):INDIRECT("Table!" &amp; $BE$45 &amp; $AS30),0)))))</f>
        <v>7619.8</v>
      </c>
      <c r="Q30" s="278" t="str">
        <f ca="1">IF(ISERROR(MATCH(Q$1,INDIRECT("Table!A"&amp;$AS30):INDIRECT("Table!" &amp; $BE$45 &amp; $AS30),0)),"",INDIRECT(CONCATENATE("Table!",ADDRESS($AO30,MATCH(Q$1,INDIRECT("Table!A" &amp; $AS30):INDIRECT("Table!" &amp; $BE$45 &amp; $AS30),0)))))</f>
        <v/>
      </c>
      <c r="R30" s="278" t="str">
        <f ca="1">IF(ISERROR(MATCH(R$1,INDIRECT("Table!A"&amp;$AS30):INDIRECT("Table!" &amp; $BE$45 &amp; $AS30),0)),"",INDIRECT(CONCATENATE("Table!",ADDRESS($AO30,MATCH(R$1,INDIRECT("Table!A" &amp; $AS30):INDIRECT("Table!" &amp; $BE$45 &amp; $AS30),0)))))</f>
        <v/>
      </c>
      <c r="S30" s="278">
        <f ca="1">IF(ISERROR(MATCH(S$1,INDIRECT("Table!A"&amp;$AS30):INDIRECT("Table!" &amp; $BE$45 &amp; $AS30),0)),"",INDIRECT(CONCATENATE("Table!",ADDRESS($AO30,MATCH(S$1,INDIRECT("Table!A" &amp; $AS30):INDIRECT("Table!" &amp; $BE$45 &amp; $AS30),0)))))</f>
        <v>2990.8</v>
      </c>
      <c r="T30" s="278">
        <f ca="1">IF(ISERROR(MATCH(T$1,INDIRECT("Table!A"&amp;$AS30):INDIRECT("Table!" &amp; $BE$45 &amp; $AS30),0)),"",INDIRECT(CONCATENATE("Table!",ADDRESS($AO30,MATCH(T$1,INDIRECT("Table!A" &amp; $AS30):INDIRECT("Table!" &amp; $BE$45 &amp; $AS30),0)))))</f>
        <v>1960.9</v>
      </c>
      <c r="U30" s="278" t="str">
        <f ca="1">IF(ISERROR(MATCH(U$1,INDIRECT("Table!A"&amp;$AS30):INDIRECT("Table!" &amp; $BE$45 &amp; $AS30),0)),"",INDIRECT(CONCATENATE("Table!",ADDRESS($AO30,MATCH(U$1,INDIRECT("Table!A" &amp; $AS30):INDIRECT("Table!" &amp; $BE$45 &amp; $AS30),0)))))</f>
        <v/>
      </c>
      <c r="V30" s="278">
        <f ca="1">IF(ISERROR(MATCH(V$1,INDIRECT("Table!A"&amp;$AS30):INDIRECT("Table!" &amp; $BE$45 &amp; $AS30),0)),"",INDIRECT(CONCATENATE("Table!",ADDRESS($AO30,MATCH(V$1,INDIRECT("Table!A" &amp; $AS30):INDIRECT("Table!" &amp; $BE$45 &amp; $AS30),0)))))</f>
        <v>41607</v>
      </c>
      <c r="W30" s="278">
        <f ca="1">IF(ISERROR(MATCH(W$1,INDIRECT("Table!A"&amp;$AS30):INDIRECT("Table!" &amp; $BE$45 &amp; $AS30),0)),"",INDIRECT(CONCATENATE("Table!",ADDRESS($AO30,MATCH(W$1,INDIRECT("Table!A" &amp; $AS30):INDIRECT("Table!" &amp; $BE$45 &amp; $AS30),0)))))</f>
        <v>77144.100000000006</v>
      </c>
      <c r="X30" s="278">
        <f ca="1">IF(ISERROR(MATCH(X$1,INDIRECT("Table!A"&amp;$AS30):INDIRECT("Table!" &amp; $BE$45 &amp; $AS30),0)),"",INDIRECT(CONCATENATE("Table!",ADDRESS($AO30,MATCH(X$1,INDIRECT("Table!A" &amp; $AS30):INDIRECT("Table!" &amp; $BE$45 &amp; $AS30),0)))))</f>
        <v>78586.8</v>
      </c>
      <c r="Y30" s="278">
        <f ca="1">IF(ISERROR(MATCH(Y$1,INDIRECT("Table!A"&amp;$AS30):INDIRECT("Table!" &amp; $BE$45 &amp; $AS30),0)),"",INDIRECT(CONCATENATE("Table!",ADDRESS($AO30,MATCH(Y$1,INDIRECT("Table!A" &amp; $AS30):INDIRECT("Table!" &amp; $BE$45 &amp; $AS30),0)))))</f>
        <v>155728.1</v>
      </c>
      <c r="Z30" s="278">
        <f ca="1">IF(ISERROR(MATCH(Z$1,INDIRECT("Table!A"&amp;$AS30):INDIRECT("Table!" &amp; $BE$45 &amp; $AS30),0)),"",INDIRECT(CONCATENATE("Table!",ADDRESS($AO30,MATCH(Z$1,INDIRECT("Table!A" &amp; $AS30):INDIRECT("Table!" &amp; $BE$45 &amp; $AS30),0)))))</f>
        <v>84622.7</v>
      </c>
      <c r="AA30" s="278">
        <f ca="1">IF(ISERROR(MATCH(AA$1,INDIRECT("Table!A"&amp;$AS30):INDIRECT("Table!" &amp; $BE$45 &amp; $AS30),0)),"",INDIRECT(CONCATENATE("Table!",ADDRESS($AO30,MATCH(AA$1,INDIRECT("Table!A" &amp; $AS30):INDIRECT("Table!" &amp; $BE$45 &amp; $AS30),0)))))</f>
        <v>44431</v>
      </c>
      <c r="AB30" s="278">
        <f ca="1">IF(ISERROR(MATCH(AB$1,INDIRECT("Table!A"&amp;$AS30):INDIRECT("Table!" &amp; $BE$45 &amp; $AS30),0)),"",INDIRECT(CONCATENATE("Table!",ADDRESS($AO30,MATCH(AB$1,INDIRECT("Table!A" &amp; $AS30):INDIRECT("Table!" &amp; $BE$45 &amp; $AS30),0)))))</f>
        <v>66230</v>
      </c>
      <c r="AC30" s="278">
        <f ca="1">IF(ISERROR(MATCH(AC$1,INDIRECT("Table!A"&amp;$AS30):INDIRECT("Table!" &amp; $BE$45 &amp; $AS30),0)),"",INDIRECT(CONCATENATE("Table!",ADDRESS($AO30,MATCH(AC$1,INDIRECT("Table!A" &amp; $AS30):INDIRECT("Table!" &amp; $BE$45 &amp; $AS30),0)))))</f>
        <v>7619.8</v>
      </c>
      <c r="AD30" s="278" t="str">
        <f ca="1">IF(ISERROR(MATCH(AD$1,INDIRECT("Table!A"&amp;$AS30):INDIRECT("Table!" &amp; $BE$45 &amp; $AS30),0)),"",INDIRECT(CONCATENATE("Table!",ADDRESS($AO30,MATCH(AD$1,INDIRECT("Table!A" &amp; $AS30):INDIRECT("Table!" &amp; $BE$45 &amp; $AS30),0)))))</f>
        <v/>
      </c>
      <c r="AE30" s="278" t="str">
        <f ca="1">IF(ISERROR(MATCH(AE$1,INDIRECT("Table!A"&amp;$AS30):INDIRECT("Table!" &amp; $BE$45 &amp; $AS30),0)),"",INDIRECT(CONCATENATE("Table!",ADDRESS($AO30,MATCH(AE$1,INDIRECT("Table!A" &amp; $AS30):INDIRECT("Table!" &amp; $BE$45 &amp; $AS30),0)))))</f>
        <v/>
      </c>
      <c r="AF30" s="278">
        <f ca="1">IF(ISERROR(MATCH(AF$1,INDIRECT("Table!A"&amp;$AS30):INDIRECT("Table!" &amp; $BE$45 &amp; $AS30),0)),"",INDIRECT(CONCATENATE("Table!",ADDRESS($AO30,MATCH(AF$1,INDIRECT("Table!A" &amp; $AS30):INDIRECT("Table!" &amp; $BE$45 &amp; $AS30),0)))))</f>
        <v>154924.79999999999</v>
      </c>
      <c r="AG30" s="278">
        <f ca="1">IF(ISERROR(MATCH(AG$1,INDIRECT("Table!A"&amp;$AS30):INDIRECT("Table!" &amp; $BE$45 &amp; $AS30),0)),"",INDIRECT(CONCATENATE("Table!",ADDRESS($AO30,MATCH(AG$1,INDIRECT("Table!A" &amp; $AS30):INDIRECT("Table!" &amp; $BE$45 &amp; $AS30),0)))))</f>
        <v>53178.3</v>
      </c>
      <c r="AH30" s="278">
        <f ca="1">IF(ISERROR(MATCH(AH$1,INDIRECT("Table!A"&amp;$AS30):INDIRECT("Table!" &amp; $BE$45 &amp; $AS30),0)),"",INDIRECT(CONCATENATE("Table!",ADDRESS($AO30,MATCH(AH$1,INDIRECT("Table!A" &amp; $AS30):INDIRECT("Table!" &amp; $BE$45 &amp; $AS30),0)))))</f>
        <v>43866.8</v>
      </c>
      <c r="AI30" s="278">
        <f ca="1">IF(ISERROR(MATCH(AI$1,INDIRECT("Table!A"&amp;$AS30):INDIRECT("Table!" &amp; $BE$45 &amp; $AS30),0)),"",INDIRECT(CONCATENATE("Table!",ADDRESS($AO30,MATCH(AI$1,INDIRECT("Table!A" &amp; $AS30):INDIRECT("Table!" &amp; $BE$45 &amp; $AS30),0)))))</f>
        <v>129370.9</v>
      </c>
      <c r="AJ30" s="278">
        <f ca="1">IF(ISERROR(MATCH(AJ$1,INDIRECT("Table!A"&amp;$AS30):INDIRECT("Table!" &amp; $BE$45 &amp; $AS30),0)),"",INDIRECT(CONCATENATE("Table!",ADDRESS($AO30,MATCH(AJ$1,INDIRECT("Table!A" &amp; $AS30):INDIRECT("Table!" &amp; $BE$45 &amp; $AS30),0)))))</f>
        <v>3901.2</v>
      </c>
      <c r="AK30" s="278" t="str">
        <f ca="1">IF(ISERROR(MATCH(AK$1,INDIRECT("Table!A"&amp;$AS30):INDIRECT("Table!" &amp; $BE$45 &amp; $AS30),0)),"",INDIRECT(CONCATENATE("Table!",ADDRESS($AO30,MATCH(AK$1,INDIRECT("Table!A" &amp; $AS30):INDIRECT("Table!" &amp; $BE$45 &amp; $AS30),0)))))</f>
        <v/>
      </c>
      <c r="AL30" s="278" t="str">
        <f ca="1">IF(ISERROR(MATCH(AL$1,INDIRECT("Table!A"&amp;$AS30):INDIRECT("Table!" &amp; $BE$45 &amp; $AS30),0)),"",INDIRECT(CONCATENATE("Table!",ADDRESS($AO30,MATCH(AL$1,INDIRECT("Table!A" &amp; $AS30):INDIRECT("Table!" &amp; $BE$45 &amp; $AS30),0)))))</f>
        <v/>
      </c>
      <c r="AM30" s="278">
        <f ca="1">IF(ISERROR(MATCH(AM$1,INDIRECT("Table!A"&amp;$AS30):INDIRECT("Table!" &amp; $BE$45 &amp; $AS30),0)),"",INDIRECT(CONCATENATE("Table!",ADDRESS($AO30,MATCH(AM$1,INDIRECT("Table!A" &amp; $AS30):INDIRECT("Table!" &amp; $BE$45 &amp; $AS30),0)))))</f>
        <v>2990.8</v>
      </c>
      <c r="AN30" s="278">
        <f ca="1">IF(ISERROR(MATCH(AN$1,INDIRECT("Table!A"&amp;$AS30):INDIRECT("Table!" &amp; $BE$45 &amp; $AS30),0)),"",INDIRECT(CONCATENATE("Table!",ADDRESS($AO30,MATCH(AN$1,INDIRECT("Table!A" &amp; $AS30):INDIRECT("Table!" &amp; $BE$45 &amp; $AS30),0)))))</f>
        <v>1960.9</v>
      </c>
      <c r="AO30" s="274">
        <f>MATCH($A30,Table!$A:$A,0)+$AQ$2-1</f>
        <v>317</v>
      </c>
      <c r="AS30" s="276">
        <f>MATCH($A30,Table!$A:$A,0)+$AU$2-1</f>
        <v>315</v>
      </c>
      <c r="AW30" s="274">
        <f>MATCH($A30,Table!$A:$A,0)+$AY$2-1</f>
        <v>316</v>
      </c>
      <c r="BA30" s="276">
        <f>MATCH($A30,Table!$A:$A,0)+$AU$2-1</f>
        <v>315</v>
      </c>
      <c r="BE30" s="389" t="s">
        <v>218</v>
      </c>
    </row>
    <row r="31" spans="1:57" s="271" customFormat="1">
      <c r="A31" s="272">
        <v>41337</v>
      </c>
      <c r="B31" s="278">
        <f ca="1">IF(ISERROR(MATCH(B$1,INDIRECT("Table!A"&amp;$AS31):INDIRECT("Table!" &amp; $BE$45 &amp; $AS31),0)),"",INDIRECT(CONCATENATE("Table!",ADDRESS($AO31,MATCH(B$1,INDIRECT("Table!A" &amp; $AS31):INDIRECT("Table!" &amp; $BE$45 &amp; $AS31),0)))))</f>
        <v>40061.1</v>
      </c>
      <c r="C31" s="278">
        <f ca="1">IF(ISERROR(MATCH(C$1,INDIRECT("Table!A"&amp;$AS31):INDIRECT("Table!" &amp; $BE$45 &amp; $AS31),0)),"",INDIRECT(CONCATENATE("Table!",ADDRESS($AO31,MATCH(C$1,INDIRECT("Table!A" &amp; $AS31):INDIRECT("Table!" &amp; $BE$45 &amp; $AS31),0)))))</f>
        <v>77144.100000000006</v>
      </c>
      <c r="D31" s="278">
        <f ca="1">IF(ISERROR(MATCH(D$1,INDIRECT("Table!A"&amp;$AS31):INDIRECT("Table!" &amp; $BE$45 &amp; $AS31),0)),"",INDIRECT(CONCATENATE("Table!",ADDRESS($AO31,MATCH(D$1,INDIRECT("Table!A" &amp; $AS31):INDIRECT("Table!" &amp; $BE$45 &amp; $AS31),0)))))</f>
        <v>78558.399999999994</v>
      </c>
      <c r="E31" s="278">
        <f ca="1">IF(ISERROR(MATCH(E$1,INDIRECT("Table!A"&amp;$AS31):INDIRECT("Table!" &amp; $BE$45 &amp; $AS31),0)),"",INDIRECT(CONCATENATE("Table!",ADDRESS($AO31,MATCH(E$1,INDIRECT("Table!A" &amp; $AS31):INDIRECT("Table!" &amp; $BE$45 &amp; $AS31),0)))))</f>
        <v>155682.1</v>
      </c>
      <c r="F31" s="278">
        <f ca="1">IF(ISERROR(MATCH(F$1,INDIRECT("Table!A"&amp;$AS31):INDIRECT("Table!" &amp; $BE$45 &amp; $AS31),0)),"",INDIRECT(CONCATENATE("Table!",ADDRESS($AO31,MATCH(F$1,INDIRECT("Table!A" &amp; $AS31):INDIRECT("Table!" &amp; $BE$45 &amp; $AS31),0)))))</f>
        <v>84170.4</v>
      </c>
      <c r="G31" s="278">
        <f ca="1">IF(ISERROR(MATCH(G$1,INDIRECT("Table!A"&amp;$AS31):INDIRECT("Table!" &amp; $BE$45 &amp; $AS31),0)),"",INDIRECT(CONCATENATE("Table!",ADDRESS($AO31,MATCH(G$1,INDIRECT("Table!A" &amp; $AS31):INDIRECT("Table!" &amp; $BE$45 &amp; $AS31),0)))))</f>
        <v>45246</v>
      </c>
      <c r="H31" s="278">
        <f ca="1">IF(ISERROR(MATCH(H$1,INDIRECT("Table!A"&amp;$AS31):INDIRECT("Table!" &amp; $BE$45 &amp; $AS31),0)),"",INDIRECT(CONCATENATE("Table!",ADDRESS($AO31,MATCH(H$1,INDIRECT("Table!A" &amp; $AS31):INDIRECT("Table!" &amp; $BE$45 &amp; $AS31),0)))))</f>
        <v>66149.7</v>
      </c>
      <c r="I31" s="278">
        <f ca="1">IF(ISERROR(MATCH(I$1,INDIRECT("Table!A"&amp;$AS31):INDIRECT("Table!" &amp; $BE$45 &amp; $AS31),0)),"",INDIRECT(CONCATENATE("Table!",ADDRESS($AO31,MATCH(I$1,INDIRECT("Table!A" &amp; $AS31):INDIRECT("Table!" &amp; $BE$45 &amp; $AS31),0)))))</f>
        <v>3729.6</v>
      </c>
      <c r="J31" s="278" t="str">
        <f ca="1">IF(ISERROR(MATCH(J$1,INDIRECT("Table!A"&amp;$AS31):INDIRECT("Table!" &amp; $BE$45 &amp; $AS31),0)),"",INDIRECT(CONCATENATE("Table!",ADDRESS($AO31,MATCH(J$1,INDIRECT("Table!A" &amp; $AS31):INDIRECT("Table!" &amp; $BE$45 &amp; $AS31),0)))))</f>
        <v/>
      </c>
      <c r="K31" s="278" t="str">
        <f ca="1">IF(ISERROR(MATCH(K$1,INDIRECT("Table!A"&amp;$AS31):INDIRECT("Table!" &amp; $BE$45 &amp; $AS31),0)),"",INDIRECT(CONCATENATE("Table!",ADDRESS($AO31,MATCH(K$1,INDIRECT("Table!A" &amp; $AS31):INDIRECT("Table!" &amp; $BE$45 &amp; $AS31),0)))))</f>
        <v/>
      </c>
      <c r="L31" s="278">
        <f ca="1">IF(ISERROR(MATCH(L$1,INDIRECT("Table!A"&amp;$AS31):INDIRECT("Table!" &amp; $BE$45 &amp; $AS31),0)),"",INDIRECT(CONCATENATE("Table!",ADDRESS($AO31,MATCH(L$1,INDIRECT("Table!A" &amp; $AS31):INDIRECT("Table!" &amp; $BE$45 &amp; $AS31),0)))))</f>
        <v>154764.4</v>
      </c>
      <c r="M31" s="278">
        <f ca="1">IF(ISERROR(MATCH(M$1,INDIRECT("Table!A"&amp;$AS31):INDIRECT("Table!" &amp; $BE$45 &amp; $AS31),0)),"",INDIRECT(CONCATENATE("Table!",ADDRESS($AO31,MATCH(M$1,INDIRECT("Table!A" &amp; $AS31):INDIRECT("Table!" &amp; $BE$45 &amp; $AS31),0)))))</f>
        <v>51979</v>
      </c>
      <c r="N31" s="278">
        <f ca="1">IF(ISERROR(MATCH(N$1,INDIRECT("Table!A"&amp;$AS31):INDIRECT("Table!" &amp; $BE$45 &amp; $AS31),0)),"",INDIRECT(CONCATENATE("Table!",ADDRESS($AO31,MATCH(N$1,INDIRECT("Table!A" &amp; $AS31):INDIRECT("Table!" &amp; $BE$45 &amp; $AS31),0)))))</f>
        <v>43516.6</v>
      </c>
      <c r="O31" s="278">
        <f ca="1">IF(ISERROR(MATCH(O$1,INDIRECT("Table!A"&amp;$AS31):INDIRECT("Table!" &amp; $BE$45 &amp; $AS31),0)),"",INDIRECT(CONCATENATE("Table!",ADDRESS($AO31,MATCH(O$1,INDIRECT("Table!A" &amp; $AS31):INDIRECT("Table!" &amp; $BE$45 &amp; $AS31),0)))))</f>
        <v>129310.8</v>
      </c>
      <c r="P31" s="278">
        <f ca="1">IF(ISERROR(MATCH(P$1,INDIRECT("Table!A"&amp;$AS31):INDIRECT("Table!" &amp; $BE$45 &amp; $AS31),0)),"",INDIRECT(CONCATENATE("Table!",ADDRESS($AO31,MATCH(P$1,INDIRECT("Table!A" &amp; $AS31):INDIRECT("Table!" &amp; $BE$45 &amp; $AS31),0)))))</f>
        <v>7276.7</v>
      </c>
      <c r="Q31" s="278" t="str">
        <f ca="1">IF(ISERROR(MATCH(Q$1,INDIRECT("Table!A"&amp;$AS31):INDIRECT("Table!" &amp; $BE$45 &amp; $AS31),0)),"",INDIRECT(CONCATENATE("Table!",ADDRESS($AO31,MATCH(Q$1,INDIRECT("Table!A" &amp; $AS31):INDIRECT("Table!" &amp; $BE$45 &amp; $AS31),0)))))</f>
        <v/>
      </c>
      <c r="R31" s="278" t="str">
        <f ca="1">IF(ISERROR(MATCH(R$1,INDIRECT("Table!A"&amp;$AS31):INDIRECT("Table!" &amp; $BE$45 &amp; $AS31),0)),"",INDIRECT(CONCATENATE("Table!",ADDRESS($AO31,MATCH(R$1,INDIRECT("Table!A" &amp; $AS31):INDIRECT("Table!" &amp; $BE$45 &amp; $AS31),0)))))</f>
        <v/>
      </c>
      <c r="S31" s="278" t="str">
        <f ca="1">IF(ISERROR(MATCH(S$1,INDIRECT("Table!A"&amp;$AS31):INDIRECT("Table!" &amp; $BE$45 &amp; $AS31),0)),"",INDIRECT(CONCATENATE("Table!",ADDRESS($AO31,MATCH(S$1,INDIRECT("Table!A" &amp; $AS31):INDIRECT("Table!" &amp; $BE$45 &amp; $AS31),0)))))</f>
        <v/>
      </c>
      <c r="T31" s="278" t="str">
        <f ca="1">IF(ISERROR(MATCH(T$1,INDIRECT("Table!A"&amp;$AS31):INDIRECT("Table!" &amp; $BE$45 &amp; $AS31),0)),"",INDIRECT(CONCATENATE("Table!",ADDRESS($AO31,MATCH(T$1,INDIRECT("Table!A" &amp; $AS31):INDIRECT("Table!" &amp; $BE$45 &amp; $AS31),0)))))</f>
        <v/>
      </c>
      <c r="U31" s="278" t="str">
        <f ca="1">IF(ISERROR(MATCH(U$1,INDIRECT("Table!A"&amp;$AS31):INDIRECT("Table!" &amp; $BE$45 &amp; $AS31),0)),"",INDIRECT(CONCATENATE("Table!",ADDRESS($AO31,MATCH(U$1,INDIRECT("Table!A" &amp; $AS31):INDIRECT("Table!" &amp; $BE$45 &amp; $AS31),0)))))</f>
        <v/>
      </c>
      <c r="V31" s="278">
        <f ca="1">IF(ISERROR(MATCH(V$1,INDIRECT("Table!A"&amp;$AS31):INDIRECT("Table!" &amp; $BE$45 &amp; $AS31),0)),"",INDIRECT(CONCATENATE("Table!",ADDRESS($AO31,MATCH(V$1,INDIRECT("Table!A" &amp; $AS31):INDIRECT("Table!" &amp; $BE$45 &amp; $AS31),0)))))</f>
        <v>40061.1</v>
      </c>
      <c r="W31" s="278">
        <f ca="1">IF(ISERROR(MATCH(W$1,INDIRECT("Table!A"&amp;$AS31):INDIRECT("Table!" &amp; $BE$45 &amp; $AS31),0)),"",INDIRECT(CONCATENATE("Table!",ADDRESS($AO31,MATCH(W$1,INDIRECT("Table!A" &amp; $AS31):INDIRECT("Table!" &amp; $BE$45 &amp; $AS31),0)))))</f>
        <v>77144.100000000006</v>
      </c>
      <c r="X31" s="278">
        <f ca="1">IF(ISERROR(MATCH(X$1,INDIRECT("Table!A"&amp;$AS31):INDIRECT("Table!" &amp; $BE$45 &amp; $AS31),0)),"",INDIRECT(CONCATENATE("Table!",ADDRESS($AO31,MATCH(X$1,INDIRECT("Table!A" &amp; $AS31):INDIRECT("Table!" &amp; $BE$45 &amp; $AS31),0)))))</f>
        <v>78558.399999999994</v>
      </c>
      <c r="Y31" s="278">
        <f ca="1">IF(ISERROR(MATCH(Y$1,INDIRECT("Table!A"&amp;$AS31):INDIRECT("Table!" &amp; $BE$45 &amp; $AS31),0)),"",INDIRECT(CONCATENATE("Table!",ADDRESS($AO31,MATCH(Y$1,INDIRECT("Table!A" &amp; $AS31):INDIRECT("Table!" &amp; $BE$45 &amp; $AS31),0)))))</f>
        <v>155682.1</v>
      </c>
      <c r="Z31" s="278">
        <f ca="1">IF(ISERROR(MATCH(Z$1,INDIRECT("Table!A"&amp;$AS31):INDIRECT("Table!" &amp; $BE$45 &amp; $AS31),0)),"",INDIRECT(CONCATENATE("Table!",ADDRESS($AO31,MATCH(Z$1,INDIRECT("Table!A" &amp; $AS31):INDIRECT("Table!" &amp; $BE$45 &amp; $AS31),0)))))</f>
        <v>84170.4</v>
      </c>
      <c r="AA31" s="278">
        <f ca="1">IF(ISERROR(MATCH(AA$1,INDIRECT("Table!A"&amp;$AS31):INDIRECT("Table!" &amp; $BE$45 &amp; $AS31),0)),"",INDIRECT(CONCATENATE("Table!",ADDRESS($AO31,MATCH(AA$1,INDIRECT("Table!A" &amp; $AS31):INDIRECT("Table!" &amp; $BE$45 &amp; $AS31),0)))))</f>
        <v>45246</v>
      </c>
      <c r="AB31" s="278">
        <f ca="1">IF(ISERROR(MATCH(AB$1,INDIRECT("Table!A"&amp;$AS31):INDIRECT("Table!" &amp; $BE$45 &amp; $AS31),0)),"",INDIRECT(CONCATENATE("Table!",ADDRESS($AO31,MATCH(AB$1,INDIRECT("Table!A" &amp; $AS31):INDIRECT("Table!" &amp; $BE$45 &amp; $AS31),0)))))</f>
        <v>66149.7</v>
      </c>
      <c r="AC31" s="278">
        <f ca="1">IF(ISERROR(MATCH(AC$1,INDIRECT("Table!A"&amp;$AS31):INDIRECT("Table!" &amp; $BE$45 &amp; $AS31),0)),"",INDIRECT(CONCATENATE("Table!",ADDRESS($AO31,MATCH(AC$1,INDIRECT("Table!A" &amp; $AS31):INDIRECT("Table!" &amp; $BE$45 &amp; $AS31),0)))))</f>
        <v>7276.7</v>
      </c>
      <c r="AD31" s="278" t="str">
        <f ca="1">IF(ISERROR(MATCH(AD$1,INDIRECT("Table!A"&amp;$AS31):INDIRECT("Table!" &amp; $BE$45 &amp; $AS31),0)),"",INDIRECT(CONCATENATE("Table!",ADDRESS($AO31,MATCH(AD$1,INDIRECT("Table!A" &amp; $AS31):INDIRECT("Table!" &amp; $BE$45 &amp; $AS31),0)))))</f>
        <v/>
      </c>
      <c r="AE31" s="278" t="str">
        <f ca="1">IF(ISERROR(MATCH(AE$1,INDIRECT("Table!A"&amp;$AS31):INDIRECT("Table!" &amp; $BE$45 &amp; $AS31),0)),"",INDIRECT(CONCATENATE("Table!",ADDRESS($AO31,MATCH(AE$1,INDIRECT("Table!A" &amp; $AS31):INDIRECT("Table!" &amp; $BE$45 &amp; $AS31),0)))))</f>
        <v/>
      </c>
      <c r="AF31" s="278">
        <f ca="1">IF(ISERROR(MATCH(AF$1,INDIRECT("Table!A"&amp;$AS31):INDIRECT("Table!" &amp; $BE$45 &amp; $AS31),0)),"",INDIRECT(CONCATENATE("Table!",ADDRESS($AO31,MATCH(AF$1,INDIRECT("Table!A" &amp; $AS31):INDIRECT("Table!" &amp; $BE$45 &amp; $AS31),0)))))</f>
        <v>154764.4</v>
      </c>
      <c r="AG31" s="278">
        <f ca="1">IF(ISERROR(MATCH(AG$1,INDIRECT("Table!A"&amp;$AS31):INDIRECT("Table!" &amp; $BE$45 &amp; $AS31),0)),"",INDIRECT(CONCATENATE("Table!",ADDRESS($AO31,MATCH(AG$1,INDIRECT("Table!A" &amp; $AS31):INDIRECT("Table!" &amp; $BE$45 &amp; $AS31),0)))))</f>
        <v>51979</v>
      </c>
      <c r="AH31" s="278">
        <f ca="1">IF(ISERROR(MATCH(AH$1,INDIRECT("Table!A"&amp;$AS31):INDIRECT("Table!" &amp; $BE$45 &amp; $AS31),0)),"",INDIRECT(CONCATENATE("Table!",ADDRESS($AO31,MATCH(AH$1,INDIRECT("Table!A" &amp; $AS31):INDIRECT("Table!" &amp; $BE$45 &amp; $AS31),0)))))</f>
        <v>43516.6</v>
      </c>
      <c r="AI31" s="278">
        <f ca="1">IF(ISERROR(MATCH(AI$1,INDIRECT("Table!A"&amp;$AS31):INDIRECT("Table!" &amp; $BE$45 &amp; $AS31),0)),"",INDIRECT(CONCATENATE("Table!",ADDRESS($AO31,MATCH(AI$1,INDIRECT("Table!A" &amp; $AS31):INDIRECT("Table!" &amp; $BE$45 &amp; $AS31),0)))))</f>
        <v>129310.8</v>
      </c>
      <c r="AJ31" s="278">
        <f ca="1">IF(ISERROR(MATCH(AJ$1,INDIRECT("Table!A"&amp;$AS31):INDIRECT("Table!" &amp; $BE$45 &amp; $AS31),0)),"",INDIRECT(CONCATENATE("Table!",ADDRESS($AO31,MATCH(AJ$1,INDIRECT("Table!A" &amp; $AS31):INDIRECT("Table!" &amp; $BE$45 &amp; $AS31),0)))))</f>
        <v>3729.6</v>
      </c>
      <c r="AK31" s="278" t="str">
        <f ca="1">IF(ISERROR(MATCH(AK$1,INDIRECT("Table!A"&amp;$AS31):INDIRECT("Table!" &amp; $BE$45 &amp; $AS31),0)),"",INDIRECT(CONCATENATE("Table!",ADDRESS($AO31,MATCH(AK$1,INDIRECT("Table!A" &amp; $AS31):INDIRECT("Table!" &amp; $BE$45 &amp; $AS31),0)))))</f>
        <v/>
      </c>
      <c r="AL31" s="278" t="str">
        <f ca="1">IF(ISERROR(MATCH(AL$1,INDIRECT("Table!A"&amp;$AS31):INDIRECT("Table!" &amp; $BE$45 &amp; $AS31),0)),"",INDIRECT(CONCATENATE("Table!",ADDRESS($AO31,MATCH(AL$1,INDIRECT("Table!A" &amp; $AS31):INDIRECT("Table!" &amp; $BE$45 &amp; $AS31),0)))))</f>
        <v/>
      </c>
      <c r="AM31" s="278" t="str">
        <f ca="1">IF(ISERROR(MATCH(AM$1,INDIRECT("Table!A"&amp;$AS31):INDIRECT("Table!" &amp; $BE$45 &amp; $AS31),0)),"",INDIRECT(CONCATENATE("Table!",ADDRESS($AO31,MATCH(AM$1,INDIRECT("Table!A" &amp; $AS31):INDIRECT("Table!" &amp; $BE$45 &amp; $AS31),0)))))</f>
        <v/>
      </c>
      <c r="AN31" s="278" t="str">
        <f ca="1">IF(ISERROR(MATCH(AN$1,INDIRECT("Table!A"&amp;$AS31):INDIRECT("Table!" &amp; $BE$45 &amp; $AS31),0)),"",INDIRECT(CONCATENATE("Table!",ADDRESS($AO31,MATCH(AN$1,INDIRECT("Table!A" &amp; $AS31):INDIRECT("Table!" &amp; $BE$45 &amp; $AS31),0)))))</f>
        <v/>
      </c>
      <c r="AO31" s="274">
        <f>MATCH($A31,Table!$A:$A,0)+$AQ$2-1</f>
        <v>329</v>
      </c>
      <c r="AS31" s="276">
        <f>MATCH($A31,Table!$A:$A,0)+$AU$2-1</f>
        <v>327</v>
      </c>
      <c r="AW31" s="274">
        <f>MATCH($A31,Table!$A:$A,0)+$AY$2-1</f>
        <v>328</v>
      </c>
      <c r="BA31" s="276">
        <f>MATCH($A31,Table!$A:$A,0)+$AU$2-1</f>
        <v>327</v>
      </c>
      <c r="BE31" s="389" t="s">
        <v>218</v>
      </c>
    </row>
    <row r="32" spans="1:57" s="271" customFormat="1">
      <c r="A32" s="272">
        <v>41334</v>
      </c>
      <c r="B32" s="278">
        <f ca="1">IF(ISERROR(MATCH(B$1,INDIRECT("Table!A"&amp;$AS32):INDIRECT("Table!" &amp; $BE$45 &amp; $AS32),0)),"",INDIRECT(CONCATENATE("Table!",ADDRESS($AO32,MATCH(B$1,INDIRECT("Table!A" &amp; $AS32):INDIRECT("Table!" &amp; $BE$45 &amp; $AS32),0)))))</f>
        <v>42104.9</v>
      </c>
      <c r="C32" s="278">
        <f ca="1">IF(ISERROR(MATCH(C$1,INDIRECT("Table!A"&amp;$AS32):INDIRECT("Table!" &amp; $BE$45 &amp; $AS32),0)),"",INDIRECT(CONCATENATE("Table!",ADDRESS($AO32,MATCH(C$1,INDIRECT("Table!A" &amp; $AS32):INDIRECT("Table!" &amp; $BE$45 &amp; $AS32),0)))))</f>
        <v>77082.5</v>
      </c>
      <c r="D32" s="278">
        <f ca="1">IF(ISERROR(MATCH(D$1,INDIRECT("Table!A"&amp;$AS32):INDIRECT("Table!" &amp; $BE$45 &amp; $AS32),0)),"",INDIRECT(CONCATENATE("Table!",ADDRESS($AO32,MATCH(D$1,INDIRECT("Table!A" &amp; $AS32):INDIRECT("Table!" &amp; $BE$45 &amp; $AS32),0)))))</f>
        <v>78496.899999999994</v>
      </c>
      <c r="E32" s="278">
        <f ca="1">IF(ISERROR(MATCH(E$1,INDIRECT("Table!A"&amp;$AS32):INDIRECT("Table!" &amp; $BE$45 &amp; $AS32),0)),"",INDIRECT(CONCATENATE("Table!",ADDRESS($AO32,MATCH(E$1,INDIRECT("Table!A" &amp; $AS32):INDIRECT("Table!" &amp; $BE$45 &amp; $AS32),0)))))</f>
        <v>154701.70000000001</v>
      </c>
      <c r="F32" s="278">
        <f ca="1">IF(ISERROR(MATCH(F$1,INDIRECT("Table!A"&amp;$AS32):INDIRECT("Table!" &amp; $BE$45 &amp; $AS32),0)),"",INDIRECT(CONCATENATE("Table!",ADDRESS($AO32,MATCH(F$1,INDIRECT("Table!A" &amp; $AS32):INDIRECT("Table!" &amp; $BE$45 &amp; $AS32),0)))))</f>
        <v>83491.899999999994</v>
      </c>
      <c r="G32" s="278">
        <f ca="1">IF(ISERROR(MATCH(G$1,INDIRECT("Table!A"&amp;$AS32):INDIRECT("Table!" &amp; $BE$45 &amp; $AS32),0)),"",INDIRECT(CONCATENATE("Table!",ADDRESS($AO32,MATCH(G$1,INDIRECT("Table!A" &amp; $AS32):INDIRECT("Table!" &amp; $BE$45 &amp; $AS32),0)))))</f>
        <v>39570.9</v>
      </c>
      <c r="H32" s="278">
        <f ca="1">IF(ISERROR(MATCH(H$1,INDIRECT("Table!A"&amp;$AS32):INDIRECT("Table!" &amp; $BE$45 &amp; $AS32),0)),"",INDIRECT(CONCATENATE("Table!",ADDRESS($AO32,MATCH(H$1,INDIRECT("Table!A" &amp; $AS32):INDIRECT("Table!" &amp; $BE$45 &amp; $AS32),0)))))</f>
        <v>66078.600000000006</v>
      </c>
      <c r="I32" s="278" t="str">
        <f ca="1">IF(ISERROR(MATCH(I$1,INDIRECT("Table!A"&amp;$AS32):INDIRECT("Table!" &amp; $BE$45 &amp; $AS32),0)),"",INDIRECT(CONCATENATE("Table!",ADDRESS($AO32,MATCH(I$1,INDIRECT("Table!A" &amp; $AS32):INDIRECT("Table!" &amp; $BE$45 &amp; $AS32),0)))))</f>
        <v/>
      </c>
      <c r="J32" s="278" t="str">
        <f ca="1">IF(ISERROR(MATCH(J$1,INDIRECT("Table!A"&amp;$AS32):INDIRECT("Table!" &amp; $BE$45 &amp; $AS32),0)),"",INDIRECT(CONCATENATE("Table!",ADDRESS($AO32,MATCH(J$1,INDIRECT("Table!A" &amp; $AS32):INDIRECT("Table!" &amp; $BE$45 &amp; $AS32),0)))))</f>
        <v/>
      </c>
      <c r="K32" s="278" t="str">
        <f ca="1">IF(ISERROR(MATCH(K$1,INDIRECT("Table!A"&amp;$AS32):INDIRECT("Table!" &amp; $BE$45 &amp; $AS32),0)),"",INDIRECT(CONCATENATE("Table!",ADDRESS($AO32,MATCH(K$1,INDIRECT("Table!A" &amp; $AS32):INDIRECT("Table!" &amp; $BE$45 &amp; $AS32),0)))))</f>
        <v/>
      </c>
      <c r="L32" s="278">
        <f ca="1">IF(ISERROR(MATCH(L$1,INDIRECT("Table!A"&amp;$AS32):INDIRECT("Table!" &amp; $BE$45 &amp; $AS32),0)),"",INDIRECT(CONCATENATE("Table!",ADDRESS($AO32,MATCH(L$1,INDIRECT("Table!A" &amp; $AS32):INDIRECT("Table!" &amp; $BE$45 &amp; $AS32),0)))))</f>
        <v>154109</v>
      </c>
      <c r="M32" s="278">
        <f ca="1">IF(ISERROR(MATCH(M$1,INDIRECT("Table!A"&amp;$AS32):INDIRECT("Table!" &amp; $BE$45 &amp; $AS32),0)),"",INDIRECT(CONCATENATE("Table!",ADDRESS($AO32,MATCH(M$1,INDIRECT("Table!A" &amp; $AS32):INDIRECT("Table!" &amp; $BE$45 &amp; $AS32),0)))))</f>
        <v>52135.9</v>
      </c>
      <c r="N32" s="278">
        <f ca="1">IF(ISERROR(MATCH(N$1,INDIRECT("Table!A"&amp;$AS32):INDIRECT("Table!" &amp; $BE$45 &amp; $AS32),0)),"",INDIRECT(CONCATENATE("Table!",ADDRESS($AO32,MATCH(N$1,INDIRECT("Table!A" &amp; $AS32):INDIRECT("Table!" &amp; $BE$45 &amp; $AS32),0)))))</f>
        <v>43150.9</v>
      </c>
      <c r="O32" s="278">
        <f ca="1">IF(ISERROR(MATCH(O$1,INDIRECT("Table!A"&amp;$AS32):INDIRECT("Table!" &amp; $BE$45 &amp; $AS32),0)),"",INDIRECT(CONCATENATE("Table!",ADDRESS($AO32,MATCH(O$1,INDIRECT("Table!A" &amp; $AS32):INDIRECT("Table!" &amp; $BE$45 &amp; $AS32),0)))))</f>
        <v>128781.3</v>
      </c>
      <c r="P32" s="278" t="str">
        <f ca="1">IF(ISERROR(MATCH(P$1,INDIRECT("Table!A"&amp;$AS32):INDIRECT("Table!" &amp; $BE$45 &amp; $AS32),0)),"",INDIRECT(CONCATENATE("Table!",ADDRESS($AO32,MATCH(P$1,INDIRECT("Table!A" &amp; $AS32):INDIRECT("Table!" &amp; $BE$45 &amp; $AS32),0)))))</f>
        <v/>
      </c>
      <c r="Q32" s="278" t="str">
        <f ca="1">IF(ISERROR(MATCH(Q$1,INDIRECT("Table!A"&amp;$AS32):INDIRECT("Table!" &amp; $BE$45 &amp; $AS32),0)),"",INDIRECT(CONCATENATE("Table!",ADDRESS($AO32,MATCH(Q$1,INDIRECT("Table!A" &amp; $AS32):INDIRECT("Table!" &amp; $BE$45 &amp; $AS32),0)))))</f>
        <v/>
      </c>
      <c r="R32" s="278" t="str">
        <f ca="1">IF(ISERROR(MATCH(R$1,INDIRECT("Table!A"&amp;$AS32):INDIRECT("Table!" &amp; $BE$45 &amp; $AS32),0)),"",INDIRECT(CONCATENATE("Table!",ADDRESS($AO32,MATCH(R$1,INDIRECT("Table!A" &amp; $AS32):INDIRECT("Table!" &amp; $BE$45 &amp; $AS32),0)))))</f>
        <v/>
      </c>
      <c r="S32" s="278"/>
      <c r="T32" s="278"/>
      <c r="U32" s="278" t="str">
        <f ca="1">IF(ISERROR(MATCH(U$1,INDIRECT("Table!A"&amp;$AS32):INDIRECT("Table!" &amp; $BE$45 &amp; $AS32),0)),"",INDIRECT(CONCATENATE("Table!",ADDRESS($AO32,MATCH(U$1,INDIRECT("Table!A" &amp; $AS32):INDIRECT("Table!" &amp; $BE$45 &amp; $AS32),0)))))</f>
        <v/>
      </c>
      <c r="V32" s="278">
        <f ca="1">IF(ISERROR(MATCH(V$1,INDIRECT("Table!A"&amp;$AS32):INDIRECT("Table!" &amp; $BE$45 &amp; $AS32),0)),"",INDIRECT(CONCATENATE("Table!",ADDRESS($AO32,MATCH(V$1,INDIRECT("Table!A" &amp; $AS32):INDIRECT("Table!" &amp; $BE$45 &amp; $AS32),0)))))</f>
        <v>42104.9</v>
      </c>
      <c r="W32" s="278">
        <f ca="1">IF(ISERROR(MATCH(W$1,INDIRECT("Table!A"&amp;$AS32):INDIRECT("Table!" &amp; $BE$45 &amp; $AS32),0)),"",INDIRECT(CONCATENATE("Table!",ADDRESS($AO32,MATCH(W$1,INDIRECT("Table!A" &amp; $AS32):INDIRECT("Table!" &amp; $BE$45 &amp; $AS32),0)))))</f>
        <v>77082.5</v>
      </c>
      <c r="X32" s="278">
        <f ca="1">IF(ISERROR(MATCH(X$1,INDIRECT("Table!A"&amp;$AS32):INDIRECT("Table!" &amp; $BE$45 &amp; $AS32),0)),"",INDIRECT(CONCATENATE("Table!",ADDRESS($AO32,MATCH(X$1,INDIRECT("Table!A" &amp; $AS32):INDIRECT("Table!" &amp; $BE$45 &amp; $AS32),0)))))</f>
        <v>78496.899999999994</v>
      </c>
      <c r="Y32" s="278">
        <f ca="1">IF(ISERROR(MATCH(Y$1,INDIRECT("Table!A"&amp;$AS32):INDIRECT("Table!" &amp; $BE$45 &amp; $AS32),0)),"",INDIRECT(CONCATENATE("Table!",ADDRESS($AO32,MATCH(Y$1,INDIRECT("Table!A" &amp; $AS32):INDIRECT("Table!" &amp; $BE$45 &amp; $AS32),0)))))</f>
        <v>154701.70000000001</v>
      </c>
      <c r="Z32" s="278">
        <f ca="1">IF(ISERROR(MATCH(Z$1,INDIRECT("Table!A"&amp;$AS32):INDIRECT("Table!" &amp; $BE$45 &amp; $AS32),0)),"",INDIRECT(CONCATENATE("Table!",ADDRESS($AO32,MATCH(Z$1,INDIRECT("Table!A" &amp; $AS32):INDIRECT("Table!" &amp; $BE$45 &amp; $AS32),0)))))</f>
        <v>83491.899999999994</v>
      </c>
      <c r="AA32" s="278">
        <f ca="1">IF(ISERROR(MATCH(AA$1,INDIRECT("Table!A"&amp;$AS32):INDIRECT("Table!" &amp; $BE$45 &amp; $AS32),0)),"",INDIRECT(CONCATENATE("Table!",ADDRESS($AO32,MATCH(AA$1,INDIRECT("Table!A" &amp; $AS32):INDIRECT("Table!" &amp; $BE$45 &amp; $AS32),0)))))</f>
        <v>39570.9</v>
      </c>
      <c r="AB32" s="278">
        <f ca="1">IF(ISERROR(MATCH(AB$1,INDIRECT("Table!A"&amp;$AS32):INDIRECT("Table!" &amp; $BE$45 &amp; $AS32),0)),"",INDIRECT(CONCATENATE("Table!",ADDRESS($AO32,MATCH(AB$1,INDIRECT("Table!A" &amp; $AS32):INDIRECT("Table!" &amp; $BE$45 &amp; $AS32),0)))))</f>
        <v>66078.600000000006</v>
      </c>
      <c r="AC32" s="278" t="str">
        <f ca="1">IF(ISERROR(MATCH(AC$1,INDIRECT("Table!A"&amp;$AS32):INDIRECT("Table!" &amp; $BE$45 &amp; $AS32),0)),"",INDIRECT(CONCATENATE("Table!",ADDRESS($AO32,MATCH(AC$1,INDIRECT("Table!A" &amp; $AS32):INDIRECT("Table!" &amp; $BE$45 &amp; $AS32),0)))))</f>
        <v/>
      </c>
      <c r="AD32" s="278" t="str">
        <f ca="1">IF(ISERROR(MATCH(AD$1,INDIRECT("Table!A"&amp;$AS32):INDIRECT("Table!" &amp; $BE$45 &amp; $AS32),0)),"",INDIRECT(CONCATENATE("Table!",ADDRESS($AO32,MATCH(AD$1,INDIRECT("Table!A" &amp; $AS32):INDIRECT("Table!" &amp; $BE$45 &amp; $AS32),0)))))</f>
        <v/>
      </c>
      <c r="AE32" s="278" t="str">
        <f ca="1">IF(ISERROR(MATCH(AE$1,INDIRECT("Table!A"&amp;$AS32):INDIRECT("Table!" &amp; $BE$45 &amp; $AS32),0)),"",INDIRECT(CONCATENATE("Table!",ADDRESS($AO32,MATCH(AE$1,INDIRECT("Table!A" &amp; $AS32):INDIRECT("Table!" &amp; $BE$45 &amp; $AS32),0)))))</f>
        <v/>
      </c>
      <c r="AF32" s="278">
        <f ca="1">IF(ISERROR(MATCH(AF$1,INDIRECT("Table!A"&amp;$AS32):INDIRECT("Table!" &amp; $BE$45 &amp; $AS32),0)),"",INDIRECT(CONCATENATE("Table!",ADDRESS($AO32,MATCH(AF$1,INDIRECT("Table!A" &amp; $AS32):INDIRECT("Table!" &amp; $BE$45 &amp; $AS32),0)))))</f>
        <v>154109</v>
      </c>
      <c r="AG32" s="278">
        <f ca="1">IF(ISERROR(MATCH(AG$1,INDIRECT("Table!A"&amp;$AS32):INDIRECT("Table!" &amp; $BE$45 &amp; $AS32),0)),"",INDIRECT(CONCATENATE("Table!",ADDRESS($AO32,MATCH(AG$1,INDIRECT("Table!A" &amp; $AS32):INDIRECT("Table!" &amp; $BE$45 &amp; $AS32),0)))))</f>
        <v>52135.9</v>
      </c>
      <c r="AH32" s="278">
        <f ca="1">IF(ISERROR(MATCH(AH$1,INDIRECT("Table!A"&amp;$AS32):INDIRECT("Table!" &amp; $BE$45 &amp; $AS32),0)),"",INDIRECT(CONCATENATE("Table!",ADDRESS($AO32,MATCH(AH$1,INDIRECT("Table!A" &amp; $AS32):INDIRECT("Table!" &amp; $BE$45 &amp; $AS32),0)))))</f>
        <v>43150.9</v>
      </c>
      <c r="AI32" s="278">
        <f ca="1">IF(ISERROR(MATCH(AI$1,INDIRECT("Table!A"&amp;$AS32):INDIRECT("Table!" &amp; $BE$45 &amp; $AS32),0)),"",INDIRECT(CONCATENATE("Table!",ADDRESS($AO32,MATCH(AI$1,INDIRECT("Table!A" &amp; $AS32):INDIRECT("Table!" &amp; $BE$45 &amp; $AS32),0)))))</f>
        <v>128781.3</v>
      </c>
      <c r="AJ32" s="278" t="str">
        <f ca="1">IF(ISERROR(MATCH(AJ$1,INDIRECT("Table!A"&amp;$AS32):INDIRECT("Table!" &amp; $BE$45 &amp; $AS32),0)),"",INDIRECT(CONCATENATE("Table!",ADDRESS($AO32,MATCH(AJ$1,INDIRECT("Table!A" &amp; $AS32):INDIRECT("Table!" &amp; $BE$45 &amp; $AS32),0)))))</f>
        <v/>
      </c>
      <c r="AK32" s="278" t="str">
        <f ca="1">IF(ISERROR(MATCH(AK$1,INDIRECT("Table!A"&amp;$AS32):INDIRECT("Table!" &amp; $BE$45 &amp; $AS32),0)),"",INDIRECT(CONCATENATE("Table!",ADDRESS($AO32,MATCH(AK$1,INDIRECT("Table!A" &amp; $AS32):INDIRECT("Table!" &amp; $BE$45 &amp; $AS32),0)))))</f>
        <v/>
      </c>
      <c r="AL32" s="278" t="str">
        <f ca="1">IF(ISERROR(MATCH(AL$1,INDIRECT("Table!A"&amp;$AS32):INDIRECT("Table!" &amp; $BE$45 &amp; $AS32),0)),"",INDIRECT(CONCATENATE("Table!",ADDRESS($AO32,MATCH(AL$1,INDIRECT("Table!A" &amp; $AS32):INDIRECT("Table!" &amp; $BE$45 &amp; $AS32),0)))))</f>
        <v/>
      </c>
      <c r="AM32" s="278"/>
      <c r="AN32" s="274"/>
      <c r="AO32" s="274">
        <f>MATCH($A32,Table!$A:$A,0)+$AQ$2-1</f>
        <v>341</v>
      </c>
      <c r="AS32" s="276">
        <f>MATCH($A32,Table!$A:$A,0)+$AU$2-1</f>
        <v>339</v>
      </c>
      <c r="AW32" s="274">
        <f>MATCH($A32,Table!$A:$A,0)+$AY$2-1</f>
        <v>340</v>
      </c>
      <c r="BA32" s="276">
        <f>MATCH($A32,Table!$A:$A,0)+$AU$2-1</f>
        <v>339</v>
      </c>
      <c r="BE32" s="389" t="s">
        <v>218</v>
      </c>
    </row>
    <row r="33" spans="1:57">
      <c r="A33" s="4">
        <v>41330</v>
      </c>
      <c r="B33" s="28">
        <f ca="1">IF(ISERROR(MATCH(B$1,INDIRECT("Table!A"&amp;$AS33):INDIRECT("Table!" &amp; $BE$45 &amp; $AS33),0)),"",INDIRECT(CONCATENATE("Table!",ADDRESS($AO33,MATCH(B$1,INDIRECT("Table!A" &amp; $AS33):INDIRECT("Table!" &amp; $BE$45 &amp; $AS33),0)))))</f>
        <v>44106.7</v>
      </c>
      <c r="C33" s="28">
        <f ca="1">IF(ISERROR(MATCH(C$1,INDIRECT("Table!A"&amp;$AS33):INDIRECT("Table!" &amp; $BE$45 &amp; $AS33),0)),"",INDIRECT(CONCATENATE("Table!",ADDRESS($AO33,MATCH(C$1,INDIRECT("Table!A" &amp; $AS33):INDIRECT("Table!" &amp; $BE$45 &amp; $AS33),0)))))</f>
        <v>77041.600000000006</v>
      </c>
      <c r="D33" s="28">
        <f ca="1">IF(ISERROR(MATCH(D$1,INDIRECT("Table!A"&amp;$AS33):INDIRECT("Table!" &amp; $BE$45 &amp; $AS33),0)),"",INDIRECT(CONCATENATE("Table!",ADDRESS($AO33,MATCH(D$1,INDIRECT("Table!A" &amp; $AS33):INDIRECT("Table!" &amp; $BE$45 &amp; $AS33),0)))))</f>
        <v>78455.8</v>
      </c>
      <c r="E33" s="28">
        <f ca="1">IF(ISERROR(MATCH(E$1,INDIRECT("Table!A"&amp;$AS33):INDIRECT("Table!" &amp; $BE$45 &amp; $AS33),0)),"",INDIRECT(CONCATENATE("Table!",ADDRESS($AO33,MATCH(E$1,INDIRECT("Table!A" &amp; $AS33):INDIRECT("Table!" &amp; $BE$45 &amp; $AS33),0)))))</f>
        <v>154467.79999999999</v>
      </c>
      <c r="F33" s="28">
        <f ca="1">IF(ISERROR(MATCH(F$1,INDIRECT("Table!A"&amp;$AS33):INDIRECT("Table!" &amp; $BE$45 &amp; $AS33),0)),"",INDIRECT(CONCATENATE("Table!",ADDRESS($AO33,MATCH(F$1,INDIRECT("Table!A" &amp; $AS33):INDIRECT("Table!" &amp; $BE$45 &amp; $AS33),0)))))</f>
        <v>82839.7</v>
      </c>
      <c r="G33" s="28">
        <f ca="1">IF(ISERROR(MATCH(G$1,INDIRECT("Table!A"&amp;$AS33):INDIRECT("Table!" &amp; $BE$45 &amp; $AS33),0)),"",INDIRECT(CONCATENATE("Table!",ADDRESS($AO33,MATCH(G$1,INDIRECT("Table!A" &amp; $AS33):INDIRECT("Table!" &amp; $BE$45 &amp; $AS33),0)))))</f>
        <v>41446.9</v>
      </c>
      <c r="H33" s="28">
        <f ca="1">IF(ISERROR(MATCH(H$1,INDIRECT("Table!A"&amp;$AS33):INDIRECT("Table!" &amp; $BE$45 &amp; $AS33),0)),"",INDIRECT(CONCATENATE("Table!",ADDRESS($AO33,MATCH(H$1,INDIRECT("Table!A" &amp; $AS33):INDIRECT("Table!" &amp; $BE$45 &amp; $AS33),0)))))</f>
        <v>65086.8</v>
      </c>
      <c r="I33" s="278" t="str">
        <f ca="1">IF(ISERROR(MATCH(I$1,INDIRECT("Table!A"&amp;$AS33):INDIRECT("Table!" &amp; $BE$45 &amp; $AS33),0)),"",INDIRECT(CONCATENATE("Table!",ADDRESS($AO33,MATCH(I$1,INDIRECT("Table!A" &amp; $AS33):INDIRECT("Table!" &amp; $BE$45 &amp; $AS33),0)))))</f>
        <v/>
      </c>
      <c r="J33" s="278" t="str">
        <f ca="1">IF(ISERROR(MATCH(J$1,INDIRECT("Table!A"&amp;$AS33):INDIRECT("Table!" &amp; $BE$45 &amp; $AS33),0)),"",INDIRECT(CONCATENATE("Table!",ADDRESS($AO33,MATCH(J$1,INDIRECT("Table!A" &amp; $AS33):INDIRECT("Table!" &amp; $BE$45 &amp; $AS33),0)))))</f>
        <v/>
      </c>
      <c r="K33" s="278" t="str">
        <f ca="1">IF(ISERROR(MATCH(K$1,INDIRECT("Table!A"&amp;$AS33):INDIRECT("Table!" &amp; $BE$45 &amp; $AS33),0)),"",INDIRECT(CONCATENATE("Table!",ADDRESS($AO33,MATCH(K$1,INDIRECT("Table!A" &amp; $AS33):INDIRECT("Table!" &amp; $BE$45 &amp; $AS33),0)))))</f>
        <v/>
      </c>
      <c r="L33" s="28">
        <f ca="1">IF(ISERROR(MATCH(L$1,INDIRECT("Table!A"&amp;$AS33):INDIRECT("Table!" &amp; $BE$45 &amp; $AS33),0)),"",INDIRECT(CONCATENATE("Table!",ADDRESS($AO33,MATCH(L$1,INDIRECT("Table!A" &amp; $AS33):INDIRECT("Table!" &amp; $BE$45 &amp; $AS33),0)))))</f>
        <v>153674.9</v>
      </c>
      <c r="M33" s="28">
        <f ca="1">IF(ISERROR(MATCH(M$1,INDIRECT("Table!A"&amp;$AS33):INDIRECT("Table!" &amp; $BE$45 &amp; $AS33),0)),"",INDIRECT(CONCATENATE("Table!",ADDRESS($AO33,MATCH(M$1,INDIRECT("Table!A" &amp; $AS33):INDIRECT("Table!" &amp; $BE$45 &amp; $AS33),0)))))</f>
        <v>51201</v>
      </c>
      <c r="N33" s="28">
        <f ca="1">IF(ISERROR(MATCH(N$1,INDIRECT("Table!A"&amp;$AS33):INDIRECT("Table!" &amp; $BE$45 &amp; $AS33),0)),"",INDIRECT(CONCATENATE("Table!",ADDRESS($AO33,MATCH(N$1,INDIRECT("Table!A" &amp; $AS33):INDIRECT("Table!" &amp; $BE$45 &amp; $AS33),0)))))</f>
        <v>42824.800000000003</v>
      </c>
      <c r="O33" s="28">
        <f ca="1">IF(ISERROR(MATCH(O$1,INDIRECT("Table!A"&amp;$AS33):INDIRECT("Table!" &amp; $BE$45 &amp; $AS33),0)),"",INDIRECT(CONCATENATE("Table!",ADDRESS($AO33,MATCH(O$1,INDIRECT("Table!A" &amp; $AS33):INDIRECT("Table!" &amp; $BE$45 &amp; $AS33),0)))))</f>
        <v>128489.1</v>
      </c>
      <c r="P33" s="278" t="str">
        <f ca="1">IF(ISERROR(MATCH(P$1,INDIRECT("Table!A"&amp;$AS33):INDIRECT("Table!" &amp; $BE$45 &amp; $AS33),0)),"",INDIRECT(CONCATENATE("Table!",ADDRESS($AO33,MATCH(P$1,INDIRECT("Table!A" &amp; $AS33):INDIRECT("Table!" &amp; $BE$45 &amp; $AS33),0)))))</f>
        <v/>
      </c>
      <c r="Q33" s="278" t="str">
        <f ca="1">IF(ISERROR(MATCH(Q$1,INDIRECT("Table!A"&amp;$AS33):INDIRECT("Table!" &amp; $BE$45 &amp; $AS33),0)),"",INDIRECT(CONCATENATE("Table!",ADDRESS($AO33,MATCH(Q$1,INDIRECT("Table!A" &amp; $AS33):INDIRECT("Table!" &amp; $BE$45 &amp; $AS33),0)))))</f>
        <v/>
      </c>
      <c r="R33" s="278" t="str">
        <f ca="1">IF(ISERROR(MATCH(R$1,INDIRECT("Table!A"&amp;$AS33):INDIRECT("Table!" &amp; $BE$45 &amp; $AS33),0)),"",INDIRECT(CONCATENATE("Table!",ADDRESS($AO33,MATCH(R$1,INDIRECT("Table!A" &amp; $AS33):INDIRECT("Table!" &amp; $BE$45 &amp; $AS33),0)))))</f>
        <v/>
      </c>
      <c r="S33" s="278"/>
      <c r="T33" s="278"/>
      <c r="U33" s="28" t="str">
        <f ca="1">IF(ISERROR(MATCH(U$1,INDIRECT("Table!A"&amp;$AS33):INDIRECT("Table!" &amp; $BE$45 &amp; $AS33),0)),"",INDIRECT(CONCATENATE("Table!",ADDRESS($AO33,MATCH(U$1,INDIRECT("Table!A" &amp; $AS33):INDIRECT("Table!" &amp; $BE$45 &amp; $AS33),0)))))</f>
        <v/>
      </c>
      <c r="V33" s="28">
        <f ca="1">IF(ISERROR(MATCH(V$1,INDIRECT("Table!A"&amp;$AS33):INDIRECT("Table!" &amp; $BE$45 &amp; $AS33),0)),"",INDIRECT(CONCATENATE("Table!",ADDRESS($AO33,MATCH(V$1,INDIRECT("Table!A" &amp; $AS33):INDIRECT("Table!" &amp; $BE$45 &amp; $AS33),0)))))</f>
        <v>44106.7</v>
      </c>
      <c r="W33" s="28">
        <f ca="1">IF(ISERROR(MATCH(W$1,INDIRECT("Table!A"&amp;$AS33):INDIRECT("Table!" &amp; $BE$45 &amp; $AS33),0)),"",INDIRECT(CONCATENATE("Table!",ADDRESS($AO33,MATCH(W$1,INDIRECT("Table!A" &amp; $AS33):INDIRECT("Table!" &amp; $BE$45 &amp; $AS33),0)))))</f>
        <v>77041.600000000006</v>
      </c>
      <c r="X33" s="28">
        <f ca="1">IF(ISERROR(MATCH(X$1,INDIRECT("Table!A"&amp;$AS33):INDIRECT("Table!" &amp; $BE$45 &amp; $AS33),0)),"",INDIRECT(CONCATENATE("Table!",ADDRESS($AO33,MATCH(X$1,INDIRECT("Table!A" &amp; $AS33):INDIRECT("Table!" &amp; $BE$45 &amp; $AS33),0)))))</f>
        <v>78455.8</v>
      </c>
      <c r="Y33" s="28">
        <f ca="1">IF(ISERROR(MATCH(Y$1,INDIRECT("Table!A"&amp;$AS33):INDIRECT("Table!" &amp; $BE$45 &amp; $AS33),0)),"",INDIRECT(CONCATENATE("Table!",ADDRESS($AO33,MATCH(Y$1,INDIRECT("Table!A" &amp; $AS33):INDIRECT("Table!" &amp; $BE$45 &amp; $AS33),0)))))</f>
        <v>154467.79999999999</v>
      </c>
      <c r="Z33" s="28">
        <f ca="1">IF(ISERROR(MATCH(Z$1,INDIRECT("Table!A"&amp;$AS33):INDIRECT("Table!" &amp; $BE$45 &amp; $AS33),0)),"",INDIRECT(CONCATENATE("Table!",ADDRESS($AO33,MATCH(Z$1,INDIRECT("Table!A" &amp; $AS33):INDIRECT("Table!" &amp; $BE$45 &amp; $AS33),0)))))</f>
        <v>82839.7</v>
      </c>
      <c r="AA33" s="28">
        <f ca="1">IF(ISERROR(MATCH(AA$1,INDIRECT("Table!A"&amp;$AS33):INDIRECT("Table!" &amp; $BE$45 &amp; $AS33),0)),"",INDIRECT(CONCATENATE("Table!",ADDRESS($AO33,MATCH(AA$1,INDIRECT("Table!A" &amp; $AS33):INDIRECT("Table!" &amp; $BE$45 &amp; $AS33),0)))))</f>
        <v>41446.9</v>
      </c>
      <c r="AB33" s="28">
        <f ca="1">IF(ISERROR(MATCH(AB$1,INDIRECT("Table!A"&amp;$AS33):INDIRECT("Table!" &amp; $BE$45 &amp; $AS33),0)),"",INDIRECT(CONCATENATE("Table!",ADDRESS($AO33,MATCH(AB$1,INDIRECT("Table!A" &amp; $AS33):INDIRECT("Table!" &amp; $BE$45 &amp; $AS33),0)))))</f>
        <v>65086.8</v>
      </c>
      <c r="AC33" s="278" t="str">
        <f ca="1">IF(ISERROR(MATCH(AC$1,INDIRECT("Table!A"&amp;$AS33):INDIRECT("Table!" &amp; $BE$45 &amp; $AS33),0)),"",INDIRECT(CONCATENATE("Table!",ADDRESS($AO33,MATCH(AC$1,INDIRECT("Table!A" &amp; $AS33):INDIRECT("Table!" &amp; $BE$45 &amp; $AS33),0)))))</f>
        <v/>
      </c>
      <c r="AD33" s="278" t="str">
        <f ca="1">IF(ISERROR(MATCH(AD$1,INDIRECT("Table!A"&amp;$AS33):INDIRECT("Table!" &amp; $BE$45 &amp; $AS33),0)),"",INDIRECT(CONCATENATE("Table!",ADDRESS($AO33,MATCH(AD$1,INDIRECT("Table!A" &amp; $AS33):INDIRECT("Table!" &amp; $BE$45 &amp; $AS33),0)))))</f>
        <v/>
      </c>
      <c r="AE33" s="278" t="str">
        <f ca="1">IF(ISERROR(MATCH(AE$1,INDIRECT("Table!A"&amp;$AS33):INDIRECT("Table!" &amp; $BE$45 &amp; $AS33),0)),"",INDIRECT(CONCATENATE("Table!",ADDRESS($AO33,MATCH(AE$1,INDIRECT("Table!A" &amp; $AS33):INDIRECT("Table!" &amp; $BE$45 &amp; $AS33),0)))))</f>
        <v/>
      </c>
      <c r="AF33" s="28">
        <f ca="1">IF(ISERROR(MATCH(AF$1,INDIRECT("Table!A"&amp;$AS33):INDIRECT("Table!" &amp; $BE$45 &amp; $AS33),0)),"",INDIRECT(CONCATENATE("Table!",ADDRESS($AO33,MATCH(AF$1,INDIRECT("Table!A" &amp; $AS33):INDIRECT("Table!" &amp; $BE$45 &amp; $AS33),0)))))</f>
        <v>153674.9</v>
      </c>
      <c r="AG33" s="28">
        <f ca="1">IF(ISERROR(MATCH(AG$1,INDIRECT("Table!A"&amp;$AS33):INDIRECT("Table!" &amp; $BE$45 &amp; $AS33),0)),"",INDIRECT(CONCATENATE("Table!",ADDRESS($AO33,MATCH(AG$1,INDIRECT("Table!A" &amp; $AS33):INDIRECT("Table!" &amp; $BE$45 &amp; $AS33),0)))))</f>
        <v>51201</v>
      </c>
      <c r="AH33" s="28">
        <f ca="1">IF(ISERROR(MATCH(AH$1,INDIRECT("Table!A"&amp;$AS33):INDIRECT("Table!" &amp; $BE$45 &amp; $AS33),0)),"",INDIRECT(CONCATENATE("Table!",ADDRESS($AO33,MATCH(AH$1,INDIRECT("Table!A" &amp; $AS33):INDIRECT("Table!" &amp; $BE$45 &amp; $AS33),0)))))</f>
        <v>42824.800000000003</v>
      </c>
      <c r="AI33" s="28">
        <f ca="1">IF(ISERROR(MATCH(AI$1,INDIRECT("Table!A"&amp;$AS33):INDIRECT("Table!" &amp; $BE$45 &amp; $AS33),0)),"",INDIRECT(CONCATENATE("Table!",ADDRESS($AO33,MATCH(AI$1,INDIRECT("Table!A" &amp; $AS33):INDIRECT("Table!" &amp; $BE$45 &amp; $AS33),0)))))</f>
        <v>128489.1</v>
      </c>
      <c r="AJ33" s="278" t="str">
        <f ca="1">IF(ISERROR(MATCH(AJ$1,INDIRECT("Table!A"&amp;$AS33):INDIRECT("Table!" &amp; $BE$45 &amp; $AS33),0)),"",INDIRECT(CONCATENATE("Table!",ADDRESS($AO33,MATCH(AJ$1,INDIRECT("Table!A" &amp; $AS33):INDIRECT("Table!" &amp; $BE$45 &amp; $AS33),0)))))</f>
        <v/>
      </c>
      <c r="AK33" s="278" t="str">
        <f ca="1">IF(ISERROR(MATCH(AK$1,INDIRECT("Table!A"&amp;$AS33):INDIRECT("Table!" &amp; $BE$45 &amp; $AS33),0)),"",INDIRECT(CONCATENATE("Table!",ADDRESS($AO33,MATCH(AK$1,INDIRECT("Table!A" &amp; $AS33):INDIRECT("Table!" &amp; $BE$45 &amp; $AS33),0)))))</f>
        <v/>
      </c>
      <c r="AL33" s="278" t="str">
        <f ca="1">IF(ISERROR(MATCH(AL$1,INDIRECT("Table!A"&amp;$AS33):INDIRECT("Table!" &amp; $BE$45 &amp; $AS33),0)),"",INDIRECT(CONCATENATE("Table!",ADDRESS($AO33,MATCH(AL$1,INDIRECT("Table!A" &amp; $AS33):INDIRECT("Table!" &amp; $BE$45 &amp; $AS33),0)))))</f>
        <v/>
      </c>
      <c r="AM33" s="278"/>
      <c r="AN33" s="10"/>
      <c r="AO33" s="10">
        <f>MATCH($A33,Table!$A:$A,0)+$AQ$2-1</f>
        <v>353</v>
      </c>
      <c r="AS33" s="24">
        <f>MATCH($A33,Table!$A:$A,0)+$AU$2-1</f>
        <v>351</v>
      </c>
      <c r="AW33" s="10">
        <f>MATCH($A33,Table!$A:$A,0)+$AY$2-1</f>
        <v>352</v>
      </c>
      <c r="BA33" s="24">
        <f>MATCH($A33,Table!$A:$A,0)+$AU$2-1</f>
        <v>351</v>
      </c>
      <c r="BE33" s="389" t="s">
        <v>218</v>
      </c>
    </row>
    <row r="34" spans="1:57">
      <c r="A34" s="4">
        <v>41327</v>
      </c>
      <c r="B34" s="28">
        <f ca="1">IF(ISERROR(MATCH(B$1,INDIRECT("Table!A"&amp;$AS34):INDIRECT("Table!" &amp; $BE$45 &amp; $AS34),0)),"",INDIRECT(CONCATENATE("Table!",ADDRESS($AO34,MATCH(B$1,INDIRECT("Table!A" &amp; $AS34):INDIRECT("Table!" &amp; $BE$45 &amp; $AS34),0)))))</f>
        <v>44030.400000000001</v>
      </c>
      <c r="C34" s="28">
        <f ca="1">IF(ISERROR(MATCH(C$1,INDIRECT("Table!A"&amp;$AS34):INDIRECT("Table!" &amp; $BE$45 &amp; $AS34),0)),"",INDIRECT(CONCATENATE("Table!",ADDRESS($AO34,MATCH(C$1,INDIRECT("Table!A" &amp; $AS34):INDIRECT("Table!" &amp; $BE$45 &amp; $AS34),0)))))</f>
        <v>77025.8</v>
      </c>
      <c r="D34" s="28">
        <f ca="1">IF(ISERROR(MATCH(D$1,INDIRECT("Table!A"&amp;$AS34):INDIRECT("Table!" &amp; $BE$45 &amp; $AS34),0)),"",INDIRECT(CONCATENATE("Table!",ADDRESS($AO34,MATCH(D$1,INDIRECT("Table!A" &amp; $AS34):INDIRECT("Table!" &amp; $BE$45 &amp; $AS34),0)))))</f>
        <v>78440.100000000006</v>
      </c>
      <c r="E34" s="28">
        <f ca="1">IF(ISERROR(MATCH(E$1,INDIRECT("Table!A"&amp;$AS34):INDIRECT("Table!" &amp; $BE$45 &amp; $AS34),0)),"",INDIRECT(CONCATENATE("Table!",ADDRESS($AO34,MATCH(E$1,INDIRECT("Table!A" &amp; $AS34):INDIRECT("Table!" &amp; $BE$45 &amp; $AS34),0)))))</f>
        <v>154372</v>
      </c>
      <c r="F34" s="28">
        <f ca="1">IF(ISERROR(MATCH(F$1,INDIRECT("Table!A"&amp;$AS34):INDIRECT("Table!" &amp; $BE$45 &amp; $AS34),0)),"",INDIRECT(CONCATENATE("Table!",ADDRESS($AO34,MATCH(F$1,INDIRECT("Table!A" &amp; $AS34):INDIRECT("Table!" &amp; $BE$45 &amp; $AS34),0)))))</f>
        <v>81753.3</v>
      </c>
      <c r="G34" s="28">
        <f ca="1">IF(ISERROR(MATCH(G$1,INDIRECT("Table!A"&amp;$AS34):INDIRECT("Table!" &amp; $BE$45 &amp; $AS34),0)),"",INDIRECT(CONCATENATE("Table!",ADDRESS($AO34,MATCH(G$1,INDIRECT("Table!A" &amp; $AS34):INDIRECT("Table!" &amp; $BE$45 &amp; $AS34),0)))))</f>
        <v>40193.9</v>
      </c>
      <c r="H34" s="28">
        <f ca="1">IF(ISERROR(MATCH(H$1,INDIRECT("Table!A"&amp;$AS34):INDIRECT("Table!" &amp; $BE$45 &amp; $AS34),0)),"",INDIRECT(CONCATENATE("Table!",ADDRESS($AO34,MATCH(H$1,INDIRECT("Table!A" &amp; $AS34):INDIRECT("Table!" &amp; $BE$45 &amp; $AS34),0)))))</f>
        <v>64836.800000000003</v>
      </c>
      <c r="I34" s="278" t="str">
        <f ca="1">IF(ISERROR(MATCH(I$1,INDIRECT("Table!A"&amp;$AS34):INDIRECT("Table!" &amp; $BE$45 &amp; $AS34),0)),"",INDIRECT(CONCATENATE("Table!",ADDRESS($AO34,MATCH(I$1,INDIRECT("Table!A" &amp; $AS34):INDIRECT("Table!" &amp; $BE$45 &amp; $AS34),0)))))</f>
        <v/>
      </c>
      <c r="J34" s="278" t="str">
        <f ca="1">IF(ISERROR(MATCH(J$1,INDIRECT("Table!A"&amp;$AS34):INDIRECT("Table!" &amp; $BE$45 &amp; $AS34),0)),"",INDIRECT(CONCATENATE("Table!",ADDRESS($AO34,MATCH(J$1,INDIRECT("Table!A" &amp; $AS34):INDIRECT("Table!" &amp; $BE$45 &amp; $AS34),0)))))</f>
        <v/>
      </c>
      <c r="K34" s="278" t="str">
        <f ca="1">IF(ISERROR(MATCH(K$1,INDIRECT("Table!A"&amp;$AS34):INDIRECT("Table!" &amp; $BE$45 &amp; $AS34),0)),"",INDIRECT(CONCATENATE("Table!",ADDRESS($AO34,MATCH(K$1,INDIRECT("Table!A" &amp; $AS34):INDIRECT("Table!" &amp; $BE$45 &amp; $AS34),0)))))</f>
        <v/>
      </c>
      <c r="L34" s="28">
        <f ca="1">IF(ISERROR(MATCH(L$1,INDIRECT("Table!A"&amp;$AS34):INDIRECT("Table!" &amp; $BE$45 &amp; $AS34),0)),"",INDIRECT(CONCATENATE("Table!",ADDRESS($AO34,MATCH(L$1,INDIRECT("Table!A" &amp; $AS34):INDIRECT("Table!" &amp; $BE$45 &amp; $AS34),0)))))</f>
        <v>153327.29999999999</v>
      </c>
      <c r="M34" s="28">
        <f ca="1">IF(ISERROR(MATCH(M$1,INDIRECT("Table!A"&amp;$AS34):INDIRECT("Table!" &amp; $BE$45 &amp; $AS34),0)),"",INDIRECT(CONCATENATE("Table!",ADDRESS($AO34,MATCH(M$1,INDIRECT("Table!A" &amp; $AS34):INDIRECT("Table!" &amp; $BE$45 &amp; $AS34),0)))))</f>
        <v>50522.6</v>
      </c>
      <c r="N34" s="28">
        <f ca="1">IF(ISERROR(MATCH(N$1,INDIRECT("Table!A"&amp;$AS34):INDIRECT("Table!" &amp; $BE$45 &amp; $AS34),0)),"",INDIRECT(CONCATENATE("Table!",ADDRESS($AO34,MATCH(N$1,INDIRECT("Table!A" &amp; $AS34):INDIRECT("Table!" &amp; $BE$45 &amp; $AS34),0)))))</f>
        <v>42717.1</v>
      </c>
      <c r="O34" s="28">
        <f ca="1">IF(ISERROR(MATCH(O$1,INDIRECT("Table!A"&amp;$AS34):INDIRECT("Table!" &amp; $BE$45 &amp; $AS34),0)),"",INDIRECT(CONCATENATE("Table!",ADDRESS($AO34,MATCH(O$1,INDIRECT("Table!A" &amp; $AS34):INDIRECT("Table!" &amp; $BE$45 &amp; $AS34),0)))))</f>
        <v>127990.39999999999</v>
      </c>
      <c r="P34" s="278" t="str">
        <f ca="1">IF(ISERROR(MATCH(P$1,INDIRECT("Table!A"&amp;$AS34):INDIRECT("Table!" &amp; $BE$45 &amp; $AS34),0)),"",INDIRECT(CONCATENATE("Table!",ADDRESS($AO34,MATCH(P$1,INDIRECT("Table!A" &amp; $AS34):INDIRECT("Table!" &amp; $BE$45 &amp; $AS34),0)))))</f>
        <v/>
      </c>
      <c r="Q34" s="278" t="str">
        <f ca="1">IF(ISERROR(MATCH(Q$1,INDIRECT("Table!A"&amp;$AS34):INDIRECT("Table!" &amp; $BE$45 &amp; $AS34),0)),"",INDIRECT(CONCATENATE("Table!",ADDRESS($AO34,MATCH(Q$1,INDIRECT("Table!A" &amp; $AS34):INDIRECT("Table!" &amp; $BE$45 &amp; $AS34),0)))))</f>
        <v/>
      </c>
      <c r="R34" s="278" t="str">
        <f ca="1">IF(ISERROR(MATCH(R$1,INDIRECT("Table!A"&amp;$AS34):INDIRECT("Table!" &amp; $BE$45 &amp; $AS34),0)),"",INDIRECT(CONCATENATE("Table!",ADDRESS($AO34,MATCH(R$1,INDIRECT("Table!A" &amp; $AS34):INDIRECT("Table!" &amp; $BE$45 &amp; $AS34),0)))))</f>
        <v/>
      </c>
      <c r="S34" s="278"/>
      <c r="T34" s="278"/>
      <c r="U34" s="28" t="str">
        <f ca="1">IF(ISERROR(MATCH(U$1,INDIRECT("Table!A"&amp;$AS34):INDIRECT("Table!" &amp; $BE$45 &amp; $AS34),0)),"",INDIRECT(CONCATENATE("Table!",ADDRESS($AO34,MATCH(U$1,INDIRECT("Table!A" &amp; $AS34):INDIRECT("Table!" &amp; $BE$45 &amp; $AS34),0)))))</f>
        <v/>
      </c>
      <c r="V34" s="28">
        <f ca="1">IF(ISERROR(MATCH(V$1,INDIRECT("Table!A"&amp;$AS34):INDIRECT("Table!" &amp; $BE$45 &amp; $AS34),0)),"",INDIRECT(CONCATENATE("Table!",ADDRESS($AO34,MATCH(V$1,INDIRECT("Table!A" &amp; $AS34):INDIRECT("Table!" &amp; $BE$45 &amp; $AS34),0)))))</f>
        <v>44030.400000000001</v>
      </c>
      <c r="W34" s="28">
        <f ca="1">IF(ISERROR(MATCH(W$1,INDIRECT("Table!A"&amp;$AS34):INDIRECT("Table!" &amp; $BE$45 &amp; $AS34),0)),"",INDIRECT(CONCATENATE("Table!",ADDRESS($AO34,MATCH(W$1,INDIRECT("Table!A" &amp; $AS34):INDIRECT("Table!" &amp; $BE$45 &amp; $AS34),0)))))</f>
        <v>77025.8</v>
      </c>
      <c r="X34" s="28">
        <f ca="1">IF(ISERROR(MATCH(X$1,INDIRECT("Table!A"&amp;$AS34):INDIRECT("Table!" &amp; $BE$45 &amp; $AS34),0)),"",INDIRECT(CONCATENATE("Table!",ADDRESS($AO34,MATCH(X$1,INDIRECT("Table!A" &amp; $AS34):INDIRECT("Table!" &amp; $BE$45 &amp; $AS34),0)))))</f>
        <v>78440.100000000006</v>
      </c>
      <c r="Y34" s="28">
        <f ca="1">IF(ISERROR(MATCH(Y$1,INDIRECT("Table!A"&amp;$AS34):INDIRECT("Table!" &amp; $BE$45 &amp; $AS34),0)),"",INDIRECT(CONCATENATE("Table!",ADDRESS($AO34,MATCH(Y$1,INDIRECT("Table!A" &amp; $AS34):INDIRECT("Table!" &amp; $BE$45 &amp; $AS34),0)))))</f>
        <v>154372</v>
      </c>
      <c r="Z34" s="28">
        <f ca="1">IF(ISERROR(MATCH(Z$1,INDIRECT("Table!A"&amp;$AS34):INDIRECT("Table!" &amp; $BE$45 &amp; $AS34),0)),"",INDIRECT(CONCATENATE("Table!",ADDRESS($AO34,MATCH(Z$1,INDIRECT("Table!A" &amp; $AS34):INDIRECT("Table!" &amp; $BE$45 &amp; $AS34),0)))))</f>
        <v>81753.3</v>
      </c>
      <c r="AA34" s="28">
        <f ca="1">IF(ISERROR(MATCH(AA$1,INDIRECT("Table!A"&amp;$AS34):INDIRECT("Table!" &amp; $BE$45 &amp; $AS34),0)),"",INDIRECT(CONCATENATE("Table!",ADDRESS($AO34,MATCH(AA$1,INDIRECT("Table!A" &amp; $AS34):INDIRECT("Table!" &amp; $BE$45 &amp; $AS34),0)))))</f>
        <v>40193.9</v>
      </c>
      <c r="AB34" s="28">
        <f ca="1">IF(ISERROR(MATCH(AB$1,INDIRECT("Table!A"&amp;$AS34):INDIRECT("Table!" &amp; $BE$45 &amp; $AS34),0)),"",INDIRECT(CONCATENATE("Table!",ADDRESS($AO34,MATCH(AB$1,INDIRECT("Table!A" &amp; $AS34):INDIRECT("Table!" &amp; $BE$45 &amp; $AS34),0)))))</f>
        <v>64836.800000000003</v>
      </c>
      <c r="AC34" s="278" t="str">
        <f ca="1">IF(ISERROR(MATCH(AC$1,INDIRECT("Table!A"&amp;$AS34):INDIRECT("Table!" &amp; $BE$45 &amp; $AS34),0)),"",INDIRECT(CONCATENATE("Table!",ADDRESS($AO34,MATCH(AC$1,INDIRECT("Table!A" &amp; $AS34):INDIRECT("Table!" &amp; $BE$45 &amp; $AS34),0)))))</f>
        <v/>
      </c>
      <c r="AD34" s="278" t="str">
        <f ca="1">IF(ISERROR(MATCH(AD$1,INDIRECT("Table!A"&amp;$AS34):INDIRECT("Table!" &amp; $BE$45 &amp; $AS34),0)),"",INDIRECT(CONCATENATE("Table!",ADDRESS($AO34,MATCH(AD$1,INDIRECT("Table!A" &amp; $AS34):INDIRECT("Table!" &amp; $BE$45 &amp; $AS34),0)))))</f>
        <v/>
      </c>
      <c r="AE34" s="278" t="str">
        <f ca="1">IF(ISERROR(MATCH(AE$1,INDIRECT("Table!A"&amp;$AS34):INDIRECT("Table!" &amp; $BE$45 &amp; $AS34),0)),"",INDIRECT(CONCATENATE("Table!",ADDRESS($AO34,MATCH(AE$1,INDIRECT("Table!A" &amp; $AS34):INDIRECT("Table!" &amp; $BE$45 &amp; $AS34),0)))))</f>
        <v/>
      </c>
      <c r="AF34" s="28">
        <f ca="1">IF(ISERROR(MATCH(AF$1,INDIRECT("Table!A"&amp;$AS34):INDIRECT("Table!" &amp; $BE$45 &amp; $AS34),0)),"",INDIRECT(CONCATENATE("Table!",ADDRESS($AO34,MATCH(AF$1,INDIRECT("Table!A" &amp; $AS34):INDIRECT("Table!" &amp; $BE$45 &amp; $AS34),0)))))</f>
        <v>153327.29999999999</v>
      </c>
      <c r="AG34" s="28">
        <f ca="1">IF(ISERROR(MATCH(AG$1,INDIRECT("Table!A"&amp;$AS34):INDIRECT("Table!" &amp; $BE$45 &amp; $AS34),0)),"",INDIRECT(CONCATENATE("Table!",ADDRESS($AO34,MATCH(AG$1,INDIRECT("Table!A" &amp; $AS34):INDIRECT("Table!" &amp; $BE$45 &amp; $AS34),0)))))</f>
        <v>50522.6</v>
      </c>
      <c r="AH34" s="28">
        <f ca="1">IF(ISERROR(MATCH(AH$1,INDIRECT("Table!A"&amp;$AS34):INDIRECT("Table!" &amp; $BE$45 &amp; $AS34),0)),"",INDIRECT(CONCATENATE("Table!",ADDRESS($AO34,MATCH(AH$1,INDIRECT("Table!A" &amp; $AS34):INDIRECT("Table!" &amp; $BE$45 &amp; $AS34),0)))))</f>
        <v>42717.1</v>
      </c>
      <c r="AI34" s="28">
        <f ca="1">IF(ISERROR(MATCH(AI$1,INDIRECT("Table!A"&amp;$AS34):INDIRECT("Table!" &amp; $BE$45 &amp; $AS34),0)),"",INDIRECT(CONCATENATE("Table!",ADDRESS($AO34,MATCH(AI$1,INDIRECT("Table!A" &amp; $AS34):INDIRECT("Table!" &amp; $BE$45 &amp; $AS34),0)))))</f>
        <v>127990.39999999999</v>
      </c>
      <c r="AJ34" s="278" t="str">
        <f ca="1">IF(ISERROR(MATCH(AJ$1,INDIRECT("Table!A"&amp;$AS34):INDIRECT("Table!" &amp; $BE$45 &amp; $AS34),0)),"",INDIRECT(CONCATENATE("Table!",ADDRESS($AO34,MATCH(AJ$1,INDIRECT("Table!A" &amp; $AS34):INDIRECT("Table!" &amp; $BE$45 &amp; $AS34),0)))))</f>
        <v/>
      </c>
      <c r="AK34" s="278" t="str">
        <f ca="1">IF(ISERROR(MATCH(AK$1,INDIRECT("Table!A"&amp;$AS34):INDIRECT("Table!" &amp; $BE$45 &amp; $AS34),0)),"",INDIRECT(CONCATENATE("Table!",ADDRESS($AO34,MATCH(AK$1,INDIRECT("Table!A" &amp; $AS34):INDIRECT("Table!" &amp; $BE$45 &amp; $AS34),0)))))</f>
        <v/>
      </c>
      <c r="AL34" s="278" t="str">
        <f ca="1">IF(ISERROR(MATCH(AL$1,INDIRECT("Table!A"&amp;$AS34):INDIRECT("Table!" &amp; $BE$45 &amp; $AS34),0)),"",INDIRECT(CONCATENATE("Table!",ADDRESS($AO34,MATCH(AL$1,INDIRECT("Table!A" &amp; $AS34):INDIRECT("Table!" &amp; $BE$45 &amp; $AS34),0)))))</f>
        <v/>
      </c>
      <c r="AM34" s="278"/>
      <c r="AN34" s="10"/>
      <c r="AO34" s="10">
        <f>MATCH($A34,Table!$A:$A,0)+$AQ$2-1</f>
        <v>365</v>
      </c>
      <c r="AS34" s="24">
        <f>MATCH($A34,Table!$A:$A,0)+$AU$2-1</f>
        <v>363</v>
      </c>
      <c r="AW34" s="10">
        <f>MATCH($A34,Table!$A:$A,0)+$AY$2-1</f>
        <v>364</v>
      </c>
      <c r="BA34" s="24">
        <f>MATCH($A34,Table!$A:$A,0)+$AU$2-1</f>
        <v>363</v>
      </c>
      <c r="BE34" s="389" t="s">
        <v>218</v>
      </c>
    </row>
    <row r="35" spans="1:57">
      <c r="A35" s="4">
        <v>41326</v>
      </c>
      <c r="B35" s="28">
        <f ca="1">IF(ISERROR(MATCH(B$1,INDIRECT("Table!A"&amp;$AS35):INDIRECT("Table!" &amp; $BE$45 &amp; $AS35),0)),"",INDIRECT(CONCATENATE("Table!",ADDRESS($AO35,MATCH(B$1,INDIRECT("Table!A" &amp; $AS35):INDIRECT("Table!" &amp; $BE$45 &amp; $AS35),0)))))</f>
        <v>43973.9</v>
      </c>
      <c r="C35" s="28">
        <f ca="1">IF(ISERROR(MATCH(C$1,INDIRECT("Table!A"&amp;$AS35):INDIRECT("Table!" &amp; $BE$45 &amp; $AS35),0)),"",INDIRECT(CONCATENATE("Table!",ADDRESS($AO35,MATCH(C$1,INDIRECT("Table!A" &amp; $AS35):INDIRECT("Table!" &amp; $BE$45 &amp; $AS35),0)))))</f>
        <v>77019.600000000006</v>
      </c>
      <c r="D35" s="28">
        <f ca="1">IF(ISERROR(MATCH(D$1,INDIRECT("Table!A"&amp;$AS35):INDIRECT("Table!" &amp; $BE$45 &amp; $AS35),0)),"",INDIRECT(CONCATENATE("Table!",ADDRESS($AO35,MATCH(D$1,INDIRECT("Table!A" &amp; $AS35):INDIRECT("Table!" &amp; $BE$45 &amp; $AS35),0)))))</f>
        <v>78064.2</v>
      </c>
      <c r="E35" s="28">
        <f ca="1">IF(ISERROR(MATCH(E$1,INDIRECT("Table!A"&amp;$AS35):INDIRECT("Table!" &amp; $BE$45 &amp; $AS35),0)),"",INDIRECT(CONCATENATE("Table!",ADDRESS($AO35,MATCH(E$1,INDIRECT("Table!A" &amp; $AS35):INDIRECT("Table!" &amp; $BE$45 &amp; $AS35),0)))))</f>
        <v>154124.20000000001</v>
      </c>
      <c r="F35" s="28">
        <f ca="1">IF(ISERROR(MATCH(F$1,INDIRECT("Table!A"&amp;$AS35):INDIRECT("Table!" &amp; $BE$45 &amp; $AS35),0)),"",INDIRECT(CONCATENATE("Table!",ADDRESS($AO35,MATCH(F$1,INDIRECT("Table!A" &amp; $AS35):INDIRECT("Table!" &amp; $BE$45 &amp; $AS35),0)))))</f>
        <v>81753.3</v>
      </c>
      <c r="G35" s="28">
        <f ca="1">IF(ISERROR(MATCH(G$1,INDIRECT("Table!A"&amp;$AS35):INDIRECT("Table!" &amp; $BE$45 &amp; $AS35),0)),"",INDIRECT(CONCATENATE("Table!",ADDRESS($AO35,MATCH(G$1,INDIRECT("Table!A" &amp; $AS35):INDIRECT("Table!" &amp; $BE$45 &amp; $AS35),0)))))</f>
        <v>40234.9</v>
      </c>
      <c r="H35" s="28">
        <f ca="1">IF(ISERROR(MATCH(H$1,INDIRECT("Table!A"&amp;$AS35):INDIRECT("Table!" &amp; $BE$45 &amp; $AS35),0)),"",INDIRECT(CONCATENATE("Table!",ADDRESS($AO35,MATCH(H$1,INDIRECT("Table!A" &amp; $AS35):INDIRECT("Table!" &amp; $BE$45 &amp; $AS35),0)))))</f>
        <v>64749.5</v>
      </c>
      <c r="I35" s="278" t="str">
        <f ca="1">IF(ISERROR(MATCH(I$1,INDIRECT("Table!A"&amp;$AS35):INDIRECT("Table!" &amp; $BE$45 &amp; $AS35),0)),"",INDIRECT(CONCATENATE("Table!",ADDRESS($AO35,MATCH(I$1,INDIRECT("Table!A" &amp; $AS35):INDIRECT("Table!" &amp; $BE$45 &amp; $AS35),0)))))</f>
        <v/>
      </c>
      <c r="J35" s="278" t="str">
        <f ca="1">IF(ISERROR(MATCH(J$1,INDIRECT("Table!A"&amp;$AS35):INDIRECT("Table!" &amp; $BE$45 &amp; $AS35),0)),"",INDIRECT(CONCATENATE("Table!",ADDRESS($AO35,MATCH(J$1,INDIRECT("Table!A" &amp; $AS35):INDIRECT("Table!" &amp; $BE$45 &amp; $AS35),0)))))</f>
        <v/>
      </c>
      <c r="K35" s="278" t="str">
        <f ca="1">IF(ISERROR(MATCH(K$1,INDIRECT("Table!A"&amp;$AS35):INDIRECT("Table!" &amp; $BE$45 &amp; $AS35),0)),"",INDIRECT(CONCATENATE("Table!",ADDRESS($AO35,MATCH(K$1,INDIRECT("Table!A" &amp; $AS35):INDIRECT("Table!" &amp; $BE$45 &amp; $AS35),0)))))</f>
        <v/>
      </c>
      <c r="L35" s="28">
        <f ca="1">IF(ISERROR(MATCH(L$1,INDIRECT("Table!A"&amp;$AS35):INDIRECT("Table!" &amp; $BE$45 &amp; $AS35),0)),"",INDIRECT(CONCATENATE("Table!",ADDRESS($AO35,MATCH(L$1,INDIRECT("Table!A" &amp; $AS35):INDIRECT("Table!" &amp; $BE$45 &amp; $AS35),0)))))</f>
        <v>153193.60000000001</v>
      </c>
      <c r="M35" s="28">
        <f ca="1">IF(ISERROR(MATCH(M$1,INDIRECT("Table!A"&amp;$AS35):INDIRECT("Table!" &amp; $BE$45 &amp; $AS35),0)),"",INDIRECT(CONCATENATE("Table!",ADDRESS($AO35,MATCH(M$1,INDIRECT("Table!A" &amp; $AS35):INDIRECT("Table!" &amp; $BE$45 &amp; $AS35),0)))))</f>
        <v>50330.8</v>
      </c>
      <c r="N35" s="28">
        <f ca="1">IF(ISERROR(MATCH(N$1,INDIRECT("Table!A"&amp;$AS35):INDIRECT("Table!" &amp; $BE$45 &amp; $AS35),0)),"",INDIRECT(CONCATENATE("Table!",ADDRESS($AO35,MATCH(N$1,INDIRECT("Table!A" &amp; $AS35):INDIRECT("Table!" &amp; $BE$45 &amp; $AS35),0)))))</f>
        <v>42236.9</v>
      </c>
      <c r="O35" s="28">
        <f ca="1">IF(ISERROR(MATCH(O$1,INDIRECT("Table!A"&amp;$AS35):INDIRECT("Table!" &amp; $BE$45 &amp; $AS35),0)),"",INDIRECT(CONCATENATE("Table!",ADDRESS($AO35,MATCH(O$1,INDIRECT("Table!A" &amp; $AS35):INDIRECT("Table!" &amp; $BE$45 &amp; $AS35),0)))))</f>
        <v>127829.4</v>
      </c>
      <c r="P35" s="278" t="str">
        <f ca="1">IF(ISERROR(MATCH(P$1,INDIRECT("Table!A"&amp;$AS35):INDIRECT("Table!" &amp; $BE$45 &amp; $AS35),0)),"",INDIRECT(CONCATENATE("Table!",ADDRESS($AO35,MATCH(P$1,INDIRECT("Table!A" &amp; $AS35):INDIRECT("Table!" &amp; $BE$45 &amp; $AS35),0)))))</f>
        <v/>
      </c>
      <c r="Q35" s="278" t="str">
        <f ca="1">IF(ISERROR(MATCH(Q$1,INDIRECT("Table!A"&amp;$AS35):INDIRECT("Table!" &amp; $BE$45 &amp; $AS35),0)),"",INDIRECT(CONCATENATE("Table!",ADDRESS($AO35,MATCH(Q$1,INDIRECT("Table!A" &amp; $AS35):INDIRECT("Table!" &amp; $BE$45 &amp; $AS35),0)))))</f>
        <v/>
      </c>
      <c r="R35" s="278" t="str">
        <f ca="1">IF(ISERROR(MATCH(R$1,INDIRECT("Table!A"&amp;$AS35):INDIRECT("Table!" &amp; $BE$45 &amp; $AS35),0)),"",INDIRECT(CONCATENATE("Table!",ADDRESS($AO35,MATCH(R$1,INDIRECT("Table!A" &amp; $AS35):INDIRECT("Table!" &amp; $BE$45 &amp; $AS35),0)))))</f>
        <v/>
      </c>
      <c r="S35" s="278"/>
      <c r="T35" s="278"/>
      <c r="U35" s="28" t="str">
        <f ca="1">IF(ISERROR(MATCH(U$1,INDIRECT("Table!A"&amp;$AS35):INDIRECT("Table!" &amp; $BE$45 &amp; $AS35),0)),"",INDIRECT(CONCATENATE("Table!",ADDRESS($AO35,MATCH(U$1,INDIRECT("Table!A" &amp; $AS35):INDIRECT("Table!" &amp; $BE$45 &amp; $AS35),0)))))</f>
        <v/>
      </c>
      <c r="V35" s="28">
        <f ca="1">IF(ISERROR(MATCH(V$1,INDIRECT("Table!A"&amp;$AS35):INDIRECT("Table!" &amp; $BE$45 &amp; $AS35),0)),"",INDIRECT(CONCATENATE("Table!",ADDRESS($AO35,MATCH(V$1,INDIRECT("Table!A" &amp; $AS35):INDIRECT("Table!" &amp; $BE$45 &amp; $AS35),0)))))</f>
        <v>43973.9</v>
      </c>
      <c r="W35" s="28">
        <f ca="1">IF(ISERROR(MATCH(W$1,INDIRECT("Table!A"&amp;$AS35):INDIRECT("Table!" &amp; $BE$45 &amp; $AS35),0)),"",INDIRECT(CONCATENATE("Table!",ADDRESS($AO35,MATCH(W$1,INDIRECT("Table!A" &amp; $AS35):INDIRECT("Table!" &amp; $BE$45 &amp; $AS35),0)))))</f>
        <v>77019.600000000006</v>
      </c>
      <c r="X35" s="28">
        <f ca="1">IF(ISERROR(MATCH(X$1,INDIRECT("Table!A"&amp;$AS35):INDIRECT("Table!" &amp; $BE$45 &amp; $AS35),0)),"",INDIRECT(CONCATENATE("Table!",ADDRESS($AO35,MATCH(X$1,INDIRECT("Table!A" &amp; $AS35):INDIRECT("Table!" &amp; $BE$45 &amp; $AS35),0)))))</f>
        <v>78064.2</v>
      </c>
      <c r="Y35" s="28">
        <f ca="1">IF(ISERROR(MATCH(Y$1,INDIRECT("Table!A"&amp;$AS35):INDIRECT("Table!" &amp; $BE$45 &amp; $AS35),0)),"",INDIRECT(CONCATENATE("Table!",ADDRESS($AO35,MATCH(Y$1,INDIRECT("Table!A" &amp; $AS35):INDIRECT("Table!" &amp; $BE$45 &amp; $AS35),0)))))</f>
        <v>154124.20000000001</v>
      </c>
      <c r="Z35" s="28">
        <f ca="1">IF(ISERROR(MATCH(Z$1,INDIRECT("Table!A"&amp;$AS35):INDIRECT("Table!" &amp; $BE$45 &amp; $AS35),0)),"",INDIRECT(CONCATENATE("Table!",ADDRESS($AO35,MATCH(Z$1,INDIRECT("Table!A" &amp; $AS35):INDIRECT("Table!" &amp; $BE$45 &amp; $AS35),0)))))</f>
        <v>81753.3</v>
      </c>
      <c r="AA35" s="28">
        <f ca="1">IF(ISERROR(MATCH(AA$1,INDIRECT("Table!A"&amp;$AS35):INDIRECT("Table!" &amp; $BE$45 &amp; $AS35),0)),"",INDIRECT(CONCATENATE("Table!",ADDRESS($AO35,MATCH(AA$1,INDIRECT("Table!A" &amp; $AS35):INDIRECT("Table!" &amp; $BE$45 &amp; $AS35),0)))))</f>
        <v>40234.9</v>
      </c>
      <c r="AB35" s="28">
        <f ca="1">IF(ISERROR(MATCH(AB$1,INDIRECT("Table!A"&amp;$AS35):INDIRECT("Table!" &amp; $BE$45 &amp; $AS35),0)),"",INDIRECT(CONCATENATE("Table!",ADDRESS($AO35,MATCH(AB$1,INDIRECT("Table!A" &amp; $AS35):INDIRECT("Table!" &amp; $BE$45 &amp; $AS35),0)))))</f>
        <v>64749.5</v>
      </c>
      <c r="AC35" s="278" t="str">
        <f ca="1">IF(ISERROR(MATCH(AC$1,INDIRECT("Table!A"&amp;$AS35):INDIRECT("Table!" &amp; $BE$45 &amp; $AS35),0)),"",INDIRECT(CONCATENATE("Table!",ADDRESS($AO35,MATCH(AC$1,INDIRECT("Table!A" &amp; $AS35):INDIRECT("Table!" &amp; $BE$45 &amp; $AS35),0)))))</f>
        <v/>
      </c>
      <c r="AD35" s="278" t="str">
        <f ca="1">IF(ISERROR(MATCH(AD$1,INDIRECT("Table!A"&amp;$AS35):INDIRECT("Table!" &amp; $BE$45 &amp; $AS35),0)),"",INDIRECT(CONCATENATE("Table!",ADDRESS($AO35,MATCH(AD$1,INDIRECT("Table!A" &amp; $AS35):INDIRECT("Table!" &amp; $BE$45 &amp; $AS35),0)))))</f>
        <v/>
      </c>
      <c r="AE35" s="278" t="str">
        <f ca="1">IF(ISERROR(MATCH(AE$1,INDIRECT("Table!A"&amp;$AS35):INDIRECT("Table!" &amp; $BE$45 &amp; $AS35),0)),"",INDIRECT(CONCATENATE("Table!",ADDRESS($AO35,MATCH(AE$1,INDIRECT("Table!A" &amp; $AS35):INDIRECT("Table!" &amp; $BE$45 &amp; $AS35),0)))))</f>
        <v/>
      </c>
      <c r="AF35" s="28">
        <f ca="1">IF(ISERROR(MATCH(AF$1,INDIRECT("Table!A"&amp;$AS35):INDIRECT("Table!" &amp; $BE$45 &amp; $AS35),0)),"",INDIRECT(CONCATENATE("Table!",ADDRESS($AO35,MATCH(AF$1,INDIRECT("Table!A" &amp; $AS35):INDIRECT("Table!" &amp; $BE$45 &amp; $AS35),0)))))</f>
        <v>153193.60000000001</v>
      </c>
      <c r="AG35" s="28">
        <f ca="1">IF(ISERROR(MATCH(AG$1,INDIRECT("Table!A"&amp;$AS35):INDIRECT("Table!" &amp; $BE$45 &amp; $AS35),0)),"",INDIRECT(CONCATENATE("Table!",ADDRESS($AO35,MATCH(AG$1,INDIRECT("Table!A" &amp; $AS35):INDIRECT("Table!" &amp; $BE$45 &amp; $AS35),0)))))</f>
        <v>50330.8</v>
      </c>
      <c r="AH35" s="28">
        <f ca="1">IF(ISERROR(MATCH(AH$1,INDIRECT("Table!A"&amp;$AS35):INDIRECT("Table!" &amp; $BE$45 &amp; $AS35),0)),"",INDIRECT(CONCATENATE("Table!",ADDRESS($AO35,MATCH(AH$1,INDIRECT("Table!A" &amp; $AS35):INDIRECT("Table!" &amp; $BE$45 &amp; $AS35),0)))))</f>
        <v>42236.9</v>
      </c>
      <c r="AI35" s="28">
        <f ca="1">IF(ISERROR(MATCH(AI$1,INDIRECT("Table!A"&amp;$AS35):INDIRECT("Table!" &amp; $BE$45 &amp; $AS35),0)),"",INDIRECT(CONCATENATE("Table!",ADDRESS($AO35,MATCH(AI$1,INDIRECT("Table!A" &amp; $AS35):INDIRECT("Table!" &amp; $BE$45 &amp; $AS35),0)))))</f>
        <v>127829.4</v>
      </c>
      <c r="AJ35" s="278" t="str">
        <f ca="1">IF(ISERROR(MATCH(AJ$1,INDIRECT("Table!A"&amp;$AS35):INDIRECT("Table!" &amp; $BE$45 &amp; $AS35),0)),"",INDIRECT(CONCATENATE("Table!",ADDRESS($AO35,MATCH(AJ$1,INDIRECT("Table!A" &amp; $AS35):INDIRECT("Table!" &amp; $BE$45 &amp; $AS35),0)))))</f>
        <v/>
      </c>
      <c r="AK35" s="278" t="str">
        <f ca="1">IF(ISERROR(MATCH(AK$1,INDIRECT("Table!A"&amp;$AS35):INDIRECT("Table!" &amp; $BE$45 &amp; $AS35),0)),"",INDIRECT(CONCATENATE("Table!",ADDRESS($AO35,MATCH(AK$1,INDIRECT("Table!A" &amp; $AS35):INDIRECT("Table!" &amp; $BE$45 &amp; $AS35),0)))))</f>
        <v/>
      </c>
      <c r="AL35" s="278" t="str">
        <f ca="1">IF(ISERROR(MATCH(AL$1,INDIRECT("Table!A"&amp;$AS35):INDIRECT("Table!" &amp; $BE$45 &amp; $AS35),0)),"",INDIRECT(CONCATENATE("Table!",ADDRESS($AO35,MATCH(AL$1,INDIRECT("Table!A" &amp; $AS35):INDIRECT("Table!" &amp; $BE$45 &amp; $AS35),0)))))</f>
        <v/>
      </c>
      <c r="AM35" s="278"/>
      <c r="AN35" s="10"/>
      <c r="AO35" s="10">
        <f>MATCH($A35,Table!$A:$A,0)+$AQ$2-1</f>
        <v>377</v>
      </c>
      <c r="AS35" s="24">
        <f>MATCH($A35,Table!$A:$A,0)+$AU$2-1</f>
        <v>375</v>
      </c>
      <c r="AW35" s="10">
        <f>MATCH($A35,Table!$A:$A,0)+$AY$2-1</f>
        <v>376</v>
      </c>
      <c r="BA35" s="24">
        <f>MATCH($A35,Table!$A:$A,0)+$AU$2-1</f>
        <v>375</v>
      </c>
      <c r="BE35" s="389" t="s">
        <v>218</v>
      </c>
    </row>
    <row r="36" spans="1:57">
      <c r="A36" s="4">
        <v>41323</v>
      </c>
      <c r="B36" s="28">
        <f ca="1">IF(ISERROR(MATCH(B$1,INDIRECT("Table!A"&amp;$AS36):INDIRECT("Table!" &amp; $BE$45 &amp; $AS36),0)),"",INDIRECT(CONCATENATE("Table!",ADDRESS($AO36,MATCH(B$1,INDIRECT("Table!A" &amp; $AS36):INDIRECT("Table!" &amp; $BE$45 &amp; $AS36),0)))))</f>
        <v>43165.4</v>
      </c>
      <c r="C36" s="28">
        <f ca="1">IF(ISERROR(MATCH(C$1,INDIRECT("Table!A"&amp;$AS36):INDIRECT("Table!" &amp; $BE$45 &amp; $AS36),0)),"",INDIRECT(CONCATENATE("Table!",ADDRESS($AO36,MATCH(C$1,INDIRECT("Table!A" &amp; $AS36):INDIRECT("Table!" &amp; $BE$45 &amp; $AS36),0)))))</f>
        <v>76649.899999999994</v>
      </c>
      <c r="D36" s="28">
        <f ca="1">IF(ISERROR(MATCH(D$1,INDIRECT("Table!A"&amp;$AS36):INDIRECT("Table!" &amp; $BE$45 &amp; $AS36),0)),"",INDIRECT(CONCATENATE("Table!",ADDRESS($AO36,MATCH(D$1,INDIRECT("Table!A" &amp; $AS36):INDIRECT("Table!" &amp; $BE$45 &amp; $AS36),0)))))</f>
        <v>78064.2</v>
      </c>
      <c r="E36" s="28">
        <f ca="1">IF(ISERROR(MATCH(E$1,INDIRECT("Table!A"&amp;$AS36):INDIRECT("Table!" &amp; $BE$45 &amp; $AS36),0)),"",INDIRECT(CONCATENATE("Table!",ADDRESS($AO36,MATCH(E$1,INDIRECT("Table!A" &amp; $AS36):INDIRECT("Table!" &amp; $BE$45 &amp; $AS36),0)))))</f>
        <v>154124.20000000001</v>
      </c>
      <c r="F36" s="28">
        <f ca="1">IF(ISERROR(MATCH(F$1,INDIRECT("Table!A"&amp;$AS36):INDIRECT("Table!" &amp; $BE$45 &amp; $AS36),0)),"",INDIRECT(CONCATENATE("Table!",ADDRESS($AO36,MATCH(F$1,INDIRECT("Table!A" &amp; $AS36):INDIRECT("Table!" &amp; $BE$45 &amp; $AS36),0)))))</f>
        <v>81753.3</v>
      </c>
      <c r="G36" s="28">
        <f ca="1">IF(ISERROR(MATCH(G$1,INDIRECT("Table!A"&amp;$AS36):INDIRECT("Table!" &amp; $BE$45 &amp; $AS36),0)),"",INDIRECT(CONCATENATE("Table!",ADDRESS($AO36,MATCH(G$1,INDIRECT("Table!A" &amp; $AS36):INDIRECT("Table!" &amp; $BE$45 &amp; $AS36),0)))))</f>
        <v>40234.9</v>
      </c>
      <c r="H36" s="28">
        <f ca="1">IF(ISERROR(MATCH(H$1,INDIRECT("Table!A"&amp;$AS36):INDIRECT("Table!" &amp; $BE$45 &amp; $AS36),0)),"",INDIRECT(CONCATENATE("Table!",ADDRESS($AO36,MATCH(H$1,INDIRECT("Table!A" &amp; $AS36):INDIRECT("Table!" &amp; $BE$45 &amp; $AS36),0)))))</f>
        <v>64749.5</v>
      </c>
      <c r="I36" s="278" t="str">
        <f ca="1">IF(ISERROR(MATCH(I$1,INDIRECT("Table!A"&amp;$AS36):INDIRECT("Table!" &amp; $BE$45 &amp; $AS36),0)),"",INDIRECT(CONCATENATE("Table!",ADDRESS($AO36,MATCH(I$1,INDIRECT("Table!A" &amp; $AS36):INDIRECT("Table!" &amp; $BE$45 &amp; $AS36),0)))))</f>
        <v/>
      </c>
      <c r="J36" s="278" t="str">
        <f ca="1">IF(ISERROR(MATCH(J$1,INDIRECT("Table!A"&amp;$AS36):INDIRECT("Table!" &amp; $BE$45 &amp; $AS36),0)),"",INDIRECT(CONCATENATE("Table!",ADDRESS($AO36,MATCH(J$1,INDIRECT("Table!A" &amp; $AS36):INDIRECT("Table!" &amp; $BE$45 &amp; $AS36),0)))))</f>
        <v/>
      </c>
      <c r="K36" s="278" t="str">
        <f ca="1">IF(ISERROR(MATCH(K$1,INDIRECT("Table!A"&amp;$AS36):INDIRECT("Table!" &amp; $BE$45 &amp; $AS36),0)),"",INDIRECT(CONCATENATE("Table!",ADDRESS($AO36,MATCH(K$1,INDIRECT("Table!A" &amp; $AS36):INDIRECT("Table!" &amp; $BE$45 &amp; $AS36),0)))))</f>
        <v/>
      </c>
      <c r="L36" s="28">
        <f ca="1">IF(ISERROR(MATCH(L$1,INDIRECT("Table!A"&amp;$AS36):INDIRECT("Table!" &amp; $BE$45 &amp; $AS36),0)),"",INDIRECT(CONCATENATE("Table!",ADDRESS($AO36,MATCH(L$1,INDIRECT("Table!A" &amp; $AS36):INDIRECT("Table!" &amp; $BE$45 &amp; $AS36),0)))))</f>
        <v>153193.60000000001</v>
      </c>
      <c r="M36" s="28">
        <f ca="1">IF(ISERROR(MATCH(M$1,INDIRECT("Table!A"&amp;$AS36):INDIRECT("Table!" &amp; $BE$45 &amp; $AS36),0)),"",INDIRECT(CONCATENATE("Table!",ADDRESS($AO36,MATCH(M$1,INDIRECT("Table!A" &amp; $AS36):INDIRECT("Table!" &amp; $BE$45 &amp; $AS36),0)))))</f>
        <v>50330.8</v>
      </c>
      <c r="N36" s="28">
        <f ca="1">IF(ISERROR(MATCH(N$1,INDIRECT("Table!A"&amp;$AS36):INDIRECT("Table!" &amp; $BE$45 &amp; $AS36),0)),"",INDIRECT(CONCATENATE("Table!",ADDRESS($AO36,MATCH(N$1,INDIRECT("Table!A" &amp; $AS36):INDIRECT("Table!" &amp; $BE$45 &amp; $AS36),0)))))</f>
        <v>42236.9</v>
      </c>
      <c r="O36" s="28">
        <f ca="1">IF(ISERROR(MATCH(O$1,INDIRECT("Table!A"&amp;$AS36):INDIRECT("Table!" &amp; $BE$45 &amp; $AS36),0)),"",INDIRECT(CONCATENATE("Table!",ADDRESS($AO36,MATCH(O$1,INDIRECT("Table!A" &amp; $AS36):INDIRECT("Table!" &amp; $BE$45 &amp; $AS36),0)))))</f>
        <v>127829.4</v>
      </c>
      <c r="P36" s="278" t="str">
        <f ca="1">IF(ISERROR(MATCH(P$1,INDIRECT("Table!A"&amp;$AS36):INDIRECT("Table!" &amp; $BE$45 &amp; $AS36),0)),"",INDIRECT(CONCATENATE("Table!",ADDRESS($AO36,MATCH(P$1,INDIRECT("Table!A" &amp; $AS36):INDIRECT("Table!" &amp; $BE$45 &amp; $AS36),0)))))</f>
        <v/>
      </c>
      <c r="Q36" s="278" t="str">
        <f ca="1">IF(ISERROR(MATCH(Q$1,INDIRECT("Table!A"&amp;$AS36):INDIRECT("Table!" &amp; $BE$45 &amp; $AS36),0)),"",INDIRECT(CONCATENATE("Table!",ADDRESS($AO36,MATCH(Q$1,INDIRECT("Table!A" &amp; $AS36):INDIRECT("Table!" &amp; $BE$45 &amp; $AS36),0)))))</f>
        <v/>
      </c>
      <c r="R36" s="278" t="str">
        <f ca="1">IF(ISERROR(MATCH(R$1,INDIRECT("Table!A"&amp;$AS36):INDIRECT("Table!" &amp; $BE$45 &amp; $AS36),0)),"",INDIRECT(CONCATENATE("Table!",ADDRESS($AO36,MATCH(R$1,INDIRECT("Table!A" &amp; $AS36):INDIRECT("Table!" &amp; $BE$45 &amp; $AS36),0)))))</f>
        <v/>
      </c>
      <c r="S36" s="278"/>
      <c r="T36" s="278"/>
      <c r="U36" s="28" t="str">
        <f ca="1">IF(ISERROR(MATCH(U$1,INDIRECT("Table!A"&amp;$AS36):INDIRECT("Table!" &amp; $BE$45 &amp; $AS36),0)),"",INDIRECT(CONCATENATE("Table!",ADDRESS($AO36,MATCH(U$1,INDIRECT("Table!A" &amp; $AS36):INDIRECT("Table!" &amp; $BE$45 &amp; $AS36),0)))))</f>
        <v/>
      </c>
      <c r="V36" s="28">
        <f ca="1">IF(ISERROR(MATCH(V$1,INDIRECT("Table!A"&amp;$AS36):INDIRECT("Table!" &amp; $BE$45 &amp; $AS36),0)),"",INDIRECT(CONCATENATE("Table!",ADDRESS($AO36,MATCH(V$1,INDIRECT("Table!A" &amp; $AS36):INDIRECT("Table!" &amp; $BE$45 &amp; $AS36),0)))))</f>
        <v>43165.4</v>
      </c>
      <c r="W36" s="28">
        <f ca="1">IF(ISERROR(MATCH(W$1,INDIRECT("Table!A"&amp;$AS36):INDIRECT("Table!" &amp; $BE$45 &amp; $AS36),0)),"",INDIRECT(CONCATENATE("Table!",ADDRESS($AO36,MATCH(W$1,INDIRECT("Table!A" &amp; $AS36):INDIRECT("Table!" &amp; $BE$45 &amp; $AS36),0)))))</f>
        <v>76649.899999999994</v>
      </c>
      <c r="X36" s="28">
        <f ca="1">IF(ISERROR(MATCH(X$1,INDIRECT("Table!A"&amp;$AS36):INDIRECT("Table!" &amp; $BE$45 &amp; $AS36),0)),"",INDIRECT(CONCATENATE("Table!",ADDRESS($AO36,MATCH(X$1,INDIRECT("Table!A" &amp; $AS36):INDIRECT("Table!" &amp; $BE$45 &amp; $AS36),0)))))</f>
        <v>78064.2</v>
      </c>
      <c r="Y36" s="28">
        <f ca="1">IF(ISERROR(MATCH(Y$1,INDIRECT("Table!A"&amp;$AS36):INDIRECT("Table!" &amp; $BE$45 &amp; $AS36),0)),"",INDIRECT(CONCATENATE("Table!",ADDRESS($AO36,MATCH(Y$1,INDIRECT("Table!A" &amp; $AS36):INDIRECT("Table!" &amp; $BE$45 &amp; $AS36),0)))))</f>
        <v>154124.20000000001</v>
      </c>
      <c r="Z36" s="28">
        <f ca="1">IF(ISERROR(MATCH(Z$1,INDIRECT("Table!A"&amp;$AS36):INDIRECT("Table!" &amp; $BE$45 &amp; $AS36),0)),"",INDIRECT(CONCATENATE("Table!",ADDRESS($AO36,MATCH(Z$1,INDIRECT("Table!A" &amp; $AS36):INDIRECT("Table!" &amp; $BE$45 &amp; $AS36),0)))))</f>
        <v>81753.3</v>
      </c>
      <c r="AA36" s="28">
        <f ca="1">IF(ISERROR(MATCH(AA$1,INDIRECT("Table!A"&amp;$AS36):INDIRECT("Table!" &amp; $BE$45 &amp; $AS36),0)),"",INDIRECT(CONCATENATE("Table!",ADDRESS($AO36,MATCH(AA$1,INDIRECT("Table!A" &amp; $AS36):INDIRECT("Table!" &amp; $BE$45 &amp; $AS36),0)))))</f>
        <v>40234.9</v>
      </c>
      <c r="AB36" s="28">
        <f ca="1">IF(ISERROR(MATCH(AB$1,INDIRECT("Table!A"&amp;$AS36):INDIRECT("Table!" &amp; $BE$45 &amp; $AS36),0)),"",INDIRECT(CONCATENATE("Table!",ADDRESS($AO36,MATCH(AB$1,INDIRECT("Table!A" &amp; $AS36):INDIRECT("Table!" &amp; $BE$45 &amp; $AS36),0)))))</f>
        <v>64749.5</v>
      </c>
      <c r="AC36" s="278" t="str">
        <f ca="1">IF(ISERROR(MATCH(AC$1,INDIRECT("Table!A"&amp;$AS36):INDIRECT("Table!" &amp; $BE$45 &amp; $AS36),0)),"",INDIRECT(CONCATENATE("Table!",ADDRESS($AO36,MATCH(AC$1,INDIRECT("Table!A" &amp; $AS36):INDIRECT("Table!" &amp; $BE$45 &amp; $AS36),0)))))</f>
        <v/>
      </c>
      <c r="AD36" s="278" t="str">
        <f ca="1">IF(ISERROR(MATCH(AD$1,INDIRECT("Table!A"&amp;$AS36):INDIRECT("Table!" &amp; $BE$45 &amp; $AS36),0)),"",INDIRECT(CONCATENATE("Table!",ADDRESS($AO36,MATCH(AD$1,INDIRECT("Table!A" &amp; $AS36):INDIRECT("Table!" &amp; $BE$45 &amp; $AS36),0)))))</f>
        <v/>
      </c>
      <c r="AE36" s="278" t="str">
        <f ca="1">IF(ISERROR(MATCH(AE$1,INDIRECT("Table!A"&amp;$AS36):INDIRECT("Table!" &amp; $BE$45 &amp; $AS36),0)),"",INDIRECT(CONCATENATE("Table!",ADDRESS($AO36,MATCH(AE$1,INDIRECT("Table!A" &amp; $AS36):INDIRECT("Table!" &amp; $BE$45 &amp; $AS36),0)))))</f>
        <v/>
      </c>
      <c r="AF36" s="28">
        <f ca="1">IF(ISERROR(MATCH(AF$1,INDIRECT("Table!A"&amp;$AS36):INDIRECT("Table!" &amp; $BE$45 &amp; $AS36),0)),"",INDIRECT(CONCATENATE("Table!",ADDRESS($AO36,MATCH(AF$1,INDIRECT("Table!A" &amp; $AS36):INDIRECT("Table!" &amp; $BE$45 &amp; $AS36),0)))))</f>
        <v>153193.60000000001</v>
      </c>
      <c r="AG36" s="28">
        <f ca="1">IF(ISERROR(MATCH(AG$1,INDIRECT("Table!A"&amp;$AS36):INDIRECT("Table!" &amp; $BE$45 &amp; $AS36),0)),"",INDIRECT(CONCATENATE("Table!",ADDRESS($AO36,MATCH(AG$1,INDIRECT("Table!A" &amp; $AS36):INDIRECT("Table!" &amp; $BE$45 &amp; $AS36),0)))))</f>
        <v>50330.8</v>
      </c>
      <c r="AH36" s="28">
        <f ca="1">IF(ISERROR(MATCH(AH$1,INDIRECT("Table!A"&amp;$AS36):INDIRECT("Table!" &amp; $BE$45 &amp; $AS36),0)),"",INDIRECT(CONCATENATE("Table!",ADDRESS($AO36,MATCH(AH$1,INDIRECT("Table!A" &amp; $AS36):INDIRECT("Table!" &amp; $BE$45 &amp; $AS36),0)))))</f>
        <v>42236.9</v>
      </c>
      <c r="AI36" s="28">
        <f ca="1">IF(ISERROR(MATCH(AI$1,INDIRECT("Table!A"&amp;$AS36):INDIRECT("Table!" &amp; $BE$45 &amp; $AS36),0)),"",INDIRECT(CONCATENATE("Table!",ADDRESS($AO36,MATCH(AI$1,INDIRECT("Table!A" &amp; $AS36):INDIRECT("Table!" &amp; $BE$45 &amp; $AS36),0)))))</f>
        <v>127829.4</v>
      </c>
      <c r="AJ36" s="278" t="str">
        <f ca="1">IF(ISERROR(MATCH(AJ$1,INDIRECT("Table!A"&amp;$AS36):INDIRECT("Table!" &amp; $BE$45 &amp; $AS36),0)),"",INDIRECT(CONCATENATE("Table!",ADDRESS($AO36,MATCH(AJ$1,INDIRECT("Table!A" &amp; $AS36):INDIRECT("Table!" &amp; $BE$45 &amp; $AS36),0)))))</f>
        <v/>
      </c>
      <c r="AK36" s="278" t="str">
        <f ca="1">IF(ISERROR(MATCH(AK$1,INDIRECT("Table!A"&amp;$AS36):INDIRECT("Table!" &amp; $BE$45 &amp; $AS36),0)),"",INDIRECT(CONCATENATE("Table!",ADDRESS($AO36,MATCH(AK$1,INDIRECT("Table!A" &amp; $AS36):INDIRECT("Table!" &amp; $BE$45 &amp; $AS36),0)))))</f>
        <v/>
      </c>
      <c r="AL36" s="278" t="str">
        <f ca="1">IF(ISERROR(MATCH(AL$1,INDIRECT("Table!A"&amp;$AS36):INDIRECT("Table!" &amp; $BE$45 &amp; $AS36),0)),"",INDIRECT(CONCATENATE("Table!",ADDRESS($AO36,MATCH(AL$1,INDIRECT("Table!A" &amp; $AS36):INDIRECT("Table!" &amp; $BE$45 &amp; $AS36),0)))))</f>
        <v/>
      </c>
      <c r="AM36" s="278"/>
      <c r="AN36" s="10"/>
      <c r="AO36" s="10">
        <f>MATCH($A36,Table!$A:$A,0)+$AQ$2-1</f>
        <v>389</v>
      </c>
      <c r="AS36" s="24">
        <f>MATCH($A36,Table!$A:$A,0)+$AU$2-1</f>
        <v>387</v>
      </c>
      <c r="AW36" s="10">
        <f>MATCH($A36,Table!$A:$A,0)+$AY$2-1</f>
        <v>388</v>
      </c>
      <c r="BA36" s="24">
        <f>MATCH($A36,Table!$A:$A,0)+$AU$2-1</f>
        <v>387</v>
      </c>
      <c r="BE36" s="389" t="s">
        <v>218</v>
      </c>
    </row>
    <row r="37" spans="1:57">
      <c r="A37" s="4">
        <v>41310</v>
      </c>
      <c r="B37" s="28">
        <f ca="1">IF(ISERROR(MATCH(B$1,INDIRECT("Table!A"&amp;$AS37):INDIRECT("Table!" &amp; $BE$45 &amp; $AS37),0)),"",INDIRECT(CONCATENATE("Table!",ADDRESS($AO37,MATCH(B$1,INDIRECT("Table!A" &amp; $AS37):INDIRECT("Table!" &amp; $BE$45 &amp; $AS37),0)))))</f>
        <v>43123.199999999997</v>
      </c>
      <c r="C37" s="28">
        <f ca="1">IF(ISERROR(MATCH(C$1,INDIRECT("Table!A"&amp;$AS37):INDIRECT("Table!" &amp; $BE$45 &amp; $AS37),0)),"",INDIRECT(CONCATENATE("Table!",ADDRESS($AO37,MATCH(C$1,INDIRECT("Table!A" &amp; $AS37):INDIRECT("Table!" &amp; $BE$45 &amp; $AS37),0)))))</f>
        <v>76414</v>
      </c>
      <c r="D37" s="28">
        <f ca="1">IF(ISERROR(MATCH(D$1,INDIRECT("Table!A"&amp;$AS37):INDIRECT("Table!" &amp; $BE$45 &amp; $AS37),0)),"",INDIRECT(CONCATENATE("Table!",ADDRESS($AO37,MATCH(D$1,INDIRECT("Table!A" &amp; $AS37):INDIRECT("Table!" &amp; $BE$45 &amp; $AS37),0)))))</f>
        <v>77828</v>
      </c>
      <c r="E37" s="28">
        <f ca="1">IF(ISERROR(MATCH(E$1,INDIRECT("Table!A"&amp;$AS37):INDIRECT("Table!" &amp; $BE$45 &amp; $AS37),0)),"",INDIRECT(CONCATENATE("Table!",ADDRESS($AO37,MATCH(E$1,INDIRECT("Table!A" &amp; $AS37):INDIRECT("Table!" &amp; $BE$45 &amp; $AS37),0)))))</f>
        <v>153525.79999999999</v>
      </c>
      <c r="F37" s="28">
        <f ca="1">IF(ISERROR(MATCH(F$1,INDIRECT("Table!A"&amp;$AS37):INDIRECT("Table!" &amp; $BE$45 &amp; $AS37),0)),"",INDIRECT(CONCATENATE("Table!",ADDRESS($AO37,MATCH(F$1,INDIRECT("Table!A" &amp; $AS37):INDIRECT("Table!" &amp; $BE$45 &amp; $AS37),0)))))</f>
        <v>79231.100000000006</v>
      </c>
      <c r="G37" s="28">
        <f ca="1">IF(ISERROR(MATCH(G$1,INDIRECT("Table!A"&amp;$AS37):INDIRECT("Table!" &amp; $BE$45 &amp; $AS37),0)),"",INDIRECT(CONCATENATE("Table!",ADDRESS($AO37,MATCH(G$1,INDIRECT("Table!A" &amp; $AS37):INDIRECT("Table!" &amp; $BE$45 &amp; $AS37),0)))))</f>
        <v>38325.4</v>
      </c>
      <c r="H37" s="28">
        <f ca="1">IF(ISERROR(MATCH(H$1,INDIRECT("Table!A"&amp;$AS37):INDIRECT("Table!" &amp; $BE$45 &amp; $AS37),0)),"",INDIRECT(CONCATENATE("Table!",ADDRESS($AO37,MATCH(H$1,INDIRECT("Table!A" &amp; $AS37):INDIRECT("Table!" &amp; $BE$45 &amp; $AS37),0)))))</f>
        <v>61425.599999999999</v>
      </c>
      <c r="I37" s="278" t="str">
        <f ca="1">IF(ISERROR(MATCH(I$1,INDIRECT("Table!A"&amp;$AS37):INDIRECT("Table!" &amp; $BE$45 &amp; $AS37),0)),"",INDIRECT(CONCATENATE("Table!",ADDRESS($AO37,MATCH(I$1,INDIRECT("Table!A" &amp; $AS37):INDIRECT("Table!" &amp; $BE$45 &amp; $AS37),0)))))</f>
        <v/>
      </c>
      <c r="J37" s="278" t="str">
        <f ca="1">IF(ISERROR(MATCH(J$1,INDIRECT("Table!A"&amp;$AS37):INDIRECT("Table!" &amp; $BE$45 &amp; $AS37),0)),"",INDIRECT(CONCATENATE("Table!",ADDRESS($AO37,MATCH(J$1,INDIRECT("Table!A" &amp; $AS37):INDIRECT("Table!" &amp; $BE$45 &amp; $AS37),0)))))</f>
        <v/>
      </c>
      <c r="K37" s="278" t="str">
        <f ca="1">IF(ISERROR(MATCH(K$1,INDIRECT("Table!A"&amp;$AS37):INDIRECT("Table!" &amp; $BE$45 &amp; $AS37),0)),"",INDIRECT(CONCATENATE("Table!",ADDRESS($AO37,MATCH(K$1,INDIRECT("Table!A" &amp; $AS37):INDIRECT("Table!" &amp; $BE$45 &amp; $AS37),0)))))</f>
        <v/>
      </c>
      <c r="L37" s="28">
        <f ca="1">IF(ISERROR(MATCH(L$1,INDIRECT("Table!A"&amp;$AS37):INDIRECT("Table!" &amp; $BE$45 &amp; $AS37),0)),"",INDIRECT(CONCATENATE("Table!",ADDRESS($AO37,MATCH(L$1,INDIRECT("Table!A" &amp; $AS37):INDIRECT("Table!" &amp; $BE$45 &amp; $AS37),0)))))</f>
        <v>152207.79999999999</v>
      </c>
      <c r="M37" s="28">
        <f ca="1">IF(ISERROR(MATCH(M$1,INDIRECT("Table!A"&amp;$AS37):INDIRECT("Table!" &amp; $BE$45 &amp; $AS37),0)),"",INDIRECT(CONCATENATE("Table!",ADDRESS($AO37,MATCH(M$1,INDIRECT("Table!A" &amp; $AS37):INDIRECT("Table!" &amp; $BE$45 &amp; $AS37),0)))))</f>
        <v>50047.4</v>
      </c>
      <c r="N37" s="28">
        <f ca="1">IF(ISERROR(MATCH(N$1,INDIRECT("Table!A"&amp;$AS37):INDIRECT("Table!" &amp; $BE$45 &amp; $AS37),0)),"",INDIRECT(CONCATENATE("Table!",ADDRESS($AO37,MATCH(N$1,INDIRECT("Table!A" &amp; $AS37):INDIRECT("Table!" &amp; $BE$45 &amp; $AS37),0)))))</f>
        <v>40931.1</v>
      </c>
      <c r="O37" s="28">
        <f ca="1">IF(ISERROR(MATCH(O$1,INDIRECT("Table!A"&amp;$AS37):INDIRECT("Table!" &amp; $BE$45 &amp; $AS37),0)),"",INDIRECT(CONCATENATE("Table!",ADDRESS($AO37,MATCH(O$1,INDIRECT("Table!A" &amp; $AS37):INDIRECT("Table!" &amp; $BE$45 &amp; $AS37),0)))))</f>
        <v>123371</v>
      </c>
      <c r="P37" s="278" t="str">
        <f ca="1">IF(ISERROR(MATCH(P$1,INDIRECT("Table!A"&amp;$AS37):INDIRECT("Table!" &amp; $BE$45 &amp; $AS37),0)),"",INDIRECT(CONCATENATE("Table!",ADDRESS($AO37,MATCH(P$1,INDIRECT("Table!A" &amp; $AS37):INDIRECT("Table!" &amp; $BE$45 &amp; $AS37),0)))))</f>
        <v/>
      </c>
      <c r="Q37" s="278" t="str">
        <f ca="1">IF(ISERROR(MATCH(Q$1,INDIRECT("Table!A"&amp;$AS37):INDIRECT("Table!" &amp; $BE$45 &amp; $AS37),0)),"",INDIRECT(CONCATENATE("Table!",ADDRESS($AO37,MATCH(Q$1,INDIRECT("Table!A" &amp; $AS37):INDIRECT("Table!" &amp; $BE$45 &amp; $AS37),0)))))</f>
        <v/>
      </c>
      <c r="R37" s="278" t="str">
        <f ca="1">IF(ISERROR(MATCH(R$1,INDIRECT("Table!A"&amp;$AS37):INDIRECT("Table!" &amp; $BE$45 &amp; $AS37),0)),"",INDIRECT(CONCATENATE("Table!",ADDRESS($AO37,MATCH(R$1,INDIRECT("Table!A" &amp; $AS37):INDIRECT("Table!" &amp; $BE$45 &amp; $AS37),0)))))</f>
        <v/>
      </c>
      <c r="S37" s="278"/>
      <c r="T37" s="278"/>
      <c r="U37" s="28" t="str">
        <f ca="1">IF(ISERROR(MATCH(U$1,INDIRECT("Table!A"&amp;$AS37):INDIRECT("Table!" &amp; $BE$45 &amp; $AS37),0)),"",INDIRECT(CONCATENATE("Table!",ADDRESS($AO37,MATCH(U$1,INDIRECT("Table!A" &amp; $AS37):INDIRECT("Table!" &amp; $BE$45 &amp; $AS37),0)))))</f>
        <v/>
      </c>
      <c r="V37" s="28">
        <f ca="1">IF(ISERROR(MATCH(V$1,INDIRECT("Table!A"&amp;$AS37):INDIRECT("Table!" &amp; $BE$45 &amp; $AS37),0)),"",INDIRECT(CONCATENATE("Table!",ADDRESS($AO37,MATCH(V$1,INDIRECT("Table!A" &amp; $AS37):INDIRECT("Table!" &amp; $BE$45 &amp; $AS37),0)))))</f>
        <v>43123.199999999997</v>
      </c>
      <c r="W37" s="28">
        <f ca="1">IF(ISERROR(MATCH(W$1,INDIRECT("Table!A"&amp;$AS37):INDIRECT("Table!" &amp; $BE$45 &amp; $AS37),0)),"",INDIRECT(CONCATENATE("Table!",ADDRESS($AO37,MATCH(W$1,INDIRECT("Table!A" &amp; $AS37):INDIRECT("Table!" &amp; $BE$45 &amp; $AS37),0)))))</f>
        <v>76414</v>
      </c>
      <c r="X37" s="28">
        <f ca="1">IF(ISERROR(MATCH(X$1,INDIRECT("Table!A"&amp;$AS37):INDIRECT("Table!" &amp; $BE$45 &amp; $AS37),0)),"",INDIRECT(CONCATENATE("Table!",ADDRESS($AO37,MATCH(X$1,INDIRECT("Table!A" &amp; $AS37):INDIRECT("Table!" &amp; $BE$45 &amp; $AS37),0)))))</f>
        <v>77828</v>
      </c>
      <c r="Y37" s="28">
        <f ca="1">IF(ISERROR(MATCH(Y$1,INDIRECT("Table!A"&amp;$AS37):INDIRECT("Table!" &amp; $BE$45 &amp; $AS37),0)),"",INDIRECT(CONCATENATE("Table!",ADDRESS($AO37,MATCH(Y$1,INDIRECT("Table!A" &amp; $AS37):INDIRECT("Table!" &amp; $BE$45 &amp; $AS37),0)))))</f>
        <v>153525.79999999999</v>
      </c>
      <c r="Z37" s="28">
        <f ca="1">IF(ISERROR(MATCH(Z$1,INDIRECT("Table!A"&amp;$AS37):INDIRECT("Table!" &amp; $BE$45 &amp; $AS37),0)),"",INDIRECT(CONCATENATE("Table!",ADDRESS($AO37,MATCH(Z$1,INDIRECT("Table!A" &amp; $AS37):INDIRECT("Table!" &amp; $BE$45 &amp; $AS37),0)))))</f>
        <v>79231.100000000006</v>
      </c>
      <c r="AA37" s="28">
        <f ca="1">IF(ISERROR(MATCH(AA$1,INDIRECT("Table!A"&amp;$AS37):INDIRECT("Table!" &amp; $BE$45 &amp; $AS37),0)),"",INDIRECT(CONCATENATE("Table!",ADDRESS($AO37,MATCH(AA$1,INDIRECT("Table!A" &amp; $AS37):INDIRECT("Table!" &amp; $BE$45 &amp; $AS37),0)))))</f>
        <v>38325.4</v>
      </c>
      <c r="AB37" s="28">
        <f ca="1">IF(ISERROR(MATCH(AB$1,INDIRECT("Table!A"&amp;$AS37):INDIRECT("Table!" &amp; $BE$45 &amp; $AS37),0)),"",INDIRECT(CONCATENATE("Table!",ADDRESS($AO37,MATCH(AB$1,INDIRECT("Table!A" &amp; $AS37):INDIRECT("Table!" &amp; $BE$45 &amp; $AS37),0)))))</f>
        <v>61425.599999999999</v>
      </c>
      <c r="AC37" s="278" t="str">
        <f ca="1">IF(ISERROR(MATCH(AC$1,INDIRECT("Table!A"&amp;$AS37):INDIRECT("Table!" &amp; $BE$45 &amp; $AS37),0)),"",INDIRECT(CONCATENATE("Table!",ADDRESS($AO37,MATCH(AC$1,INDIRECT("Table!A" &amp; $AS37):INDIRECT("Table!" &amp; $BE$45 &amp; $AS37),0)))))</f>
        <v/>
      </c>
      <c r="AD37" s="278" t="str">
        <f ca="1">IF(ISERROR(MATCH(AD$1,INDIRECT("Table!A"&amp;$AS37):INDIRECT("Table!" &amp; $BE$45 &amp; $AS37),0)),"",INDIRECT(CONCATENATE("Table!",ADDRESS($AO37,MATCH(AD$1,INDIRECT("Table!A" &amp; $AS37):INDIRECT("Table!" &amp; $BE$45 &amp; $AS37),0)))))</f>
        <v/>
      </c>
      <c r="AE37" s="278" t="str">
        <f ca="1">IF(ISERROR(MATCH(AE$1,INDIRECT("Table!A"&amp;$AS37):INDIRECT("Table!" &amp; $BE$45 &amp; $AS37),0)),"",INDIRECT(CONCATENATE("Table!",ADDRESS($AO37,MATCH(AE$1,INDIRECT("Table!A" &amp; $AS37):INDIRECT("Table!" &amp; $BE$45 &amp; $AS37),0)))))</f>
        <v/>
      </c>
      <c r="AF37" s="28">
        <f ca="1">IF(ISERROR(MATCH(AF$1,INDIRECT("Table!A"&amp;$AS37):INDIRECT("Table!" &amp; $BE$45 &amp; $AS37),0)),"",INDIRECT(CONCATENATE("Table!",ADDRESS($AO37,MATCH(AF$1,INDIRECT("Table!A" &amp; $AS37):INDIRECT("Table!" &amp; $BE$45 &amp; $AS37),0)))))</f>
        <v>152207.79999999999</v>
      </c>
      <c r="AG37" s="28">
        <f ca="1">IF(ISERROR(MATCH(AG$1,INDIRECT("Table!A"&amp;$AS37):INDIRECT("Table!" &amp; $BE$45 &amp; $AS37),0)),"",INDIRECT(CONCATENATE("Table!",ADDRESS($AO37,MATCH(AG$1,INDIRECT("Table!A" &amp; $AS37):INDIRECT("Table!" &amp; $BE$45 &amp; $AS37),0)))))</f>
        <v>50047.4</v>
      </c>
      <c r="AH37" s="28">
        <f ca="1">IF(ISERROR(MATCH(AH$1,INDIRECT("Table!A"&amp;$AS37):INDIRECT("Table!" &amp; $BE$45 &amp; $AS37),0)),"",INDIRECT(CONCATENATE("Table!",ADDRESS($AO37,MATCH(AH$1,INDIRECT("Table!A" &amp; $AS37):INDIRECT("Table!" &amp; $BE$45 &amp; $AS37),0)))))</f>
        <v>40931.1</v>
      </c>
      <c r="AI37" s="28">
        <f ca="1">IF(ISERROR(MATCH(AI$1,INDIRECT("Table!A"&amp;$AS37):INDIRECT("Table!" &amp; $BE$45 &amp; $AS37),0)),"",INDIRECT(CONCATENATE("Table!",ADDRESS($AO37,MATCH(AI$1,INDIRECT("Table!A" &amp; $AS37):INDIRECT("Table!" &amp; $BE$45 &amp; $AS37),0)))))</f>
        <v>123371</v>
      </c>
      <c r="AJ37" s="278" t="str">
        <f ca="1">IF(ISERROR(MATCH(AJ$1,INDIRECT("Table!A"&amp;$AS37):INDIRECT("Table!" &amp; $BE$45 &amp; $AS37),0)),"",INDIRECT(CONCATENATE("Table!",ADDRESS($AO37,MATCH(AJ$1,INDIRECT("Table!A" &amp; $AS37):INDIRECT("Table!" &amp; $BE$45 &amp; $AS37),0)))))</f>
        <v/>
      </c>
      <c r="AK37" s="278" t="str">
        <f ca="1">IF(ISERROR(MATCH(AK$1,INDIRECT("Table!A"&amp;$AS37):INDIRECT("Table!" &amp; $BE$45 &amp; $AS37),0)),"",INDIRECT(CONCATENATE("Table!",ADDRESS($AO37,MATCH(AK$1,INDIRECT("Table!A" &amp; $AS37):INDIRECT("Table!" &amp; $BE$45 &amp; $AS37),0)))))</f>
        <v/>
      </c>
      <c r="AL37" s="278" t="str">
        <f ca="1">IF(ISERROR(MATCH(AL$1,INDIRECT("Table!A"&amp;$AS37):INDIRECT("Table!" &amp; $BE$45 &amp; $AS37),0)),"",INDIRECT(CONCATENATE("Table!",ADDRESS($AO37,MATCH(AL$1,INDIRECT("Table!A" &amp; $AS37):INDIRECT("Table!" &amp; $BE$45 &amp; $AS37),0)))))</f>
        <v/>
      </c>
      <c r="AM37" s="278"/>
      <c r="AN37" s="10"/>
      <c r="AO37" s="10">
        <f>MATCH($A37,Table!$A:$A,0)+$AQ$2-1</f>
        <v>401</v>
      </c>
      <c r="AS37" s="24">
        <f>MATCH($A37,Table!$A:$A,0)+$AU$2-1</f>
        <v>399</v>
      </c>
      <c r="AW37" s="10">
        <f>MATCH($A37,Table!$A:$A,0)+$AY$2-1</f>
        <v>400</v>
      </c>
      <c r="BA37" s="24">
        <f>MATCH($A37,Table!$A:$A,0)+$AU$2-1</f>
        <v>399</v>
      </c>
      <c r="BE37" s="389" t="s">
        <v>218</v>
      </c>
    </row>
    <row r="38" spans="1:57">
      <c r="A38" s="4">
        <v>41304</v>
      </c>
      <c r="B38" s="28">
        <f ca="1">IF(ISERROR(MATCH(B$1,INDIRECT("Table!A"&amp;$AS38):INDIRECT("Table!" &amp; $BE$45 &amp; $AS38),0)),"",INDIRECT(CONCATENATE("Table!",ADDRESS($AO38,MATCH(B$1,INDIRECT("Table!A" &amp; $AS38):INDIRECT("Table!" &amp; $BE$45 &amp; $AS38),0)))))</f>
        <v>42421.4</v>
      </c>
      <c r="C38" s="28">
        <f ca="1">IF(ISERROR(MATCH(C$1,INDIRECT("Table!A"&amp;$AS38):INDIRECT("Table!" &amp; $BE$45 &amp; $AS38),0)),"",INDIRECT(CONCATENATE("Table!",ADDRESS($AO38,MATCH(C$1,INDIRECT("Table!A" &amp; $AS38):INDIRECT("Table!" &amp; $BE$45 &amp; $AS38),0)))))</f>
        <v>76380.2</v>
      </c>
      <c r="D38" s="28">
        <f ca="1">IF(ISERROR(MATCH(D$1,INDIRECT("Table!A"&amp;$AS38):INDIRECT("Table!" &amp; $BE$45 &amp; $AS38),0)),"",INDIRECT(CONCATENATE("Table!",ADDRESS($AO38,MATCH(D$1,INDIRECT("Table!A" &amp; $AS38):INDIRECT("Table!" &amp; $BE$45 &amp; $AS38),0)))))</f>
        <v>77794.3</v>
      </c>
      <c r="E38" s="28">
        <f ca="1">IF(ISERROR(MATCH(E$1,INDIRECT("Table!A"&amp;$AS38):INDIRECT("Table!" &amp; $BE$45 &amp; $AS38),0)),"",INDIRECT(CONCATENATE("Table!",ADDRESS($AO38,MATCH(E$1,INDIRECT("Table!A" &amp; $AS38):INDIRECT("Table!" &amp; $BE$45 &amp; $AS38),0)))))</f>
        <v>153356.20000000001</v>
      </c>
      <c r="F38" s="28">
        <f ca="1">IF(ISERROR(MATCH(F$1,INDIRECT("Table!A"&amp;$AS38):INDIRECT("Table!" &amp; $BE$45 &amp; $AS38),0)),"",INDIRECT(CONCATENATE("Table!",ADDRESS($AO38,MATCH(F$1,INDIRECT("Table!A" &amp; $AS38):INDIRECT("Table!" &amp; $BE$45 &amp; $AS38),0)))))</f>
        <v>77334.399999999994</v>
      </c>
      <c r="G38" s="28">
        <f ca="1">IF(ISERROR(MATCH(G$1,INDIRECT("Table!A"&amp;$AS38):INDIRECT("Table!" &amp; $BE$45 &amp; $AS38),0)),"",INDIRECT(CONCATENATE("Table!",ADDRESS($AO38,MATCH(G$1,INDIRECT("Table!A" &amp; $AS38):INDIRECT("Table!" &amp; $BE$45 &amp; $AS38),0)))))</f>
        <v>37796.699999999997</v>
      </c>
      <c r="H38" s="28">
        <f ca="1">IF(ISERROR(MATCH(H$1,INDIRECT("Table!A"&amp;$AS38):INDIRECT("Table!" &amp; $BE$45 &amp; $AS38),0)),"",INDIRECT(CONCATENATE("Table!",ADDRESS($AO38,MATCH(H$1,INDIRECT("Table!A" &amp; $AS38):INDIRECT("Table!" &amp; $BE$45 &amp; $AS38),0)))))</f>
        <v>56410.3</v>
      </c>
      <c r="I38" s="278" t="str">
        <f ca="1">IF(ISERROR(MATCH(I$1,INDIRECT("Table!A"&amp;$AS38):INDIRECT("Table!" &amp; $BE$45 &amp; $AS38),0)),"",INDIRECT(CONCATENATE("Table!",ADDRESS($AO38,MATCH(I$1,INDIRECT("Table!A" &amp; $AS38):INDIRECT("Table!" &amp; $BE$45 &amp; $AS38),0)))))</f>
        <v/>
      </c>
      <c r="J38" s="278" t="str">
        <f ca="1">IF(ISERROR(MATCH(J$1,INDIRECT("Table!A"&amp;$AS38):INDIRECT("Table!" &amp; $BE$45 &amp; $AS38),0)),"",INDIRECT(CONCATENATE("Table!",ADDRESS($AO38,MATCH(J$1,INDIRECT("Table!A" &amp; $AS38):INDIRECT("Table!" &amp; $BE$45 &amp; $AS38),0)))))</f>
        <v/>
      </c>
      <c r="K38" s="278" t="str">
        <f ca="1">IF(ISERROR(MATCH(K$1,INDIRECT("Table!A"&amp;$AS38):INDIRECT("Table!" &amp; $BE$45 &amp; $AS38),0)),"",INDIRECT(CONCATENATE("Table!",ADDRESS($AO38,MATCH(K$1,INDIRECT("Table!A" &amp; $AS38):INDIRECT("Table!" &amp; $BE$45 &amp; $AS38),0)))))</f>
        <v/>
      </c>
      <c r="L38" s="28">
        <f ca="1">IF(ISERROR(MATCH(L$1,INDIRECT("Table!A"&amp;$AS38):INDIRECT("Table!" &amp; $BE$45 &amp; $AS38),0)),"",INDIRECT(CONCATENATE("Table!",ADDRESS($AO38,MATCH(L$1,INDIRECT("Table!A" &amp; $AS38):INDIRECT("Table!" &amp; $BE$45 &amp; $AS38),0)))))</f>
        <v>152034.9</v>
      </c>
      <c r="M38" s="28">
        <f ca="1">IF(ISERROR(MATCH(M$1,INDIRECT("Table!A"&amp;$AS38):INDIRECT("Table!" &amp; $BE$45 &amp; $AS38),0)),"",INDIRECT(CONCATENATE("Table!",ADDRESS($AO38,MATCH(M$1,INDIRECT("Table!A" &amp; $AS38):INDIRECT("Table!" &amp; $BE$45 &amp; $AS38),0)))))</f>
        <v>47706.5</v>
      </c>
      <c r="N38" s="28">
        <f ca="1">IF(ISERROR(MATCH(N$1,INDIRECT("Table!A"&amp;$AS38):INDIRECT("Table!" &amp; $BE$45 &amp; $AS38),0)),"",INDIRECT(CONCATENATE("Table!",ADDRESS($AO38,MATCH(N$1,INDIRECT("Table!A" &amp; $AS38):INDIRECT("Table!" &amp; $BE$45 &amp; $AS38),0)))))</f>
        <v>39898.800000000003</v>
      </c>
      <c r="O38" s="28">
        <f ca="1">IF(ISERROR(MATCH(O$1,INDIRECT("Table!A"&amp;$AS38):INDIRECT("Table!" &amp; $BE$45 &amp; $AS38),0)),"",INDIRECT(CONCATENATE("Table!",ADDRESS($AO38,MATCH(O$1,INDIRECT("Table!A" &amp; $AS38):INDIRECT("Table!" &amp; $BE$45 &amp; $AS38),0)))))</f>
        <v>111353.60000000001</v>
      </c>
      <c r="P38" s="278" t="str">
        <f ca="1">IF(ISERROR(MATCH(P$1,INDIRECT("Table!A"&amp;$AS38):INDIRECT("Table!" &amp; $BE$45 &amp; $AS38),0)),"",INDIRECT(CONCATENATE("Table!",ADDRESS($AO38,MATCH(P$1,INDIRECT("Table!A" &amp; $AS38):INDIRECT("Table!" &amp; $BE$45 &amp; $AS38),0)))))</f>
        <v/>
      </c>
      <c r="Q38" s="278" t="str">
        <f ca="1">IF(ISERROR(MATCH(Q$1,INDIRECT("Table!A"&amp;$AS38):INDIRECT("Table!" &amp; $BE$45 &amp; $AS38),0)),"",INDIRECT(CONCATENATE("Table!",ADDRESS($AO38,MATCH(Q$1,INDIRECT("Table!A" &amp; $AS38):INDIRECT("Table!" &amp; $BE$45 &amp; $AS38),0)))))</f>
        <v/>
      </c>
      <c r="R38" s="278" t="str">
        <f ca="1">IF(ISERROR(MATCH(R$1,INDIRECT("Table!A"&amp;$AS38):INDIRECT("Table!" &amp; $BE$45 &amp; $AS38),0)),"",INDIRECT(CONCATENATE("Table!",ADDRESS($AO38,MATCH(R$1,INDIRECT("Table!A" &amp; $AS38):INDIRECT("Table!" &amp; $BE$45 &amp; $AS38),0)))))</f>
        <v/>
      </c>
      <c r="S38" s="278"/>
      <c r="T38" s="278"/>
      <c r="U38" s="28" t="str">
        <f ca="1">IF(ISERROR(MATCH(U$1,INDIRECT("Table!A"&amp;$AS38):INDIRECT("Table!" &amp; $BE$45 &amp; $AS38),0)),"",INDIRECT(CONCATENATE("Table!",ADDRESS($AO38,MATCH(U$1,INDIRECT("Table!A" &amp; $AS38):INDIRECT("Table!" &amp; $BE$45 &amp; $AS38),0)))))</f>
        <v/>
      </c>
      <c r="V38" s="28">
        <f ca="1">IF(ISERROR(MATCH(V$1,INDIRECT("Table!A"&amp;$AS38):INDIRECT("Table!" &amp; $BE$45 &amp; $AS38),0)),"",INDIRECT(CONCATENATE("Table!",ADDRESS($AO38,MATCH(V$1,INDIRECT("Table!A" &amp; $AS38):INDIRECT("Table!" &amp; $BE$45 &amp; $AS38),0)))))</f>
        <v>42421.4</v>
      </c>
      <c r="W38" s="28">
        <f ca="1">IF(ISERROR(MATCH(W$1,INDIRECT("Table!A"&amp;$AS38):INDIRECT("Table!" &amp; $BE$45 &amp; $AS38),0)),"",INDIRECT(CONCATENATE("Table!",ADDRESS($AO38,MATCH(W$1,INDIRECT("Table!A" &amp; $AS38):INDIRECT("Table!" &amp; $BE$45 &amp; $AS38),0)))))</f>
        <v>76380.2</v>
      </c>
      <c r="X38" s="28">
        <f ca="1">IF(ISERROR(MATCH(X$1,INDIRECT("Table!A"&amp;$AS38):INDIRECT("Table!" &amp; $BE$45 &amp; $AS38),0)),"",INDIRECT(CONCATENATE("Table!",ADDRESS($AO38,MATCH(X$1,INDIRECT("Table!A" &amp; $AS38):INDIRECT("Table!" &amp; $BE$45 &amp; $AS38),0)))))</f>
        <v>77794.3</v>
      </c>
      <c r="Y38" s="28">
        <f ca="1">IF(ISERROR(MATCH(Y$1,INDIRECT("Table!A"&amp;$AS38):INDIRECT("Table!" &amp; $BE$45 &amp; $AS38),0)),"",INDIRECT(CONCATENATE("Table!",ADDRESS($AO38,MATCH(Y$1,INDIRECT("Table!A" &amp; $AS38):INDIRECT("Table!" &amp; $BE$45 &amp; $AS38),0)))))</f>
        <v>153356.20000000001</v>
      </c>
      <c r="Z38" s="28">
        <f ca="1">IF(ISERROR(MATCH(Z$1,INDIRECT("Table!A"&amp;$AS38):INDIRECT("Table!" &amp; $BE$45 &amp; $AS38),0)),"",INDIRECT(CONCATENATE("Table!",ADDRESS($AO38,MATCH(Z$1,INDIRECT("Table!A" &amp; $AS38):INDIRECT("Table!" &amp; $BE$45 &amp; $AS38),0)))))</f>
        <v>77334.399999999994</v>
      </c>
      <c r="AA38" s="28">
        <f ca="1">IF(ISERROR(MATCH(AA$1,INDIRECT("Table!A"&amp;$AS38):INDIRECT("Table!" &amp; $BE$45 &amp; $AS38),0)),"",INDIRECT(CONCATENATE("Table!",ADDRESS($AO38,MATCH(AA$1,INDIRECT("Table!A" &amp; $AS38):INDIRECT("Table!" &amp; $BE$45 &amp; $AS38),0)))))</f>
        <v>37796.699999999997</v>
      </c>
      <c r="AB38" s="28">
        <f ca="1">IF(ISERROR(MATCH(AB$1,INDIRECT("Table!A"&amp;$AS38):INDIRECT("Table!" &amp; $BE$45 &amp; $AS38),0)),"",INDIRECT(CONCATENATE("Table!",ADDRESS($AO38,MATCH(AB$1,INDIRECT("Table!A" &amp; $AS38):INDIRECT("Table!" &amp; $BE$45 &amp; $AS38),0)))))</f>
        <v>56410.3</v>
      </c>
      <c r="AC38" s="278" t="str">
        <f ca="1">IF(ISERROR(MATCH(AC$1,INDIRECT("Table!A"&amp;$AS38):INDIRECT("Table!" &amp; $BE$45 &amp; $AS38),0)),"",INDIRECT(CONCATENATE("Table!",ADDRESS($AO38,MATCH(AC$1,INDIRECT("Table!A" &amp; $AS38):INDIRECT("Table!" &amp; $BE$45 &amp; $AS38),0)))))</f>
        <v/>
      </c>
      <c r="AD38" s="278" t="str">
        <f ca="1">IF(ISERROR(MATCH(AD$1,INDIRECT("Table!A"&amp;$AS38):INDIRECT("Table!" &amp; $BE$45 &amp; $AS38),0)),"",INDIRECT(CONCATENATE("Table!",ADDRESS($AO38,MATCH(AD$1,INDIRECT("Table!A" &amp; $AS38):INDIRECT("Table!" &amp; $BE$45 &amp; $AS38),0)))))</f>
        <v/>
      </c>
      <c r="AE38" s="278" t="str">
        <f ca="1">IF(ISERROR(MATCH(AE$1,INDIRECT("Table!A"&amp;$AS38):INDIRECT("Table!" &amp; $BE$45 &amp; $AS38),0)),"",INDIRECT(CONCATENATE("Table!",ADDRESS($AO38,MATCH(AE$1,INDIRECT("Table!A" &amp; $AS38):INDIRECT("Table!" &amp; $BE$45 &amp; $AS38),0)))))</f>
        <v/>
      </c>
      <c r="AF38" s="28">
        <f ca="1">IF(ISERROR(MATCH(AF$1,INDIRECT("Table!A"&amp;$AS38):INDIRECT("Table!" &amp; $BE$45 &amp; $AS38),0)),"",INDIRECT(CONCATENATE("Table!",ADDRESS($AO38,MATCH(AF$1,INDIRECT("Table!A" &amp; $AS38):INDIRECT("Table!" &amp; $BE$45 &amp; $AS38),0)))))</f>
        <v>152034.9</v>
      </c>
      <c r="AG38" s="28">
        <f ca="1">IF(ISERROR(MATCH(AG$1,INDIRECT("Table!A"&amp;$AS38):INDIRECT("Table!" &amp; $BE$45 &amp; $AS38),0)),"",INDIRECT(CONCATENATE("Table!",ADDRESS($AO38,MATCH(AG$1,INDIRECT("Table!A" &amp; $AS38):INDIRECT("Table!" &amp; $BE$45 &amp; $AS38),0)))))</f>
        <v>47706.5</v>
      </c>
      <c r="AH38" s="28">
        <f ca="1">IF(ISERROR(MATCH(AH$1,INDIRECT("Table!A"&amp;$AS38):INDIRECT("Table!" &amp; $BE$45 &amp; $AS38),0)),"",INDIRECT(CONCATENATE("Table!",ADDRESS($AO38,MATCH(AH$1,INDIRECT("Table!A" &amp; $AS38):INDIRECT("Table!" &amp; $BE$45 &amp; $AS38),0)))))</f>
        <v>39898.800000000003</v>
      </c>
      <c r="AI38" s="28">
        <f ca="1">IF(ISERROR(MATCH(AI$1,INDIRECT("Table!A"&amp;$AS38):INDIRECT("Table!" &amp; $BE$45 &amp; $AS38),0)),"",INDIRECT(CONCATENATE("Table!",ADDRESS($AO38,MATCH(AI$1,INDIRECT("Table!A" &amp; $AS38):INDIRECT("Table!" &amp; $BE$45 &amp; $AS38),0)))))</f>
        <v>111353.60000000001</v>
      </c>
      <c r="AJ38" s="278" t="str">
        <f ca="1">IF(ISERROR(MATCH(AJ$1,INDIRECT("Table!A"&amp;$AS38):INDIRECT("Table!" &amp; $BE$45 &amp; $AS38),0)),"",INDIRECT(CONCATENATE("Table!",ADDRESS($AO38,MATCH(AJ$1,INDIRECT("Table!A" &amp; $AS38):INDIRECT("Table!" &amp; $BE$45 &amp; $AS38),0)))))</f>
        <v/>
      </c>
      <c r="AK38" s="278" t="str">
        <f ca="1">IF(ISERROR(MATCH(AK$1,INDIRECT("Table!A"&amp;$AS38):INDIRECT("Table!" &amp; $BE$45 &amp; $AS38),0)),"",INDIRECT(CONCATENATE("Table!",ADDRESS($AO38,MATCH(AK$1,INDIRECT("Table!A" &amp; $AS38):INDIRECT("Table!" &amp; $BE$45 &amp; $AS38),0)))))</f>
        <v/>
      </c>
      <c r="AL38" s="278" t="str">
        <f ca="1">IF(ISERROR(MATCH(AL$1,INDIRECT("Table!A"&amp;$AS38):INDIRECT("Table!" &amp; $BE$45 &amp; $AS38),0)),"",INDIRECT(CONCATENATE("Table!",ADDRESS($AO38,MATCH(AL$1,INDIRECT("Table!A" &amp; $AS38):INDIRECT("Table!" &amp; $BE$45 &amp; $AS38),0)))))</f>
        <v/>
      </c>
      <c r="AM38" s="278"/>
      <c r="AN38" s="10"/>
      <c r="AO38" s="10">
        <f>MATCH($A38,Table!$A:$A,0)+$AQ$2-1</f>
        <v>413</v>
      </c>
      <c r="AS38" s="24">
        <f>MATCH($A38,Table!$A:$A,0)+$AU$2-1</f>
        <v>411</v>
      </c>
      <c r="AW38" s="10">
        <f>MATCH($A38,Table!$A:$A,0)+$AY$2-1</f>
        <v>412</v>
      </c>
      <c r="BA38" s="24">
        <f>MATCH($A38,Table!$A:$A,0)+$AU$2-1</f>
        <v>411</v>
      </c>
      <c r="BE38" s="389" t="s">
        <v>218</v>
      </c>
    </row>
    <row r="39" spans="1:57">
      <c r="A39" s="4">
        <v>41297</v>
      </c>
      <c r="B39" s="28">
        <f ca="1">IF(ISERROR(MATCH(B$1,INDIRECT("Table!A"&amp;$AS39):INDIRECT("Table!" &amp; $BE$45 &amp; $AS39),0)),"",INDIRECT(CONCATENATE("Table!",ADDRESS($AO39,MATCH(B$1,INDIRECT("Table!A" &amp; $AS39):INDIRECT("Table!" &amp; $BE$45 &amp; $AS39),0)))))</f>
        <v>42062.6</v>
      </c>
      <c r="C39" s="28">
        <f ca="1">IF(ISERROR(MATCH(C$1,INDIRECT("Table!A"&amp;$AS39):INDIRECT("Table!" &amp; $BE$45 &amp; $AS39),0)),"",INDIRECT(CONCATENATE("Table!",ADDRESS($AO39,MATCH(C$1,INDIRECT("Table!A" &amp; $AS39):INDIRECT("Table!" &amp; $BE$45 &amp; $AS39),0)))))</f>
        <v>76357.5</v>
      </c>
      <c r="D39" s="28">
        <f ca="1">IF(ISERROR(MATCH(D$1,INDIRECT("Table!A"&amp;$AS39):INDIRECT("Table!" &amp; $BE$45 &amp; $AS39),0)),"",INDIRECT(CONCATENATE("Table!",ADDRESS($AO39,MATCH(D$1,INDIRECT("Table!A" &amp; $AS39):INDIRECT("Table!" &amp; $BE$45 &amp; $AS39),0)))))</f>
        <v>77771.5</v>
      </c>
      <c r="E39" s="28">
        <f ca="1">IF(ISERROR(MATCH(E$1,INDIRECT("Table!A"&amp;$AS39):INDIRECT("Table!" &amp; $BE$45 &amp; $AS39),0)),"",INDIRECT(CONCATENATE("Table!",ADDRESS($AO39,MATCH(E$1,INDIRECT("Table!A" &amp; $AS39):INDIRECT("Table!" &amp; $BE$45 &amp; $AS39),0)))))</f>
        <v>162920.4</v>
      </c>
      <c r="F39" s="28">
        <f ca="1">IF(ISERROR(MATCH(F$1,INDIRECT("Table!A"&amp;$AS39):INDIRECT("Table!" &amp; $BE$45 &amp; $AS39),0)),"",INDIRECT(CONCATENATE("Table!",ADDRESS($AO39,MATCH(F$1,INDIRECT("Table!A" &amp; $AS39):INDIRECT("Table!" &amp; $BE$45 &amp; $AS39),0)))))</f>
        <v>77178.399999999994</v>
      </c>
      <c r="G39" s="28">
        <f ca="1">IF(ISERROR(MATCH(G$1,INDIRECT("Table!A"&amp;$AS39):INDIRECT("Table!" &amp; $BE$45 &amp; $AS39),0)),"",INDIRECT(CONCATENATE("Table!",ADDRESS($AO39,MATCH(G$1,INDIRECT("Table!A" &amp; $AS39):INDIRECT("Table!" &amp; $BE$45 &amp; $AS39),0)))))</f>
        <v>38484.1</v>
      </c>
      <c r="H39" s="28">
        <f ca="1">IF(ISERROR(MATCH(H$1,INDIRECT("Table!A"&amp;$AS39):INDIRECT("Table!" &amp; $BE$45 &amp; $AS39),0)),"",INDIRECT(CONCATENATE("Table!",ADDRESS($AO39,MATCH(H$1,INDIRECT("Table!A" &amp; $AS39):INDIRECT("Table!" &amp; $BE$45 &amp; $AS39),0)))))</f>
        <v>55899.1</v>
      </c>
      <c r="I39" s="278" t="str">
        <f ca="1">IF(ISERROR(MATCH(I$1,INDIRECT("Table!A"&amp;$AS39):INDIRECT("Table!" &amp; $BE$45 &amp; $AS39),0)),"",INDIRECT(CONCATENATE("Table!",ADDRESS($AO39,MATCH(I$1,INDIRECT("Table!A" &amp; $AS39):INDIRECT("Table!" &amp; $BE$45 &amp; $AS39),0)))))</f>
        <v/>
      </c>
      <c r="J39" s="278" t="str">
        <f ca="1">IF(ISERROR(MATCH(J$1,INDIRECT("Table!A"&amp;$AS39):INDIRECT("Table!" &amp; $BE$45 &amp; $AS39),0)),"",INDIRECT(CONCATENATE("Table!",ADDRESS($AO39,MATCH(J$1,INDIRECT("Table!A" &amp; $AS39):INDIRECT("Table!" &amp; $BE$45 &amp; $AS39),0)))))</f>
        <v/>
      </c>
      <c r="K39" s="278" t="str">
        <f ca="1">IF(ISERROR(MATCH(K$1,INDIRECT("Table!A"&amp;$AS39):INDIRECT("Table!" &amp; $BE$45 &amp; $AS39),0)),"",INDIRECT(CONCATENATE("Table!",ADDRESS($AO39,MATCH(K$1,INDIRECT("Table!A" &amp; $AS39):INDIRECT("Table!" &amp; $BE$45 &amp; $AS39),0)))))</f>
        <v/>
      </c>
      <c r="L39" s="28">
        <f ca="1">IF(ISERROR(MATCH(L$1,INDIRECT("Table!A"&amp;$AS39):INDIRECT("Table!" &amp; $BE$45 &amp; $AS39),0)),"",INDIRECT(CONCATENATE("Table!",ADDRESS($AO39,MATCH(L$1,INDIRECT("Table!A" &amp; $AS39):INDIRECT("Table!" &amp; $BE$45 &amp; $AS39),0)))))</f>
        <v>151878.9</v>
      </c>
      <c r="M39" s="28">
        <f ca="1">IF(ISERROR(MATCH(M$1,INDIRECT("Table!A"&amp;$AS39):INDIRECT("Table!" &amp; $BE$45 &amp; $AS39),0)),"",INDIRECT(CONCATENATE("Table!",ADDRESS($AO39,MATCH(M$1,INDIRECT("Table!A" &amp; $AS39):INDIRECT("Table!" &amp; $BE$45 &amp; $AS39),0)))))</f>
        <v>47139.4</v>
      </c>
      <c r="N39" s="28">
        <f ca="1">IF(ISERROR(MATCH(N$1,INDIRECT("Table!A"&amp;$AS39):INDIRECT("Table!" &amp; $BE$45 &amp; $AS39),0)),"",INDIRECT(CONCATENATE("Table!",ADDRESS($AO39,MATCH(N$1,INDIRECT("Table!A" &amp; $AS39):INDIRECT("Table!" &amp; $BE$45 &amp; $AS39),0)))))</f>
        <v>39832.1</v>
      </c>
      <c r="O39" s="28">
        <f ca="1">IF(ISERROR(MATCH(O$1,INDIRECT("Table!A"&amp;$AS39):INDIRECT("Table!" &amp; $BE$45 &amp; $AS39),0)),"",INDIRECT(CONCATENATE("Table!",ADDRESS($AO39,MATCH(O$1,INDIRECT("Table!A" &amp; $AS39):INDIRECT("Table!" &amp; $BE$45 &amp; $AS39),0)))))</f>
        <v>110333</v>
      </c>
      <c r="P39" s="278" t="str">
        <f ca="1">IF(ISERROR(MATCH(P$1,INDIRECT("Table!A"&amp;$AS39):INDIRECT("Table!" &amp; $BE$45 &amp; $AS39),0)),"",INDIRECT(CONCATENATE("Table!",ADDRESS($AO39,MATCH(P$1,INDIRECT("Table!A" &amp; $AS39):INDIRECT("Table!" &amp; $BE$45 &amp; $AS39),0)))))</f>
        <v/>
      </c>
      <c r="Q39" s="278" t="str">
        <f ca="1">IF(ISERROR(MATCH(Q$1,INDIRECT("Table!A"&amp;$AS39):INDIRECT("Table!" &amp; $BE$45 &amp; $AS39),0)),"",INDIRECT(CONCATENATE("Table!",ADDRESS($AO39,MATCH(Q$1,INDIRECT("Table!A" &amp; $AS39):INDIRECT("Table!" &amp; $BE$45 &amp; $AS39),0)))))</f>
        <v/>
      </c>
      <c r="R39" s="278" t="str">
        <f ca="1">IF(ISERROR(MATCH(R$1,INDIRECT("Table!A"&amp;$AS39):INDIRECT("Table!" &amp; $BE$45 &amp; $AS39),0)),"",INDIRECT(CONCATENATE("Table!",ADDRESS($AO39,MATCH(R$1,INDIRECT("Table!A" &amp; $AS39):INDIRECT("Table!" &amp; $BE$45 &amp; $AS39),0)))))</f>
        <v/>
      </c>
      <c r="S39" s="278"/>
      <c r="T39" s="278"/>
      <c r="U39" s="28" t="str">
        <f ca="1">IF(ISERROR(MATCH(U$1,INDIRECT("Table!A"&amp;$AS39):INDIRECT("Table!" &amp; $BE$45 &amp; $AS39),0)),"",INDIRECT(CONCATENATE("Table!",ADDRESS($AO39,MATCH(U$1,INDIRECT("Table!A" &amp; $AS39):INDIRECT("Table!" &amp; $BE$45 &amp; $AS39),0)))))</f>
        <v/>
      </c>
      <c r="V39" s="28">
        <f ca="1">IF(ISERROR(MATCH(V$1,INDIRECT("Table!A"&amp;$AS39):INDIRECT("Table!" &amp; $BE$45 &amp; $AS39),0)),"",INDIRECT(CONCATENATE("Table!",ADDRESS($AO39,MATCH(V$1,INDIRECT("Table!A" &amp; $AS39):INDIRECT("Table!" &amp; $BE$45 &amp; $AS39),0)))))</f>
        <v>42062.6</v>
      </c>
      <c r="W39" s="28">
        <f ca="1">IF(ISERROR(MATCH(W$1,INDIRECT("Table!A"&amp;$AS39):INDIRECT("Table!" &amp; $BE$45 &amp; $AS39),0)),"",INDIRECT(CONCATENATE("Table!",ADDRESS($AO39,MATCH(W$1,INDIRECT("Table!A" &amp; $AS39):INDIRECT("Table!" &amp; $BE$45 &amp; $AS39),0)))))</f>
        <v>76357.5</v>
      </c>
      <c r="X39" s="28">
        <f ca="1">IF(ISERROR(MATCH(X$1,INDIRECT("Table!A"&amp;$AS39):INDIRECT("Table!" &amp; $BE$45 &amp; $AS39),0)),"",INDIRECT(CONCATENATE("Table!",ADDRESS($AO39,MATCH(X$1,INDIRECT("Table!A" &amp; $AS39):INDIRECT("Table!" &amp; $BE$45 &amp; $AS39),0)))))</f>
        <v>77771.5</v>
      </c>
      <c r="Y39" s="28">
        <f ca="1">IF(ISERROR(MATCH(Y$1,INDIRECT("Table!A"&amp;$AS39):INDIRECT("Table!" &amp; $BE$45 &amp; $AS39),0)),"",INDIRECT(CONCATENATE("Table!",ADDRESS($AO39,MATCH(Y$1,INDIRECT("Table!A" &amp; $AS39):INDIRECT("Table!" &amp; $BE$45 &amp; $AS39),0)))))</f>
        <v>162920.4</v>
      </c>
      <c r="Z39" s="28">
        <f ca="1">IF(ISERROR(MATCH(Z$1,INDIRECT("Table!A"&amp;$AS39):INDIRECT("Table!" &amp; $BE$45 &amp; $AS39),0)),"",INDIRECT(CONCATENATE("Table!",ADDRESS($AO39,MATCH(Z$1,INDIRECT("Table!A" &amp; $AS39):INDIRECT("Table!" &amp; $BE$45 &amp; $AS39),0)))))</f>
        <v>77178.399999999994</v>
      </c>
      <c r="AA39" s="28">
        <f ca="1">IF(ISERROR(MATCH(AA$1,INDIRECT("Table!A"&amp;$AS39):INDIRECT("Table!" &amp; $BE$45 &amp; $AS39),0)),"",INDIRECT(CONCATENATE("Table!",ADDRESS($AO39,MATCH(AA$1,INDIRECT("Table!A" &amp; $AS39):INDIRECT("Table!" &amp; $BE$45 &amp; $AS39),0)))))</f>
        <v>38484.1</v>
      </c>
      <c r="AB39" s="28">
        <f ca="1">IF(ISERROR(MATCH(AB$1,INDIRECT("Table!A"&amp;$AS39):INDIRECT("Table!" &amp; $BE$45 &amp; $AS39),0)),"",INDIRECT(CONCATENATE("Table!",ADDRESS($AO39,MATCH(AB$1,INDIRECT("Table!A" &amp; $AS39):INDIRECT("Table!" &amp; $BE$45 &amp; $AS39),0)))))</f>
        <v>55899.1</v>
      </c>
      <c r="AC39" s="278" t="str">
        <f ca="1">IF(ISERROR(MATCH(AC$1,INDIRECT("Table!A"&amp;$AS39):INDIRECT("Table!" &amp; $BE$45 &amp; $AS39),0)),"",INDIRECT(CONCATENATE("Table!",ADDRESS($AO39,MATCH(AC$1,INDIRECT("Table!A" &amp; $AS39):INDIRECT("Table!" &amp; $BE$45 &amp; $AS39),0)))))</f>
        <v/>
      </c>
      <c r="AD39" s="278" t="str">
        <f ca="1">IF(ISERROR(MATCH(AD$1,INDIRECT("Table!A"&amp;$AS39):INDIRECT("Table!" &amp; $BE$45 &amp; $AS39),0)),"",INDIRECT(CONCATENATE("Table!",ADDRESS($AO39,MATCH(AD$1,INDIRECT("Table!A" &amp; $AS39):INDIRECT("Table!" &amp; $BE$45 &amp; $AS39),0)))))</f>
        <v/>
      </c>
      <c r="AE39" s="278" t="str">
        <f ca="1">IF(ISERROR(MATCH(AE$1,INDIRECT("Table!A"&amp;$AS39):INDIRECT("Table!" &amp; $BE$45 &amp; $AS39),0)),"",INDIRECT(CONCATENATE("Table!",ADDRESS($AO39,MATCH(AE$1,INDIRECT("Table!A" &amp; $AS39):INDIRECT("Table!" &amp; $BE$45 &amp; $AS39),0)))))</f>
        <v/>
      </c>
      <c r="AF39" s="28">
        <f ca="1">IF(ISERROR(MATCH(AF$1,INDIRECT("Table!A"&amp;$AS39):INDIRECT("Table!" &amp; $BE$45 &amp; $AS39),0)),"",INDIRECT(CONCATENATE("Table!",ADDRESS($AO39,MATCH(AF$1,INDIRECT("Table!A" &amp; $AS39):INDIRECT("Table!" &amp; $BE$45 &amp; $AS39),0)))))</f>
        <v>151878.9</v>
      </c>
      <c r="AG39" s="28">
        <f ca="1">IF(ISERROR(MATCH(AG$1,INDIRECT("Table!A"&amp;$AS39):INDIRECT("Table!" &amp; $BE$45 &amp; $AS39),0)),"",INDIRECT(CONCATENATE("Table!",ADDRESS($AO39,MATCH(AG$1,INDIRECT("Table!A" &amp; $AS39):INDIRECT("Table!" &amp; $BE$45 &amp; $AS39),0)))))</f>
        <v>47139.4</v>
      </c>
      <c r="AH39" s="28">
        <f ca="1">IF(ISERROR(MATCH(AH$1,INDIRECT("Table!A"&amp;$AS39):INDIRECT("Table!" &amp; $BE$45 &amp; $AS39),0)),"",INDIRECT(CONCATENATE("Table!",ADDRESS($AO39,MATCH(AH$1,INDIRECT("Table!A" &amp; $AS39):INDIRECT("Table!" &amp; $BE$45 &amp; $AS39),0)))))</f>
        <v>39832.1</v>
      </c>
      <c r="AI39" s="28">
        <f ca="1">IF(ISERROR(MATCH(AI$1,INDIRECT("Table!A"&amp;$AS39):INDIRECT("Table!" &amp; $BE$45 &amp; $AS39),0)),"",INDIRECT(CONCATENATE("Table!",ADDRESS($AO39,MATCH(AI$1,INDIRECT("Table!A" &amp; $AS39):INDIRECT("Table!" &amp; $BE$45 &amp; $AS39),0)))))</f>
        <v>110333</v>
      </c>
      <c r="AJ39" s="278" t="str">
        <f ca="1">IF(ISERROR(MATCH(AJ$1,INDIRECT("Table!A"&amp;$AS39):INDIRECT("Table!" &amp; $BE$45 &amp; $AS39),0)),"",INDIRECT(CONCATENATE("Table!",ADDRESS($AO39,MATCH(AJ$1,INDIRECT("Table!A" &amp; $AS39):INDIRECT("Table!" &amp; $BE$45 &amp; $AS39),0)))))</f>
        <v/>
      </c>
      <c r="AK39" s="278" t="str">
        <f ca="1">IF(ISERROR(MATCH(AK$1,INDIRECT("Table!A"&amp;$AS39):INDIRECT("Table!" &amp; $BE$45 &amp; $AS39),0)),"",INDIRECT(CONCATENATE("Table!",ADDRESS($AO39,MATCH(AK$1,INDIRECT("Table!A" &amp; $AS39):INDIRECT("Table!" &amp; $BE$45 &amp; $AS39),0)))))</f>
        <v/>
      </c>
      <c r="AL39" s="278" t="str">
        <f ca="1">IF(ISERROR(MATCH(AL$1,INDIRECT("Table!A"&amp;$AS39):INDIRECT("Table!" &amp; $BE$45 &amp; $AS39),0)),"",INDIRECT(CONCATENATE("Table!",ADDRESS($AO39,MATCH(AL$1,INDIRECT("Table!A" &amp; $AS39):INDIRECT("Table!" &amp; $BE$45 &amp; $AS39),0)))))</f>
        <v/>
      </c>
      <c r="AM39" s="278"/>
      <c r="AN39" s="10"/>
      <c r="AO39" s="10">
        <f>MATCH($A39,Table!$A:$A,0)+$AQ$2-1</f>
        <v>425</v>
      </c>
      <c r="AS39" s="24">
        <f>MATCH($A39,Table!$A:$A,0)+$AU$2-1</f>
        <v>423</v>
      </c>
      <c r="AW39" s="10">
        <f>MATCH($A39,Table!$A:$A,0)+$AY$2-1</f>
        <v>424</v>
      </c>
      <c r="BA39" s="24">
        <f>MATCH($A39,Table!$A:$A,0)+$AU$2-1</f>
        <v>423</v>
      </c>
      <c r="BE39" s="389" t="s">
        <v>218</v>
      </c>
    </row>
    <row r="40" spans="1:57">
      <c r="A40" s="4">
        <v>41296</v>
      </c>
      <c r="B40" s="28">
        <f ca="1">IF(ISERROR(MATCH(B$1,INDIRECT("Table!A"&amp;$AS40):INDIRECT("Table!" &amp; $BE$45 &amp; $AS40),0)),"",INDIRECT(CONCATENATE("Table!",ADDRESS($AO40,MATCH(B$1,INDIRECT("Table!A" &amp; $AS40):INDIRECT("Table!" &amp; $BE$45 &amp; $AS40),0)))))</f>
        <v>42658.8</v>
      </c>
      <c r="C40" s="28">
        <f ca="1">IF(ISERROR(MATCH(C$1,INDIRECT("Table!A"&amp;$AS40):INDIRECT("Table!" &amp; $BE$45 &amp; $AS40),0)),"",INDIRECT(CONCATENATE("Table!",ADDRESS($AO40,MATCH(C$1,INDIRECT("Table!A" &amp; $AS40):INDIRECT("Table!" &amp; $BE$45 &amp; $AS40),0)))))</f>
        <v>76331.899999999994</v>
      </c>
      <c r="D40" s="28">
        <f ca="1">IF(ISERROR(MATCH(D$1,INDIRECT("Table!A"&amp;$AS40):INDIRECT("Table!" &amp; $BE$45 &amp; $AS40),0)),"",INDIRECT(CONCATENATE("Table!",ADDRESS($AO40,MATCH(D$1,INDIRECT("Table!A" &amp; $AS40):INDIRECT("Table!" &amp; $BE$45 &amp; $AS40),0)))))</f>
        <v>77746.100000000006</v>
      </c>
      <c r="E40" s="28">
        <f ca="1">IF(ISERROR(MATCH(E$1,INDIRECT("Table!A"&amp;$AS40):INDIRECT("Table!" &amp; $BE$45 &amp; $AS40),0)),"",INDIRECT(CONCATENATE("Table!",ADDRESS($AO40,MATCH(E$1,INDIRECT("Table!A" &amp; $AS40):INDIRECT("Table!" &amp; $BE$45 &amp; $AS40),0)))))</f>
        <v>162710.9</v>
      </c>
      <c r="F40" s="28">
        <f ca="1">IF(ISERROR(MATCH(F$1,INDIRECT("Table!A"&amp;$AS40):INDIRECT("Table!" &amp; $BE$45 &amp; $AS40),0)),"",INDIRECT(CONCATENATE("Table!",ADDRESS($AO40,MATCH(F$1,INDIRECT("Table!A" &amp; $AS40):INDIRECT("Table!" &amp; $BE$45 &amp; $AS40),0)))))</f>
        <v>76497.8</v>
      </c>
      <c r="G40" s="28">
        <f ca="1">IF(ISERROR(MATCH(G$1,INDIRECT("Table!A"&amp;$AS40):INDIRECT("Table!" &amp; $BE$45 &amp; $AS40),0)),"",INDIRECT(CONCATENATE("Table!",ADDRESS($AO40,MATCH(G$1,INDIRECT("Table!A" &amp; $AS40):INDIRECT("Table!" &amp; $BE$45 &amp; $AS40),0)))))</f>
        <v>34939.300000000003</v>
      </c>
      <c r="H40" s="28">
        <f ca="1">IF(ISERROR(MATCH(H$1,INDIRECT("Table!A"&amp;$AS40):INDIRECT("Table!" &amp; $BE$45 &amp; $AS40),0)),"",INDIRECT(CONCATENATE("Table!",ADDRESS($AO40,MATCH(H$1,INDIRECT("Table!A" &amp; $AS40):INDIRECT("Table!" &amp; $BE$45 &amp; $AS40),0)))))</f>
        <v>54147</v>
      </c>
      <c r="I40" s="278" t="str">
        <f ca="1">IF(ISERROR(MATCH(I$1,INDIRECT("Table!A"&amp;$AS40):INDIRECT("Table!" &amp; $BE$45 &amp; $AS40),0)),"",INDIRECT(CONCATENATE("Table!",ADDRESS($AO40,MATCH(I$1,INDIRECT("Table!A" &amp; $AS40):INDIRECT("Table!" &amp; $BE$45 &amp; $AS40),0)))))</f>
        <v/>
      </c>
      <c r="J40" s="278" t="str">
        <f ca="1">IF(ISERROR(MATCH(J$1,INDIRECT("Table!A"&amp;$AS40):INDIRECT("Table!" &amp; $BE$45 &amp; $AS40),0)),"",INDIRECT(CONCATENATE("Table!",ADDRESS($AO40,MATCH(J$1,INDIRECT("Table!A" &amp; $AS40):INDIRECT("Table!" &amp; $BE$45 &amp; $AS40),0)))))</f>
        <v/>
      </c>
      <c r="K40" s="278" t="str">
        <f ca="1">IF(ISERROR(MATCH(K$1,INDIRECT("Table!A"&amp;$AS40):INDIRECT("Table!" &amp; $BE$45 &amp; $AS40),0)),"",INDIRECT(CONCATENATE("Table!",ADDRESS($AO40,MATCH(K$1,INDIRECT("Table!A" &amp; $AS40):INDIRECT("Table!" &amp; $BE$45 &amp; $AS40),0)))))</f>
        <v/>
      </c>
      <c r="L40" s="28">
        <f ca="1">IF(ISERROR(MATCH(L$1,INDIRECT("Table!A"&amp;$AS40):INDIRECT("Table!" &amp; $BE$45 &amp; $AS40),0)),"",INDIRECT(CONCATENATE("Table!",ADDRESS($AO40,MATCH(L$1,INDIRECT("Table!A" &amp; $AS40):INDIRECT("Table!" &amp; $BE$45 &amp; $AS40),0)))))</f>
        <v>151316.20000000001</v>
      </c>
      <c r="M40" s="28">
        <f ca="1">IF(ISERROR(MATCH(M$1,INDIRECT("Table!A"&amp;$AS40):INDIRECT("Table!" &amp; $BE$45 &amp; $AS40),0)),"",INDIRECT(CONCATENATE("Table!",ADDRESS($AO40,MATCH(M$1,INDIRECT("Table!A" &amp; $AS40):INDIRECT("Table!" &amp; $BE$45 &amp; $AS40),0)))))</f>
        <v>46793.599999999999</v>
      </c>
      <c r="N40" s="28">
        <f ca="1">IF(ISERROR(MATCH(N$1,INDIRECT("Table!A"&amp;$AS40):INDIRECT("Table!" &amp; $BE$45 &amp; $AS40),0)),"",INDIRECT(CONCATENATE("Table!",ADDRESS($AO40,MATCH(N$1,INDIRECT("Table!A" &amp; $AS40):INDIRECT("Table!" &amp; $BE$45 &amp; $AS40),0)))))</f>
        <v>39469.599999999999</v>
      </c>
      <c r="O40" s="28">
        <f ca="1">IF(ISERROR(MATCH(O$1,INDIRECT("Table!A"&amp;$AS40):INDIRECT("Table!" &amp; $BE$45 &amp; $AS40),0)),"",INDIRECT(CONCATENATE("Table!",ADDRESS($AO40,MATCH(O$1,INDIRECT("Table!A" &amp; $AS40):INDIRECT("Table!" &amp; $BE$45 &amp; $AS40),0)))))</f>
        <v>108856.2</v>
      </c>
      <c r="P40" s="278" t="str">
        <f ca="1">IF(ISERROR(MATCH(P$1,INDIRECT("Table!A"&amp;$AS40):INDIRECT("Table!" &amp; $BE$45 &amp; $AS40),0)),"",INDIRECT(CONCATENATE("Table!",ADDRESS($AO40,MATCH(P$1,INDIRECT("Table!A" &amp; $AS40):INDIRECT("Table!" &amp; $BE$45 &amp; $AS40),0)))))</f>
        <v/>
      </c>
      <c r="Q40" s="278" t="str">
        <f ca="1">IF(ISERROR(MATCH(Q$1,INDIRECT("Table!A"&amp;$AS40):INDIRECT("Table!" &amp; $BE$45 &amp; $AS40),0)),"",INDIRECT(CONCATENATE("Table!",ADDRESS($AO40,MATCH(Q$1,INDIRECT("Table!A" &amp; $AS40):INDIRECT("Table!" &amp; $BE$45 &amp; $AS40),0)))))</f>
        <v/>
      </c>
      <c r="R40" s="278" t="str">
        <f ca="1">IF(ISERROR(MATCH(R$1,INDIRECT("Table!A"&amp;$AS40):INDIRECT("Table!" &amp; $BE$45 &amp; $AS40),0)),"",INDIRECT(CONCATENATE("Table!",ADDRESS($AO40,MATCH(R$1,INDIRECT("Table!A" &amp; $AS40):INDIRECT("Table!" &amp; $BE$45 &amp; $AS40),0)))))</f>
        <v/>
      </c>
      <c r="S40" s="278"/>
      <c r="T40" s="278"/>
      <c r="U40" s="28" t="str">
        <f ca="1">IF(ISERROR(MATCH(U$1,INDIRECT("Table!A"&amp;$AS40):INDIRECT("Table!" &amp; $BE$45 &amp; $AS40),0)),"",INDIRECT(CONCATENATE("Table!",ADDRESS($AO40,MATCH(U$1,INDIRECT("Table!A" &amp; $AS40):INDIRECT("Table!" &amp; $BE$45 &amp; $AS40),0)))))</f>
        <v/>
      </c>
      <c r="V40" s="28">
        <f ca="1">IF(ISERROR(MATCH(V$1,INDIRECT("Table!A"&amp;$AS40):INDIRECT("Table!" &amp; $BE$45 &amp; $AS40),0)),"",INDIRECT(CONCATENATE("Table!",ADDRESS($AO40,MATCH(V$1,INDIRECT("Table!A" &amp; $AS40):INDIRECT("Table!" &amp; $BE$45 &amp; $AS40),0)))))</f>
        <v>42658.8</v>
      </c>
      <c r="W40" s="28">
        <f ca="1">IF(ISERROR(MATCH(W$1,INDIRECT("Table!A"&amp;$AS40):INDIRECT("Table!" &amp; $BE$45 &amp; $AS40),0)),"",INDIRECT(CONCATENATE("Table!",ADDRESS($AO40,MATCH(W$1,INDIRECT("Table!A" &amp; $AS40):INDIRECT("Table!" &amp; $BE$45 &amp; $AS40),0)))))</f>
        <v>76331.899999999994</v>
      </c>
      <c r="X40" s="28">
        <f ca="1">IF(ISERROR(MATCH(X$1,INDIRECT("Table!A"&amp;$AS40):INDIRECT("Table!" &amp; $BE$45 &amp; $AS40),0)),"",INDIRECT(CONCATENATE("Table!",ADDRESS($AO40,MATCH(X$1,INDIRECT("Table!A" &amp; $AS40):INDIRECT("Table!" &amp; $BE$45 &amp; $AS40),0)))))</f>
        <v>77746.100000000006</v>
      </c>
      <c r="Y40" s="28">
        <f ca="1">IF(ISERROR(MATCH(Y$1,INDIRECT("Table!A"&amp;$AS40):INDIRECT("Table!" &amp; $BE$45 &amp; $AS40),0)),"",INDIRECT(CONCATENATE("Table!",ADDRESS($AO40,MATCH(Y$1,INDIRECT("Table!A" &amp; $AS40):INDIRECT("Table!" &amp; $BE$45 &amp; $AS40),0)))))</f>
        <v>162710.9</v>
      </c>
      <c r="Z40" s="28">
        <f ca="1">IF(ISERROR(MATCH(Z$1,INDIRECT("Table!A"&amp;$AS40):INDIRECT("Table!" &amp; $BE$45 &amp; $AS40),0)),"",INDIRECT(CONCATENATE("Table!",ADDRESS($AO40,MATCH(Z$1,INDIRECT("Table!A" &amp; $AS40):INDIRECT("Table!" &amp; $BE$45 &amp; $AS40),0)))))</f>
        <v>76497.8</v>
      </c>
      <c r="AA40" s="28">
        <f ca="1">IF(ISERROR(MATCH(AA$1,INDIRECT("Table!A"&amp;$AS40):INDIRECT("Table!" &amp; $BE$45 &amp; $AS40),0)),"",INDIRECT(CONCATENATE("Table!",ADDRESS($AO40,MATCH(AA$1,INDIRECT("Table!A" &amp; $AS40):INDIRECT("Table!" &amp; $BE$45 &amp; $AS40),0)))))</f>
        <v>34939.300000000003</v>
      </c>
      <c r="AB40" s="28">
        <f ca="1">IF(ISERROR(MATCH(AB$1,INDIRECT("Table!A"&amp;$AS40):INDIRECT("Table!" &amp; $BE$45 &amp; $AS40),0)),"",INDIRECT(CONCATENATE("Table!",ADDRESS($AO40,MATCH(AB$1,INDIRECT("Table!A" &amp; $AS40):INDIRECT("Table!" &amp; $BE$45 &amp; $AS40),0)))))</f>
        <v>54147</v>
      </c>
      <c r="AC40" s="278" t="str">
        <f ca="1">IF(ISERROR(MATCH(AC$1,INDIRECT("Table!A"&amp;$AS40):INDIRECT("Table!" &amp; $BE$45 &amp; $AS40),0)),"",INDIRECT(CONCATENATE("Table!",ADDRESS($AO40,MATCH(AC$1,INDIRECT("Table!A" &amp; $AS40):INDIRECT("Table!" &amp; $BE$45 &amp; $AS40),0)))))</f>
        <v/>
      </c>
      <c r="AD40" s="278" t="str">
        <f ca="1">IF(ISERROR(MATCH(AD$1,INDIRECT("Table!A"&amp;$AS40):INDIRECT("Table!" &amp; $BE$45 &amp; $AS40),0)),"",INDIRECT(CONCATENATE("Table!",ADDRESS($AO40,MATCH(AD$1,INDIRECT("Table!A" &amp; $AS40):INDIRECT("Table!" &amp; $BE$45 &amp; $AS40),0)))))</f>
        <v/>
      </c>
      <c r="AE40" s="278" t="str">
        <f ca="1">IF(ISERROR(MATCH(AE$1,INDIRECT("Table!A"&amp;$AS40):INDIRECT("Table!" &amp; $BE$45 &amp; $AS40),0)),"",INDIRECT(CONCATENATE("Table!",ADDRESS($AO40,MATCH(AE$1,INDIRECT("Table!A" &amp; $AS40):INDIRECT("Table!" &amp; $BE$45 &amp; $AS40),0)))))</f>
        <v/>
      </c>
      <c r="AF40" s="28">
        <f ca="1">IF(ISERROR(MATCH(AF$1,INDIRECT("Table!A"&amp;$AS40):INDIRECT("Table!" &amp; $BE$45 &amp; $AS40),0)),"",INDIRECT(CONCATENATE("Table!",ADDRESS($AO40,MATCH(AF$1,INDIRECT("Table!A" &amp; $AS40):INDIRECT("Table!" &amp; $BE$45 &amp; $AS40),0)))))</f>
        <v>151316.20000000001</v>
      </c>
      <c r="AG40" s="28">
        <f ca="1">IF(ISERROR(MATCH(AG$1,INDIRECT("Table!A"&amp;$AS40):INDIRECT("Table!" &amp; $BE$45 &amp; $AS40),0)),"",INDIRECT(CONCATENATE("Table!",ADDRESS($AO40,MATCH(AG$1,INDIRECT("Table!A" &amp; $AS40):INDIRECT("Table!" &amp; $BE$45 &amp; $AS40),0)))))</f>
        <v>46793.599999999999</v>
      </c>
      <c r="AH40" s="28">
        <f ca="1">IF(ISERROR(MATCH(AH$1,INDIRECT("Table!A"&amp;$AS40):INDIRECT("Table!" &amp; $BE$45 &amp; $AS40),0)),"",INDIRECT(CONCATENATE("Table!",ADDRESS($AO40,MATCH(AH$1,INDIRECT("Table!A" &amp; $AS40):INDIRECT("Table!" &amp; $BE$45 &amp; $AS40),0)))))</f>
        <v>39469.599999999999</v>
      </c>
      <c r="AI40" s="28">
        <f ca="1">IF(ISERROR(MATCH(AI$1,INDIRECT("Table!A"&amp;$AS40):INDIRECT("Table!" &amp; $BE$45 &amp; $AS40),0)),"",INDIRECT(CONCATENATE("Table!",ADDRESS($AO40,MATCH(AI$1,INDIRECT("Table!A" &amp; $AS40):INDIRECT("Table!" &amp; $BE$45 &amp; $AS40),0)))))</f>
        <v>108856.2</v>
      </c>
      <c r="AJ40" s="278" t="str">
        <f ca="1">IF(ISERROR(MATCH(AJ$1,INDIRECT("Table!A"&amp;$AS40):INDIRECT("Table!" &amp; $BE$45 &amp; $AS40),0)),"",INDIRECT(CONCATENATE("Table!",ADDRESS($AO40,MATCH(AJ$1,INDIRECT("Table!A" &amp; $AS40):INDIRECT("Table!" &amp; $BE$45 &amp; $AS40),0)))))</f>
        <v/>
      </c>
      <c r="AK40" s="278" t="str">
        <f ca="1">IF(ISERROR(MATCH(AK$1,INDIRECT("Table!A"&amp;$AS40):INDIRECT("Table!" &amp; $BE$45 &amp; $AS40),0)),"",INDIRECT(CONCATENATE("Table!",ADDRESS($AO40,MATCH(AK$1,INDIRECT("Table!A" &amp; $AS40):INDIRECT("Table!" &amp; $BE$45 &amp; $AS40),0)))))</f>
        <v/>
      </c>
      <c r="AL40" s="278" t="str">
        <f ca="1">IF(ISERROR(MATCH(AL$1,INDIRECT("Table!A"&amp;$AS40):INDIRECT("Table!" &amp; $BE$45 &amp; $AS40),0)),"",INDIRECT(CONCATENATE("Table!",ADDRESS($AO40,MATCH(AL$1,INDIRECT("Table!A" &amp; $AS40):INDIRECT("Table!" &amp; $BE$45 &amp; $AS40),0)))))</f>
        <v/>
      </c>
      <c r="AM40" s="278"/>
      <c r="AN40" s="10"/>
      <c r="AO40" s="10">
        <f>MATCH($A40,Table!$A:$A,0)+$AQ$2-1</f>
        <v>437</v>
      </c>
      <c r="AS40" s="24">
        <f>MATCH($A40,Table!$A:$A,0)+$AU$2-1</f>
        <v>435</v>
      </c>
      <c r="AW40" s="10">
        <f>MATCH($A40,Table!$A:$A,0)+$AY$2-1</f>
        <v>436</v>
      </c>
      <c r="BA40" s="24">
        <f>MATCH($A40,Table!$A:$A,0)+$AU$2-1</f>
        <v>435</v>
      </c>
      <c r="BE40" s="389" t="s">
        <v>218</v>
      </c>
    </row>
    <row r="41" spans="1:57">
      <c r="A41" s="4">
        <v>41292</v>
      </c>
      <c r="B41" s="28">
        <f ca="1">IF(ISERROR(MATCH(B$1,INDIRECT("Table!A"&amp;$AS41):INDIRECT("Table!" &amp; $BE$45 &amp; $AS41),0)),"",INDIRECT(CONCATENATE("Table!",ADDRESS($AO41,MATCH(B$1,INDIRECT("Table!A" &amp; $AS41):INDIRECT("Table!" &amp; $BE$45 &amp; $AS41),0)))))</f>
        <v>42568.2</v>
      </c>
      <c r="C41" s="28">
        <f ca="1">IF(ISERROR(MATCH(C$1,INDIRECT("Table!A"&amp;$AS41):INDIRECT("Table!" &amp; $BE$45 &amp; $AS41),0)),"",INDIRECT(CONCATENATE("Table!",ADDRESS($AO41,MATCH(C$1,INDIRECT("Table!A" &amp; $AS41):INDIRECT("Table!" &amp; $BE$45 &amp; $AS41),0)))))</f>
        <v>76204</v>
      </c>
      <c r="D41" s="28">
        <f ca="1">IF(ISERROR(MATCH(D$1,INDIRECT("Table!A"&amp;$AS41):INDIRECT("Table!" &amp; $BE$45 &amp; $AS41),0)),"",INDIRECT(CONCATENATE("Table!",ADDRESS($AO41,MATCH(D$1,INDIRECT("Table!A" &amp; $AS41):INDIRECT("Table!" &amp; $BE$45 &amp; $AS41),0)))))</f>
        <v>77618.3</v>
      </c>
      <c r="E41" s="28">
        <f ca="1">IF(ISERROR(MATCH(E$1,INDIRECT("Table!A"&amp;$AS41):INDIRECT("Table!" &amp; $BE$45 &amp; $AS41),0)),"",INDIRECT(CONCATENATE("Table!",ADDRESS($AO41,MATCH(E$1,INDIRECT("Table!A" &amp; $AS41):INDIRECT("Table!" &amp; $BE$45 &amp; $AS41),0)))))</f>
        <v>162453.9</v>
      </c>
      <c r="F41" s="28">
        <f ca="1">IF(ISERROR(MATCH(F$1,INDIRECT("Table!A"&amp;$AS41):INDIRECT("Table!" &amp; $BE$45 &amp; $AS41),0)),"",INDIRECT(CONCATENATE("Table!",ADDRESS($AO41,MATCH(F$1,INDIRECT("Table!A" &amp; $AS41):INDIRECT("Table!" &amp; $BE$45 &amp; $AS41),0)))))</f>
        <v>76308.399999999994</v>
      </c>
      <c r="G41" s="28">
        <f ca="1">IF(ISERROR(MATCH(G$1,INDIRECT("Table!A"&amp;$AS41):INDIRECT("Table!" &amp; $BE$45 &amp; $AS41),0)),"",INDIRECT(CONCATENATE("Table!",ADDRESS($AO41,MATCH(G$1,INDIRECT("Table!A" &amp; $AS41):INDIRECT("Table!" &amp; $BE$45 &amp; $AS41),0)))))</f>
        <v>33123.9</v>
      </c>
      <c r="H41" s="28">
        <f ca="1">IF(ISERROR(MATCH(H$1,INDIRECT("Table!A"&amp;$AS41):INDIRECT("Table!" &amp; $BE$45 &amp; $AS41),0)),"",INDIRECT(CONCATENATE("Table!",ADDRESS($AO41,MATCH(H$1,INDIRECT("Table!A" &amp; $AS41):INDIRECT("Table!" &amp; $BE$45 &amp; $AS41),0)))))</f>
        <v>53823.1</v>
      </c>
      <c r="I41" s="278" t="str">
        <f ca="1">IF(ISERROR(MATCH(I$1,INDIRECT("Table!A"&amp;$AS41):INDIRECT("Table!" &amp; $BE$45 &amp; $AS41),0)),"",INDIRECT(CONCATENATE("Table!",ADDRESS($AO41,MATCH(I$1,INDIRECT("Table!A" &amp; $AS41):INDIRECT("Table!" &amp; $BE$45 &amp; $AS41),0)))))</f>
        <v/>
      </c>
      <c r="J41" s="278" t="str">
        <f ca="1">IF(ISERROR(MATCH(J$1,INDIRECT("Table!A"&amp;$AS41):INDIRECT("Table!" &amp; $BE$45 &amp; $AS41),0)),"",INDIRECT(CONCATENATE("Table!",ADDRESS($AO41,MATCH(J$1,INDIRECT("Table!A" &amp; $AS41):INDIRECT("Table!" &amp; $BE$45 &amp; $AS41),0)))))</f>
        <v/>
      </c>
      <c r="K41" s="278" t="str">
        <f ca="1">IF(ISERROR(MATCH(K$1,INDIRECT("Table!A"&amp;$AS41):INDIRECT("Table!" &amp; $BE$45 &amp; $AS41),0)),"",INDIRECT(CONCATENATE("Table!",ADDRESS($AO41,MATCH(K$1,INDIRECT("Table!A" &amp; $AS41):INDIRECT("Table!" &amp; $BE$45 &amp; $AS41),0)))))</f>
        <v/>
      </c>
      <c r="L41" s="28">
        <f ca="1">IF(ISERROR(MATCH(L$1,INDIRECT("Table!A"&amp;$AS41):INDIRECT("Table!" &amp; $BE$45 &amp; $AS41),0)),"",INDIRECT(CONCATENATE("Table!",ADDRESS($AO41,MATCH(L$1,INDIRECT("Table!A" &amp; $AS41):INDIRECT("Table!" &amp; $BE$45 &amp; $AS41),0)))))</f>
        <v>151243.9</v>
      </c>
      <c r="M41" s="28">
        <f ca="1">IF(ISERROR(MATCH(M$1,INDIRECT("Table!A"&amp;$AS41):INDIRECT("Table!" &amp; $BE$45 &amp; $AS41),0)),"",INDIRECT(CONCATENATE("Table!",ADDRESS($AO41,MATCH(M$1,INDIRECT("Table!A" &amp; $AS41):INDIRECT("Table!" &amp; $BE$45 &amp; $AS41),0)))))</f>
        <v>42221.599999999999</v>
      </c>
      <c r="N41" s="28">
        <f ca="1">IF(ISERROR(MATCH(N$1,INDIRECT("Table!A"&amp;$AS41):INDIRECT("Table!" &amp; $BE$45 &amp; $AS41),0)),"",INDIRECT(CONCATENATE("Table!",ADDRESS($AO41,MATCH(N$1,INDIRECT("Table!A" &amp; $AS41):INDIRECT("Table!" &amp; $BE$45 &amp; $AS41),0)))))</f>
        <v>39369.699999999997</v>
      </c>
      <c r="O41" s="28">
        <f ca="1">IF(ISERROR(MATCH(O$1,INDIRECT("Table!A"&amp;$AS41):INDIRECT("Table!" &amp; $BE$45 &amp; $AS41),0)),"",INDIRECT(CONCATENATE("Table!",ADDRESS($AO41,MATCH(O$1,INDIRECT("Table!A" &amp; $AS41):INDIRECT("Table!" &amp; $BE$45 &amp; $AS41),0)))))</f>
        <v>108253.4</v>
      </c>
      <c r="P41" s="278" t="str">
        <f ca="1">IF(ISERROR(MATCH(P$1,INDIRECT("Table!A"&amp;$AS41):INDIRECT("Table!" &amp; $BE$45 &amp; $AS41),0)),"",INDIRECT(CONCATENATE("Table!",ADDRESS($AO41,MATCH(P$1,INDIRECT("Table!A" &amp; $AS41):INDIRECT("Table!" &amp; $BE$45 &amp; $AS41),0)))))</f>
        <v/>
      </c>
      <c r="Q41" s="278" t="str">
        <f ca="1">IF(ISERROR(MATCH(Q$1,INDIRECT("Table!A"&amp;$AS41):INDIRECT("Table!" &amp; $BE$45 &amp; $AS41),0)),"",INDIRECT(CONCATENATE("Table!",ADDRESS($AO41,MATCH(Q$1,INDIRECT("Table!A" &amp; $AS41):INDIRECT("Table!" &amp; $BE$45 &amp; $AS41),0)))))</f>
        <v/>
      </c>
      <c r="R41" s="278" t="str">
        <f ca="1">IF(ISERROR(MATCH(R$1,INDIRECT("Table!A"&amp;$AS41):INDIRECT("Table!" &amp; $BE$45 &amp; $AS41),0)),"",INDIRECT(CONCATENATE("Table!",ADDRESS($AO41,MATCH(R$1,INDIRECT("Table!A" &amp; $AS41):INDIRECT("Table!" &amp; $BE$45 &amp; $AS41),0)))))</f>
        <v/>
      </c>
      <c r="S41" s="278"/>
      <c r="T41" s="278"/>
      <c r="U41" s="28" t="str">
        <f ca="1">IF(ISERROR(MATCH(U$1,INDIRECT("Table!A"&amp;$AS41):INDIRECT("Table!" &amp; $BE$45 &amp; $AS41),0)),"",INDIRECT(CONCATENATE("Table!",ADDRESS($AO41,MATCH(U$1,INDIRECT("Table!A" &amp; $AS41):INDIRECT("Table!" &amp; $BE$45 &amp; $AS41),0)))))</f>
        <v/>
      </c>
      <c r="V41" s="28">
        <f ca="1">IF(ISERROR(MATCH(V$1,INDIRECT("Table!A"&amp;$AS41):INDIRECT("Table!" &amp; $BE$45 &amp; $AS41),0)),"",INDIRECT(CONCATENATE("Table!",ADDRESS($AO41,MATCH(V$1,INDIRECT("Table!A" &amp; $AS41):INDIRECT("Table!" &amp; $BE$45 &amp; $AS41),0)))))</f>
        <v>42568.2</v>
      </c>
      <c r="W41" s="28">
        <f ca="1">IF(ISERROR(MATCH(W$1,INDIRECT("Table!A"&amp;$AS41):INDIRECT("Table!" &amp; $BE$45 &amp; $AS41),0)),"",INDIRECT(CONCATENATE("Table!",ADDRESS($AO41,MATCH(W$1,INDIRECT("Table!A" &amp; $AS41):INDIRECT("Table!" &amp; $BE$45 &amp; $AS41),0)))))</f>
        <v>76204</v>
      </c>
      <c r="X41" s="28">
        <f ca="1">IF(ISERROR(MATCH(X$1,INDIRECT("Table!A"&amp;$AS41):INDIRECT("Table!" &amp; $BE$45 &amp; $AS41),0)),"",INDIRECT(CONCATENATE("Table!",ADDRESS($AO41,MATCH(X$1,INDIRECT("Table!A" &amp; $AS41):INDIRECT("Table!" &amp; $BE$45 &amp; $AS41),0)))))</f>
        <v>77618.3</v>
      </c>
      <c r="Y41" s="28">
        <f ca="1">IF(ISERROR(MATCH(Y$1,INDIRECT("Table!A"&amp;$AS41):INDIRECT("Table!" &amp; $BE$45 &amp; $AS41),0)),"",INDIRECT(CONCATENATE("Table!",ADDRESS($AO41,MATCH(Y$1,INDIRECT("Table!A" &amp; $AS41):INDIRECT("Table!" &amp; $BE$45 &amp; $AS41),0)))))</f>
        <v>162453.9</v>
      </c>
      <c r="Z41" s="28">
        <f ca="1">IF(ISERROR(MATCH(Z$1,INDIRECT("Table!A"&amp;$AS41):INDIRECT("Table!" &amp; $BE$45 &amp; $AS41),0)),"",INDIRECT(CONCATENATE("Table!",ADDRESS($AO41,MATCH(Z$1,INDIRECT("Table!A" &amp; $AS41):INDIRECT("Table!" &amp; $BE$45 &amp; $AS41),0)))))</f>
        <v>76308.399999999994</v>
      </c>
      <c r="AA41" s="28">
        <f ca="1">IF(ISERROR(MATCH(AA$1,INDIRECT("Table!A"&amp;$AS41):INDIRECT("Table!" &amp; $BE$45 &amp; $AS41),0)),"",INDIRECT(CONCATENATE("Table!",ADDRESS($AO41,MATCH(AA$1,INDIRECT("Table!A" &amp; $AS41):INDIRECT("Table!" &amp; $BE$45 &amp; $AS41),0)))))</f>
        <v>33123.9</v>
      </c>
      <c r="AB41" s="28">
        <f ca="1">IF(ISERROR(MATCH(AB$1,INDIRECT("Table!A"&amp;$AS41):INDIRECT("Table!" &amp; $BE$45 &amp; $AS41),0)),"",INDIRECT(CONCATENATE("Table!",ADDRESS($AO41,MATCH(AB$1,INDIRECT("Table!A" &amp; $AS41):INDIRECT("Table!" &amp; $BE$45 &amp; $AS41),0)))))</f>
        <v>53823.1</v>
      </c>
      <c r="AC41" s="278" t="str">
        <f ca="1">IF(ISERROR(MATCH(AC$1,INDIRECT("Table!A"&amp;$AS41):INDIRECT("Table!" &amp; $BE$45 &amp; $AS41),0)),"",INDIRECT(CONCATENATE("Table!",ADDRESS($AO41,MATCH(AC$1,INDIRECT("Table!A" &amp; $AS41):INDIRECT("Table!" &amp; $BE$45 &amp; $AS41),0)))))</f>
        <v/>
      </c>
      <c r="AD41" s="278" t="str">
        <f ca="1">IF(ISERROR(MATCH(AD$1,INDIRECT("Table!A"&amp;$AS41):INDIRECT("Table!" &amp; $BE$45 &amp; $AS41),0)),"",INDIRECT(CONCATENATE("Table!",ADDRESS($AO41,MATCH(AD$1,INDIRECT("Table!A" &amp; $AS41):INDIRECT("Table!" &amp; $BE$45 &amp; $AS41),0)))))</f>
        <v/>
      </c>
      <c r="AE41" s="278" t="str">
        <f ca="1">IF(ISERROR(MATCH(AE$1,INDIRECT("Table!A"&amp;$AS41):INDIRECT("Table!" &amp; $BE$45 &amp; $AS41),0)),"",INDIRECT(CONCATENATE("Table!",ADDRESS($AO41,MATCH(AE$1,INDIRECT("Table!A" &amp; $AS41):INDIRECT("Table!" &amp; $BE$45 &amp; $AS41),0)))))</f>
        <v/>
      </c>
      <c r="AF41" s="28">
        <f ca="1">IF(ISERROR(MATCH(AF$1,INDIRECT("Table!A"&amp;$AS41):INDIRECT("Table!" &amp; $BE$45 &amp; $AS41),0)),"",INDIRECT(CONCATENATE("Table!",ADDRESS($AO41,MATCH(AF$1,INDIRECT("Table!A" &amp; $AS41):INDIRECT("Table!" &amp; $BE$45 &amp; $AS41),0)))))</f>
        <v>151243.9</v>
      </c>
      <c r="AG41" s="28">
        <f ca="1">IF(ISERROR(MATCH(AG$1,INDIRECT("Table!A"&amp;$AS41):INDIRECT("Table!" &amp; $BE$45 &amp; $AS41),0)),"",INDIRECT(CONCATENATE("Table!",ADDRESS($AO41,MATCH(AG$1,INDIRECT("Table!A" &amp; $AS41):INDIRECT("Table!" &amp; $BE$45 &amp; $AS41),0)))))</f>
        <v>42221.599999999999</v>
      </c>
      <c r="AH41" s="28">
        <f ca="1">IF(ISERROR(MATCH(AH$1,INDIRECT("Table!A"&amp;$AS41):INDIRECT("Table!" &amp; $BE$45 &amp; $AS41),0)),"",INDIRECT(CONCATENATE("Table!",ADDRESS($AO41,MATCH(AH$1,INDIRECT("Table!A" &amp; $AS41):INDIRECT("Table!" &amp; $BE$45 &amp; $AS41),0)))))</f>
        <v>39369.699999999997</v>
      </c>
      <c r="AI41" s="28">
        <f ca="1">IF(ISERROR(MATCH(AI$1,INDIRECT("Table!A"&amp;$AS41):INDIRECT("Table!" &amp; $BE$45 &amp; $AS41),0)),"",INDIRECT(CONCATENATE("Table!",ADDRESS($AO41,MATCH(AI$1,INDIRECT("Table!A" &amp; $AS41):INDIRECT("Table!" &amp; $BE$45 &amp; $AS41),0)))))</f>
        <v>108253.4</v>
      </c>
      <c r="AJ41" s="278" t="str">
        <f ca="1">IF(ISERROR(MATCH(AJ$1,INDIRECT("Table!A"&amp;$AS41):INDIRECT("Table!" &amp; $BE$45 &amp; $AS41),0)),"",INDIRECT(CONCATENATE("Table!",ADDRESS($AO41,MATCH(AJ$1,INDIRECT("Table!A" &amp; $AS41):INDIRECT("Table!" &amp; $BE$45 &amp; $AS41),0)))))</f>
        <v/>
      </c>
      <c r="AK41" s="278" t="str">
        <f ca="1">IF(ISERROR(MATCH(AK$1,INDIRECT("Table!A"&amp;$AS41):INDIRECT("Table!" &amp; $BE$45 &amp; $AS41),0)),"",INDIRECT(CONCATENATE("Table!",ADDRESS($AO41,MATCH(AK$1,INDIRECT("Table!A" &amp; $AS41):INDIRECT("Table!" &amp; $BE$45 &amp; $AS41),0)))))</f>
        <v/>
      </c>
      <c r="AL41" s="278" t="str">
        <f ca="1">IF(ISERROR(MATCH(AL$1,INDIRECT("Table!A"&amp;$AS41):INDIRECT("Table!" &amp; $BE$45 &amp; $AS41),0)),"",INDIRECT(CONCATENATE("Table!",ADDRESS($AO41,MATCH(AL$1,INDIRECT("Table!A" &amp; $AS41):INDIRECT("Table!" &amp; $BE$45 &amp; $AS41),0)))))</f>
        <v/>
      </c>
      <c r="AM41" s="278"/>
      <c r="AN41" s="10"/>
      <c r="AO41" s="10">
        <f>MATCH($A41,Table!$A:$A,0)+$AQ$2-1</f>
        <v>449</v>
      </c>
      <c r="AS41" s="24">
        <f>MATCH($A41,Table!$A:$A,0)+$AU$2-1</f>
        <v>447</v>
      </c>
      <c r="AW41" s="10">
        <f>MATCH($A41,Table!$A:$A,0)+$AY$2-1</f>
        <v>448</v>
      </c>
      <c r="BA41" s="24">
        <f>MATCH($A41,Table!$A:$A,0)+$AU$2-1</f>
        <v>447</v>
      </c>
      <c r="BE41" s="389" t="s">
        <v>218</v>
      </c>
    </row>
    <row r="42" spans="1:57">
      <c r="A42" s="4">
        <v>41289</v>
      </c>
      <c r="B42" s="28">
        <f ca="1">IF(ISERROR(MATCH(B$1,INDIRECT("Table!A"&amp;$AS42):INDIRECT("Table!" &amp; $BE$45 &amp; $AS42),0)),"",INDIRECT(CONCATENATE("Table!",ADDRESS($AO42,MATCH(B$1,INDIRECT("Table!A" &amp; $AS42):INDIRECT("Table!" &amp; $BE$45 &amp; $AS42),0)))))</f>
        <v>43368.6</v>
      </c>
      <c r="C42" s="28">
        <f ca="1">IF(ISERROR(MATCH(C$1,INDIRECT("Table!A"&amp;$AS42):INDIRECT("Table!" &amp; $BE$45 &amp; $AS42),0)),"",INDIRECT(CONCATENATE("Table!",ADDRESS($AO42,MATCH(C$1,INDIRECT("Table!A" &amp; $AS42):INDIRECT("Table!" &amp; $BE$45 &amp; $AS42),0)))))</f>
        <v>76180.600000000006</v>
      </c>
      <c r="D42" s="28">
        <f ca="1">IF(ISERROR(MATCH(D$1,INDIRECT("Table!A"&amp;$AS42):INDIRECT("Table!" &amp; $BE$45 &amp; $AS42),0)),"",INDIRECT(CONCATENATE("Table!",ADDRESS($AO42,MATCH(D$1,INDIRECT("Table!A" &amp; $AS42):INDIRECT("Table!" &amp; $BE$45 &amp; $AS42),0)))))</f>
        <v>77594.899999999994</v>
      </c>
      <c r="E42" s="28">
        <f ca="1">IF(ISERROR(MATCH(E$1,INDIRECT("Table!A"&amp;$AS42):INDIRECT("Table!" &amp; $BE$45 &amp; $AS42),0)),"",INDIRECT(CONCATENATE("Table!",ADDRESS($AO42,MATCH(E$1,INDIRECT("Table!A" &amp; $AS42):INDIRECT("Table!" &amp; $BE$45 &amp; $AS42),0)))))</f>
        <v>162345.60000000001</v>
      </c>
      <c r="F42" s="28">
        <f ca="1">IF(ISERROR(MATCH(F$1,INDIRECT("Table!A"&amp;$AS42):INDIRECT("Table!" &amp; $BE$45 &amp; $AS42),0)),"",INDIRECT(CONCATENATE("Table!",ADDRESS($AO42,MATCH(F$1,INDIRECT("Table!A" &amp; $AS42):INDIRECT("Table!" &amp; $BE$45 &amp; $AS42),0)))))</f>
        <v>75622.100000000006</v>
      </c>
      <c r="G42" s="28">
        <f ca="1">IF(ISERROR(MATCH(G$1,INDIRECT("Table!A"&amp;$AS42):INDIRECT("Table!" &amp; $BE$45 &amp; $AS42),0)),"",INDIRECT(CONCATENATE("Table!",ADDRESS($AO42,MATCH(G$1,INDIRECT("Table!A" &amp; $AS42):INDIRECT("Table!" &amp; $BE$45 &amp; $AS42),0)))))</f>
        <v>34514.199999999997</v>
      </c>
      <c r="H42" s="28">
        <f ca="1">IF(ISERROR(MATCH(H$1,INDIRECT("Table!A"&amp;$AS42):INDIRECT("Table!" &amp; $BE$45 &amp; $AS42),0)),"",INDIRECT(CONCATENATE("Table!",ADDRESS($AO42,MATCH(H$1,INDIRECT("Table!A" &amp; $AS42):INDIRECT("Table!" &amp; $BE$45 &amp; $AS42),0)))))</f>
        <v>53695.3</v>
      </c>
      <c r="I42" s="278" t="str">
        <f ca="1">IF(ISERROR(MATCH(I$1,INDIRECT("Table!A"&amp;$AS42):INDIRECT("Table!" &amp; $BE$45 &amp; $AS42),0)),"",INDIRECT(CONCATENATE("Table!",ADDRESS($AO42,MATCH(I$1,INDIRECT("Table!A" &amp; $AS42):INDIRECT("Table!" &amp; $BE$45 &amp; $AS42),0)))))</f>
        <v/>
      </c>
      <c r="J42" s="278" t="str">
        <f ca="1">IF(ISERROR(MATCH(J$1,INDIRECT("Table!A"&amp;$AS42):INDIRECT("Table!" &amp; $BE$45 &amp; $AS42),0)),"",INDIRECT(CONCATENATE("Table!",ADDRESS($AO42,MATCH(J$1,INDIRECT("Table!A" &amp; $AS42):INDIRECT("Table!" &amp; $BE$45 &amp; $AS42),0)))))</f>
        <v/>
      </c>
      <c r="K42" s="278" t="str">
        <f ca="1">IF(ISERROR(MATCH(K$1,INDIRECT("Table!A"&amp;$AS42):INDIRECT("Table!" &amp; $BE$45 &amp; $AS42),0)),"",INDIRECT(CONCATENATE("Table!",ADDRESS($AO42,MATCH(K$1,INDIRECT("Table!A" &amp; $AS42):INDIRECT("Table!" &amp; $BE$45 &amp; $AS42),0)))))</f>
        <v/>
      </c>
      <c r="L42" s="28">
        <f ca="1">IF(ISERROR(MATCH(L$1,INDIRECT("Table!A"&amp;$AS42):INDIRECT("Table!" &amp; $BE$45 &amp; $AS42),0)),"",INDIRECT(CONCATENATE("Table!",ADDRESS($AO42,MATCH(L$1,INDIRECT("Table!A" &amp; $AS42):INDIRECT("Table!" &amp; $BE$45 &amp; $AS42),0)))))</f>
        <v>150894.39999999999</v>
      </c>
      <c r="M42" s="28">
        <f ca="1">IF(ISERROR(MATCH(M$1,INDIRECT("Table!A"&amp;$AS42):INDIRECT("Table!" &amp; $BE$45 &amp; $AS42),0)),"",INDIRECT(CONCATENATE("Table!",ADDRESS($AO42,MATCH(M$1,INDIRECT("Table!A" &amp; $AS42):INDIRECT("Table!" &amp; $BE$45 &amp; $AS42),0)))))</f>
        <v>41547.4</v>
      </c>
      <c r="N42" s="28">
        <f ca="1">IF(ISERROR(MATCH(N$1,INDIRECT("Table!A"&amp;$AS42):INDIRECT("Table!" &amp; $BE$45 &amp; $AS42),0)),"",INDIRECT(CONCATENATE("Table!",ADDRESS($AO42,MATCH(N$1,INDIRECT("Table!A" &amp; $AS42):INDIRECT("Table!" &amp; $BE$45 &amp; $AS42),0)))))</f>
        <v>39017.9</v>
      </c>
      <c r="O42" s="28">
        <f ca="1">IF(ISERROR(MATCH(O$1,INDIRECT("Table!A"&amp;$AS42):INDIRECT("Table!" &amp; $BE$45 &amp; $AS42),0)),"",INDIRECT(CONCATENATE("Table!",ADDRESS($AO42,MATCH(O$1,INDIRECT("Table!A" &amp; $AS42):INDIRECT("Table!" &amp; $BE$45 &amp; $AS42),0)))))</f>
        <v>108002.1</v>
      </c>
      <c r="P42" s="278" t="str">
        <f ca="1">IF(ISERROR(MATCH(P$1,INDIRECT("Table!A"&amp;$AS42):INDIRECT("Table!" &amp; $BE$45 &amp; $AS42),0)),"",INDIRECT(CONCATENATE("Table!",ADDRESS($AO42,MATCH(P$1,INDIRECT("Table!A" &amp; $AS42):INDIRECT("Table!" &amp; $BE$45 &amp; $AS42),0)))))</f>
        <v/>
      </c>
      <c r="Q42" s="278" t="str">
        <f ca="1">IF(ISERROR(MATCH(Q$1,INDIRECT("Table!A"&amp;$AS42):INDIRECT("Table!" &amp; $BE$45 &amp; $AS42),0)),"",INDIRECT(CONCATENATE("Table!",ADDRESS($AO42,MATCH(Q$1,INDIRECT("Table!A" &amp; $AS42):INDIRECT("Table!" &amp; $BE$45 &amp; $AS42),0)))))</f>
        <v/>
      </c>
      <c r="R42" s="278" t="str">
        <f ca="1">IF(ISERROR(MATCH(R$1,INDIRECT("Table!A"&amp;$AS42):INDIRECT("Table!" &amp; $BE$45 &amp; $AS42),0)),"",INDIRECT(CONCATENATE("Table!",ADDRESS($AO42,MATCH(R$1,INDIRECT("Table!A" &amp; $AS42):INDIRECT("Table!" &amp; $BE$45 &amp; $AS42),0)))))</f>
        <v/>
      </c>
      <c r="S42" s="278"/>
      <c r="T42" s="278"/>
      <c r="U42" s="28" t="str">
        <f ca="1">IF(ISERROR(MATCH(U$1,INDIRECT("Table!A"&amp;$AS42):INDIRECT("Table!" &amp; $BE$45 &amp; $AS42),0)),"",INDIRECT(CONCATENATE("Table!",ADDRESS($AO42,MATCH(U$1,INDIRECT("Table!A" &amp; $AS42):INDIRECT("Table!" &amp; $BE$45 &amp; $AS42),0)))))</f>
        <v/>
      </c>
      <c r="V42" s="28">
        <f ca="1">IF(ISERROR(MATCH(V$1,INDIRECT("Table!A"&amp;$AS42):INDIRECT("Table!" &amp; $BE$45 &amp; $AS42),0)),"",INDIRECT(CONCATENATE("Table!",ADDRESS($AO42,MATCH(V$1,INDIRECT("Table!A" &amp; $AS42):INDIRECT("Table!" &amp; $BE$45 &amp; $AS42),0)))))</f>
        <v>43368.6</v>
      </c>
      <c r="W42" s="28">
        <f ca="1">IF(ISERROR(MATCH(W$1,INDIRECT("Table!A"&amp;$AS42):INDIRECT("Table!" &amp; $BE$45 &amp; $AS42),0)),"",INDIRECT(CONCATENATE("Table!",ADDRESS($AO42,MATCH(W$1,INDIRECT("Table!A" &amp; $AS42):INDIRECT("Table!" &amp; $BE$45 &amp; $AS42),0)))))</f>
        <v>76180.600000000006</v>
      </c>
      <c r="X42" s="28">
        <f ca="1">IF(ISERROR(MATCH(X$1,INDIRECT("Table!A"&amp;$AS42):INDIRECT("Table!" &amp; $BE$45 &amp; $AS42),0)),"",INDIRECT(CONCATENATE("Table!",ADDRESS($AO42,MATCH(X$1,INDIRECT("Table!A" &amp; $AS42):INDIRECT("Table!" &amp; $BE$45 &amp; $AS42),0)))))</f>
        <v>77594.899999999994</v>
      </c>
      <c r="Y42" s="28">
        <f ca="1">IF(ISERROR(MATCH(Y$1,INDIRECT("Table!A"&amp;$AS42):INDIRECT("Table!" &amp; $BE$45 &amp; $AS42),0)),"",INDIRECT(CONCATENATE("Table!",ADDRESS($AO42,MATCH(Y$1,INDIRECT("Table!A" &amp; $AS42):INDIRECT("Table!" &amp; $BE$45 &amp; $AS42),0)))))</f>
        <v>162345.60000000001</v>
      </c>
      <c r="Z42" s="28">
        <f ca="1">IF(ISERROR(MATCH(Z$1,INDIRECT("Table!A"&amp;$AS42):INDIRECT("Table!" &amp; $BE$45 &amp; $AS42),0)),"",INDIRECT(CONCATENATE("Table!",ADDRESS($AO42,MATCH(Z$1,INDIRECT("Table!A" &amp; $AS42):INDIRECT("Table!" &amp; $BE$45 &amp; $AS42),0)))))</f>
        <v>75622.100000000006</v>
      </c>
      <c r="AA42" s="28">
        <f ca="1">IF(ISERROR(MATCH(AA$1,INDIRECT("Table!A"&amp;$AS42):INDIRECT("Table!" &amp; $BE$45 &amp; $AS42),0)),"",INDIRECT(CONCATENATE("Table!",ADDRESS($AO42,MATCH(AA$1,INDIRECT("Table!A" &amp; $AS42):INDIRECT("Table!" &amp; $BE$45 &amp; $AS42),0)))))</f>
        <v>34514.199999999997</v>
      </c>
      <c r="AB42" s="28">
        <f ca="1">IF(ISERROR(MATCH(AB$1,INDIRECT("Table!A"&amp;$AS42):INDIRECT("Table!" &amp; $BE$45 &amp; $AS42),0)),"",INDIRECT(CONCATENATE("Table!",ADDRESS($AO42,MATCH(AB$1,INDIRECT("Table!A" &amp; $AS42):INDIRECT("Table!" &amp; $BE$45 &amp; $AS42),0)))))</f>
        <v>53695.3</v>
      </c>
      <c r="AC42" s="278" t="str">
        <f ca="1">IF(ISERROR(MATCH(AC$1,INDIRECT("Table!A"&amp;$AS42):INDIRECT("Table!" &amp; $BE$45 &amp; $AS42),0)),"",INDIRECT(CONCATENATE("Table!",ADDRESS($AO42,MATCH(AC$1,INDIRECT("Table!A" &amp; $AS42):INDIRECT("Table!" &amp; $BE$45 &amp; $AS42),0)))))</f>
        <v/>
      </c>
      <c r="AD42" s="278" t="str">
        <f ca="1">IF(ISERROR(MATCH(AD$1,INDIRECT("Table!A"&amp;$AS42):INDIRECT("Table!" &amp; $BE$45 &amp; $AS42),0)),"",INDIRECT(CONCATENATE("Table!",ADDRESS($AO42,MATCH(AD$1,INDIRECT("Table!A" &amp; $AS42):INDIRECT("Table!" &amp; $BE$45 &amp; $AS42),0)))))</f>
        <v/>
      </c>
      <c r="AE42" s="278" t="str">
        <f ca="1">IF(ISERROR(MATCH(AE$1,INDIRECT("Table!A"&amp;$AS42):INDIRECT("Table!" &amp; $BE$45 &amp; $AS42),0)),"",INDIRECT(CONCATENATE("Table!",ADDRESS($AO42,MATCH(AE$1,INDIRECT("Table!A" &amp; $AS42):INDIRECT("Table!" &amp; $BE$45 &amp; $AS42),0)))))</f>
        <v/>
      </c>
      <c r="AF42" s="28">
        <f ca="1">IF(ISERROR(MATCH(AF$1,INDIRECT("Table!A"&amp;$AS42):INDIRECT("Table!" &amp; $BE$45 &amp; $AS42),0)),"",INDIRECT(CONCATENATE("Table!",ADDRESS($AO42,MATCH(AF$1,INDIRECT("Table!A" &amp; $AS42):INDIRECT("Table!" &amp; $BE$45 &amp; $AS42),0)))))</f>
        <v>150894.39999999999</v>
      </c>
      <c r="AG42" s="28">
        <f ca="1">IF(ISERROR(MATCH(AG$1,INDIRECT("Table!A"&amp;$AS42):INDIRECT("Table!" &amp; $BE$45 &amp; $AS42),0)),"",INDIRECT(CONCATENATE("Table!",ADDRESS($AO42,MATCH(AG$1,INDIRECT("Table!A" &amp; $AS42):INDIRECT("Table!" &amp; $BE$45 &amp; $AS42),0)))))</f>
        <v>41547.4</v>
      </c>
      <c r="AH42" s="28">
        <f ca="1">IF(ISERROR(MATCH(AH$1,INDIRECT("Table!A"&amp;$AS42):INDIRECT("Table!" &amp; $BE$45 &amp; $AS42),0)),"",INDIRECT(CONCATENATE("Table!",ADDRESS($AO42,MATCH(AH$1,INDIRECT("Table!A" &amp; $AS42):INDIRECT("Table!" &amp; $BE$45 &amp; $AS42),0)))))</f>
        <v>39017.9</v>
      </c>
      <c r="AI42" s="28">
        <f ca="1">IF(ISERROR(MATCH(AI$1,INDIRECT("Table!A"&amp;$AS42):INDIRECT("Table!" &amp; $BE$45 &amp; $AS42),0)),"",INDIRECT(CONCATENATE("Table!",ADDRESS($AO42,MATCH(AI$1,INDIRECT("Table!A" &amp; $AS42):INDIRECT("Table!" &amp; $BE$45 &amp; $AS42),0)))))</f>
        <v>108002.1</v>
      </c>
      <c r="AJ42" s="278" t="str">
        <f ca="1">IF(ISERROR(MATCH(AJ$1,INDIRECT("Table!A"&amp;$AS42):INDIRECT("Table!" &amp; $BE$45 &amp; $AS42),0)),"",INDIRECT(CONCATENATE("Table!",ADDRESS($AO42,MATCH(AJ$1,INDIRECT("Table!A" &amp; $AS42):INDIRECT("Table!" &amp; $BE$45 &amp; $AS42),0)))))</f>
        <v/>
      </c>
      <c r="AK42" s="278" t="str">
        <f ca="1">IF(ISERROR(MATCH(AK$1,INDIRECT("Table!A"&amp;$AS42):INDIRECT("Table!" &amp; $BE$45 &amp; $AS42),0)),"",INDIRECT(CONCATENATE("Table!",ADDRESS($AO42,MATCH(AK$1,INDIRECT("Table!A" &amp; $AS42):INDIRECT("Table!" &amp; $BE$45 &amp; $AS42),0)))))</f>
        <v/>
      </c>
      <c r="AL42" s="278" t="str">
        <f ca="1">IF(ISERROR(MATCH(AL$1,INDIRECT("Table!A"&amp;$AS42):INDIRECT("Table!" &amp; $BE$45 &amp; $AS42),0)),"",INDIRECT(CONCATENATE("Table!",ADDRESS($AO42,MATCH(AL$1,INDIRECT("Table!A" &amp; $AS42):INDIRECT("Table!" &amp; $BE$45 &amp; $AS42),0)))))</f>
        <v/>
      </c>
      <c r="AM42" s="278"/>
      <c r="AN42" s="10"/>
      <c r="AO42" s="10">
        <f>MATCH($A42,Table!$A:$A,0)+$AQ$2-1</f>
        <v>461</v>
      </c>
      <c r="AS42" s="24">
        <f>MATCH($A42,Table!$A:$A,0)+$AU$2-1</f>
        <v>459</v>
      </c>
      <c r="AW42" s="10">
        <f>MATCH($A42,Table!$A:$A,0)+$AY$2-1</f>
        <v>460</v>
      </c>
      <c r="BA42" s="24">
        <f>MATCH($A42,Table!$A:$A,0)+$AU$2-1</f>
        <v>459</v>
      </c>
      <c r="BE42" s="389" t="s">
        <v>218</v>
      </c>
    </row>
    <row r="43" spans="1:57">
      <c r="A43" s="4">
        <v>41285</v>
      </c>
      <c r="B43" s="28">
        <f ca="1">IF(ISERROR(MATCH(B$1,INDIRECT("Table!A"&amp;$AS43):INDIRECT("Table!" &amp; $BE$45 &amp; $AS43),0)),"",INDIRECT(CONCATENATE("Table!",ADDRESS($AO43,MATCH(B$1,INDIRECT("Table!A" &amp; $AS43):INDIRECT("Table!" &amp; $BE$45 &amp; $AS43),0)))))</f>
        <v>42708.2</v>
      </c>
      <c r="C43" s="28">
        <f ca="1">IF(ISERROR(MATCH(C$1,INDIRECT("Table!A"&amp;$AS43):INDIRECT("Table!" &amp; $BE$45 &amp; $AS43),0)),"",INDIRECT(CONCATENATE("Table!",ADDRESS($AO43,MATCH(C$1,INDIRECT("Table!A" &amp; $AS43):INDIRECT("Table!" &amp; $BE$45 &amp; $AS43),0)))))</f>
        <v>76131</v>
      </c>
      <c r="D43" s="28">
        <f ca="1">IF(ISERROR(MATCH(D$1,INDIRECT("Table!A"&amp;$AS43):INDIRECT("Table!" &amp; $BE$45 &amp; $AS43),0)),"",INDIRECT(CONCATENATE("Table!",ADDRESS($AO43,MATCH(D$1,INDIRECT("Table!A" &amp; $AS43):INDIRECT("Table!" &amp; $BE$45 &amp; $AS43),0)))))</f>
        <v>77545.3</v>
      </c>
      <c r="E43" s="28">
        <f ca="1">IF(ISERROR(MATCH(E$1,INDIRECT("Table!A"&amp;$AS43):INDIRECT("Table!" &amp; $BE$45 &amp; $AS43),0)),"",INDIRECT(CONCATENATE("Table!",ADDRESS($AO43,MATCH(E$1,INDIRECT("Table!A" &amp; $AS43):INDIRECT("Table!" &amp; $BE$45 &amp; $AS43),0)))))</f>
        <v>161905.60000000001</v>
      </c>
      <c r="F43" s="28">
        <f ca="1">IF(ISERROR(MATCH(F$1,INDIRECT("Table!A"&amp;$AS43):INDIRECT("Table!" &amp; $BE$45 &amp; $AS43),0)),"",INDIRECT(CONCATENATE("Table!",ADDRESS($AO43,MATCH(F$1,INDIRECT("Table!A" &amp; $AS43):INDIRECT("Table!" &amp; $BE$45 &amp; $AS43),0)))))</f>
        <v>75246.5</v>
      </c>
      <c r="G43" s="28">
        <f ca="1">IF(ISERROR(MATCH(G$1,INDIRECT("Table!A"&amp;$AS43):INDIRECT("Table!" &amp; $BE$45 &amp; $AS43),0)),"",INDIRECT(CONCATENATE("Table!",ADDRESS($AO43,MATCH(G$1,INDIRECT("Table!A" &amp; $AS43):INDIRECT("Table!" &amp; $BE$45 &amp; $AS43),0)))))</f>
        <v>31770</v>
      </c>
      <c r="H43" s="28">
        <f ca="1">IF(ISERROR(MATCH(H$1,INDIRECT("Table!A"&amp;$AS43):INDIRECT("Table!" &amp; $BE$45 &amp; $AS43),0)),"",INDIRECT(CONCATENATE("Table!",ADDRESS($AO43,MATCH(H$1,INDIRECT("Table!A" &amp; $AS43):INDIRECT("Table!" &amp; $BE$45 &amp; $AS43),0)))))</f>
        <v>53602.5</v>
      </c>
      <c r="I43" s="278" t="str">
        <f ca="1">IF(ISERROR(MATCH(I$1,INDIRECT("Table!A"&amp;$AS43):INDIRECT("Table!" &amp; $BE$45 &amp; $AS43),0)),"",INDIRECT(CONCATENATE("Table!",ADDRESS($AO43,MATCH(I$1,INDIRECT("Table!A" &amp; $AS43):INDIRECT("Table!" &amp; $BE$45 &amp; $AS43),0)))))</f>
        <v/>
      </c>
      <c r="J43" s="278" t="str">
        <f ca="1">IF(ISERROR(MATCH(J$1,INDIRECT("Table!A"&amp;$AS43):INDIRECT("Table!" &amp; $BE$45 &amp; $AS43),0)),"",INDIRECT(CONCATENATE("Table!",ADDRESS($AO43,MATCH(J$1,INDIRECT("Table!A" &amp; $AS43):INDIRECT("Table!" &amp; $BE$45 &amp; $AS43),0)))))</f>
        <v/>
      </c>
      <c r="K43" s="278" t="str">
        <f ca="1">IF(ISERROR(MATCH(K$1,INDIRECT("Table!A"&amp;$AS43):INDIRECT("Table!" &amp; $BE$45 &amp; $AS43),0)),"",INDIRECT(CONCATENATE("Table!",ADDRESS($AO43,MATCH(K$1,INDIRECT("Table!A" &amp; $AS43):INDIRECT("Table!" &amp; $BE$45 &amp; $AS43),0)))))</f>
        <v/>
      </c>
      <c r="L43" s="28">
        <f ca="1">IF(ISERROR(MATCH(L$1,INDIRECT("Table!A"&amp;$AS43):INDIRECT("Table!" &amp; $BE$45 &amp; $AS43),0)),"",INDIRECT(CONCATENATE("Table!",ADDRESS($AO43,MATCH(L$1,INDIRECT("Table!A" &amp; $AS43):INDIRECT("Table!" &amp; $BE$45 &amp; $AS43),0)))))</f>
        <v>150783.4</v>
      </c>
      <c r="M43" s="28">
        <f ca="1">IF(ISERROR(MATCH(M$1,INDIRECT("Table!A"&amp;$AS43):INDIRECT("Table!" &amp; $BE$45 &amp; $AS43),0)),"",INDIRECT(CONCATENATE("Table!",ADDRESS($AO43,MATCH(M$1,INDIRECT("Table!A" &amp; $AS43):INDIRECT("Table!" &amp; $BE$45 &amp; $AS43),0)))))</f>
        <v>41128.400000000001</v>
      </c>
      <c r="N43" s="28">
        <f ca="1">IF(ISERROR(MATCH(N$1,INDIRECT("Table!A"&amp;$AS43):INDIRECT("Table!" &amp; $BE$45 &amp; $AS43),0)),"",INDIRECT(CONCATENATE("Table!",ADDRESS($AO43,MATCH(N$1,INDIRECT("Table!A" &amp; $AS43):INDIRECT("Table!" &amp; $BE$45 &amp; $AS43),0)))))</f>
        <v>38821.300000000003</v>
      </c>
      <c r="O43" s="28">
        <f ca="1">IF(ISERROR(MATCH(O$1,INDIRECT("Table!A"&amp;$AS43):INDIRECT("Table!" &amp; $BE$45 &amp; $AS43),0)),"",INDIRECT(CONCATENATE("Table!",ADDRESS($AO43,MATCH(O$1,INDIRECT("Table!A" &amp; $AS43):INDIRECT("Table!" &amp; $BE$45 &amp; $AS43),0)))))</f>
        <v>107821.9</v>
      </c>
      <c r="P43" s="278" t="str">
        <f ca="1">IF(ISERROR(MATCH(P$1,INDIRECT("Table!A"&amp;$AS43):INDIRECT("Table!" &amp; $BE$45 &amp; $AS43),0)),"",INDIRECT(CONCATENATE("Table!",ADDRESS($AO43,MATCH(P$1,INDIRECT("Table!A" &amp; $AS43):INDIRECT("Table!" &amp; $BE$45 &amp; $AS43),0)))))</f>
        <v/>
      </c>
      <c r="Q43" s="278" t="str">
        <f ca="1">IF(ISERROR(MATCH(Q$1,INDIRECT("Table!A"&amp;$AS43):INDIRECT("Table!" &amp; $BE$45 &amp; $AS43),0)),"",INDIRECT(CONCATENATE("Table!",ADDRESS($AO43,MATCH(Q$1,INDIRECT("Table!A" &amp; $AS43):INDIRECT("Table!" &amp; $BE$45 &amp; $AS43),0)))))</f>
        <v/>
      </c>
      <c r="R43" s="278" t="str">
        <f ca="1">IF(ISERROR(MATCH(R$1,INDIRECT("Table!A"&amp;$AS43):INDIRECT("Table!" &amp; $BE$45 &amp; $AS43),0)),"",INDIRECT(CONCATENATE("Table!",ADDRESS($AO43,MATCH(R$1,INDIRECT("Table!A" &amp; $AS43):INDIRECT("Table!" &amp; $BE$45 &amp; $AS43),0)))))</f>
        <v/>
      </c>
      <c r="S43" s="278"/>
      <c r="T43" s="278"/>
      <c r="U43" s="28" t="str">
        <f ca="1">IF(ISERROR(MATCH(U$1,INDIRECT("Table!A"&amp;$AS43):INDIRECT("Table!" &amp; $BE$45 &amp; $AS43),0)),"",INDIRECT(CONCATENATE("Table!",ADDRESS($AO43,MATCH(U$1,INDIRECT("Table!A" &amp; $AS43):INDIRECT("Table!" &amp; $BE$45 &amp; $AS43),0)))))</f>
        <v/>
      </c>
      <c r="V43" s="28">
        <f ca="1">IF(ISERROR(MATCH(V$1,INDIRECT("Table!A"&amp;$AS43):INDIRECT("Table!" &amp; $BE$45 &amp; $AS43),0)),"",INDIRECT(CONCATENATE("Table!",ADDRESS($AO43,MATCH(V$1,INDIRECT("Table!A" &amp; $AS43):INDIRECT("Table!" &amp; $BE$45 &amp; $AS43),0)))))</f>
        <v>42708.2</v>
      </c>
      <c r="W43" s="28">
        <f ca="1">IF(ISERROR(MATCH(W$1,INDIRECT("Table!A"&amp;$AS43):INDIRECT("Table!" &amp; $BE$45 &amp; $AS43),0)),"",INDIRECT(CONCATENATE("Table!",ADDRESS($AO43,MATCH(W$1,INDIRECT("Table!A" &amp; $AS43):INDIRECT("Table!" &amp; $BE$45 &amp; $AS43),0)))))</f>
        <v>76131</v>
      </c>
      <c r="X43" s="28">
        <f ca="1">IF(ISERROR(MATCH(X$1,INDIRECT("Table!A"&amp;$AS43):INDIRECT("Table!" &amp; $BE$45 &amp; $AS43),0)),"",INDIRECT(CONCATENATE("Table!",ADDRESS($AO43,MATCH(X$1,INDIRECT("Table!A" &amp; $AS43):INDIRECT("Table!" &amp; $BE$45 &amp; $AS43),0)))))</f>
        <v>77545.3</v>
      </c>
      <c r="Y43" s="28">
        <f ca="1">IF(ISERROR(MATCH(Y$1,INDIRECT("Table!A"&amp;$AS43):INDIRECT("Table!" &amp; $BE$45 &amp; $AS43),0)),"",INDIRECT(CONCATENATE("Table!",ADDRESS($AO43,MATCH(Y$1,INDIRECT("Table!A" &amp; $AS43):INDIRECT("Table!" &amp; $BE$45 &amp; $AS43),0)))))</f>
        <v>161905.60000000001</v>
      </c>
      <c r="Z43" s="28">
        <f ca="1">IF(ISERROR(MATCH(Z$1,INDIRECT("Table!A"&amp;$AS43):INDIRECT("Table!" &amp; $BE$45 &amp; $AS43),0)),"",INDIRECT(CONCATENATE("Table!",ADDRESS($AO43,MATCH(Z$1,INDIRECT("Table!A" &amp; $AS43):INDIRECT("Table!" &amp; $BE$45 &amp; $AS43),0)))))</f>
        <v>75246.5</v>
      </c>
      <c r="AA43" s="28">
        <f ca="1">IF(ISERROR(MATCH(AA$1,INDIRECT("Table!A"&amp;$AS43):INDIRECT("Table!" &amp; $BE$45 &amp; $AS43),0)),"",INDIRECT(CONCATENATE("Table!",ADDRESS($AO43,MATCH(AA$1,INDIRECT("Table!A" &amp; $AS43):INDIRECT("Table!" &amp; $BE$45 &amp; $AS43),0)))))</f>
        <v>31770</v>
      </c>
      <c r="AB43" s="28">
        <f ca="1">IF(ISERROR(MATCH(AB$1,INDIRECT("Table!A"&amp;$AS43):INDIRECT("Table!" &amp; $BE$45 &amp; $AS43),0)),"",INDIRECT(CONCATENATE("Table!",ADDRESS($AO43,MATCH(AB$1,INDIRECT("Table!A" &amp; $AS43):INDIRECT("Table!" &amp; $BE$45 &amp; $AS43),0)))))</f>
        <v>53602.5</v>
      </c>
      <c r="AC43" s="278" t="str">
        <f ca="1">IF(ISERROR(MATCH(AC$1,INDIRECT("Table!A"&amp;$AS43):INDIRECT("Table!" &amp; $BE$45 &amp; $AS43),0)),"",INDIRECT(CONCATENATE("Table!",ADDRESS($AO43,MATCH(AC$1,INDIRECT("Table!A" &amp; $AS43):INDIRECT("Table!" &amp; $BE$45 &amp; $AS43),0)))))</f>
        <v/>
      </c>
      <c r="AD43" s="278" t="str">
        <f ca="1">IF(ISERROR(MATCH(AD$1,INDIRECT("Table!A"&amp;$AS43):INDIRECT("Table!" &amp; $BE$45 &amp; $AS43),0)),"",INDIRECT(CONCATENATE("Table!",ADDRESS($AO43,MATCH(AD$1,INDIRECT("Table!A" &amp; $AS43):INDIRECT("Table!" &amp; $BE$45 &amp; $AS43),0)))))</f>
        <v/>
      </c>
      <c r="AE43" s="278" t="str">
        <f ca="1">IF(ISERROR(MATCH(AE$1,INDIRECT("Table!A"&amp;$AS43):INDIRECT("Table!" &amp; $BE$45 &amp; $AS43),0)),"",INDIRECT(CONCATENATE("Table!",ADDRESS($AO43,MATCH(AE$1,INDIRECT("Table!A" &amp; $AS43):INDIRECT("Table!" &amp; $BE$45 &amp; $AS43),0)))))</f>
        <v/>
      </c>
      <c r="AF43" s="28">
        <f ca="1">IF(ISERROR(MATCH(AF$1,INDIRECT("Table!A"&amp;$AS43):INDIRECT("Table!" &amp; $BE$45 &amp; $AS43),0)),"",INDIRECT(CONCATENATE("Table!",ADDRESS($AO43,MATCH(AF$1,INDIRECT("Table!A" &amp; $AS43):INDIRECT("Table!" &amp; $BE$45 &amp; $AS43),0)))))</f>
        <v>150783.4</v>
      </c>
      <c r="AG43" s="28">
        <f ca="1">IF(ISERROR(MATCH(AG$1,INDIRECT("Table!A"&amp;$AS43):INDIRECT("Table!" &amp; $BE$45 &amp; $AS43),0)),"",INDIRECT(CONCATENATE("Table!",ADDRESS($AO43,MATCH(AG$1,INDIRECT("Table!A" &amp; $AS43):INDIRECT("Table!" &amp; $BE$45 &amp; $AS43),0)))))</f>
        <v>41128.400000000001</v>
      </c>
      <c r="AH43" s="28">
        <f ca="1">IF(ISERROR(MATCH(AH$1,INDIRECT("Table!A"&amp;$AS43):INDIRECT("Table!" &amp; $BE$45 &amp; $AS43),0)),"",INDIRECT(CONCATENATE("Table!",ADDRESS($AO43,MATCH(AH$1,INDIRECT("Table!A" &amp; $AS43):INDIRECT("Table!" &amp; $BE$45 &amp; $AS43),0)))))</f>
        <v>38821.300000000003</v>
      </c>
      <c r="AI43" s="28">
        <f ca="1">IF(ISERROR(MATCH(AI$1,INDIRECT("Table!A"&amp;$AS43):INDIRECT("Table!" &amp; $BE$45 &amp; $AS43),0)),"",INDIRECT(CONCATENATE("Table!",ADDRESS($AO43,MATCH(AI$1,INDIRECT("Table!A" &amp; $AS43):INDIRECT("Table!" &amp; $BE$45 &amp; $AS43),0)))))</f>
        <v>107821.9</v>
      </c>
      <c r="AJ43" s="278" t="str">
        <f ca="1">IF(ISERROR(MATCH(AJ$1,INDIRECT("Table!A"&amp;$AS43):INDIRECT("Table!" &amp; $BE$45 &amp; $AS43),0)),"",INDIRECT(CONCATENATE("Table!",ADDRESS($AO43,MATCH(AJ$1,INDIRECT("Table!A" &amp; $AS43):INDIRECT("Table!" &amp; $BE$45 &amp; $AS43),0)))))</f>
        <v/>
      </c>
      <c r="AK43" s="278" t="str">
        <f ca="1">IF(ISERROR(MATCH(AK$1,INDIRECT("Table!A"&amp;$AS43):INDIRECT("Table!" &amp; $BE$45 &amp; $AS43),0)),"",INDIRECT(CONCATENATE("Table!",ADDRESS($AO43,MATCH(AK$1,INDIRECT("Table!A" &amp; $AS43):INDIRECT("Table!" &amp; $BE$45 &amp; $AS43),0)))))</f>
        <v/>
      </c>
      <c r="AL43" s="278" t="str">
        <f ca="1">IF(ISERROR(MATCH(AL$1,INDIRECT("Table!A"&amp;$AS43):INDIRECT("Table!" &amp; $BE$45 &amp; $AS43),0)),"",INDIRECT(CONCATENATE("Table!",ADDRESS($AO43,MATCH(AL$1,INDIRECT("Table!A" &amp; $AS43):INDIRECT("Table!" &amp; $BE$45 &amp; $AS43),0)))))</f>
        <v/>
      </c>
      <c r="AM43" s="278"/>
      <c r="AN43" s="10"/>
      <c r="AO43" s="10">
        <f>MATCH($A43,Table!$A:$A,0)+$AQ$2-1</f>
        <v>473</v>
      </c>
      <c r="AS43" s="24">
        <f>MATCH($A43,Table!$A:$A,0)+$AU$2-1</f>
        <v>471</v>
      </c>
      <c r="AW43" s="10">
        <f>MATCH($A43,Table!$A:$A,0)+$AY$2-1</f>
        <v>472</v>
      </c>
      <c r="BA43" s="24">
        <f>MATCH($A43,Table!$A:$A,0)+$AU$2-1</f>
        <v>471</v>
      </c>
      <c r="BE43" s="389" t="s">
        <v>218</v>
      </c>
    </row>
    <row r="44" spans="1:57">
      <c r="A44" s="4">
        <v>41283</v>
      </c>
      <c r="B44" s="28">
        <f ca="1">IF(ISERROR(MATCH(B$1,INDIRECT("Table!A"&amp;$AS44):INDIRECT("Table!" &amp; $BE$45 &amp; $AS44),0)),"",INDIRECT(CONCATENATE("Table!",ADDRESS($AO44,MATCH(B$1,INDIRECT("Table!A" &amp; $AS44):INDIRECT("Table!" &amp; $BE$45 &amp; $AS44),0)))))</f>
        <v>42013.599999999999</v>
      </c>
      <c r="C44" s="28">
        <f ca="1">IF(ISERROR(MATCH(C$1,INDIRECT("Table!A"&amp;$AS44):INDIRECT("Table!" &amp; $BE$45 &amp; $AS44),0)),"",INDIRECT(CONCATENATE("Table!",ADDRESS($AO44,MATCH(C$1,INDIRECT("Table!A" &amp; $AS44):INDIRECT("Table!" &amp; $BE$45 &amp; $AS44),0)))))</f>
        <v>76117.100000000006</v>
      </c>
      <c r="D44" s="28">
        <f ca="1">IF(ISERROR(MATCH(D$1,INDIRECT("Table!A"&amp;$AS44):INDIRECT("Table!" &amp; $BE$45 &amp; $AS44),0)),"",INDIRECT(CONCATENATE("Table!",ADDRESS($AO44,MATCH(D$1,INDIRECT("Table!A" &amp; $AS44):INDIRECT("Table!" &amp; $BE$45 &amp; $AS44),0)))))</f>
        <v>77531.399999999994</v>
      </c>
      <c r="E44" s="28">
        <f ca="1">IF(ISERROR(MATCH(E$1,INDIRECT("Table!A"&amp;$AS44):INDIRECT("Table!" &amp; $BE$45 &amp; $AS44),0)),"",INDIRECT(CONCATENATE("Table!",ADDRESS($AO44,MATCH(E$1,INDIRECT("Table!A" &amp; $AS44):INDIRECT("Table!" &amp; $BE$45 &amp; $AS44),0)))))</f>
        <v>161828.70000000001</v>
      </c>
      <c r="F44" s="28">
        <f ca="1">IF(ISERROR(MATCH(F$1,INDIRECT("Table!A"&amp;$AS44):INDIRECT("Table!" &amp; $BE$45 &amp; $AS44),0)),"",INDIRECT(CONCATENATE("Table!",ADDRESS($AO44,MATCH(F$1,INDIRECT("Table!A" &amp; $AS44):INDIRECT("Table!" &amp; $BE$45 &amp; $AS44),0)))))</f>
        <v>74716.899999999994</v>
      </c>
      <c r="G44" s="28">
        <f ca="1">IF(ISERROR(MATCH(G$1,INDIRECT("Table!A"&amp;$AS44):INDIRECT("Table!" &amp; $BE$45 &amp; $AS44),0)),"",INDIRECT(CONCATENATE("Table!",ADDRESS($AO44,MATCH(G$1,INDIRECT("Table!A" &amp; $AS44):INDIRECT("Table!" &amp; $BE$45 &amp; $AS44),0)))))</f>
        <v>31028.6</v>
      </c>
      <c r="H44" s="28">
        <f ca="1">IF(ISERROR(MATCH(H$1,INDIRECT("Table!A"&amp;$AS44):INDIRECT("Table!" &amp; $BE$45 &amp; $AS44),0)),"",INDIRECT(CONCATENATE("Table!",ADDRESS($AO44,MATCH(H$1,INDIRECT("Table!A" &amp; $AS44):INDIRECT("Table!" &amp; $BE$45 &amp; $AS44),0)))))</f>
        <v>53433.1</v>
      </c>
      <c r="I44" s="278" t="str">
        <f ca="1">IF(ISERROR(MATCH(I$1,INDIRECT("Table!A"&amp;$AS44):INDIRECT("Table!" &amp; $BE$45 &amp; $AS44),0)),"",INDIRECT(CONCATENATE("Table!",ADDRESS($AO44,MATCH(I$1,INDIRECT("Table!A" &amp; $AS44):INDIRECT("Table!" &amp; $BE$45 &amp; $AS44),0)))))</f>
        <v/>
      </c>
      <c r="J44" s="278" t="str">
        <f ca="1">IF(ISERROR(MATCH(J$1,INDIRECT("Table!A"&amp;$AS44):INDIRECT("Table!" &amp; $BE$45 &amp; $AS44),0)),"",INDIRECT(CONCATENATE("Table!",ADDRESS($AO44,MATCH(J$1,INDIRECT("Table!A" &amp; $AS44):INDIRECT("Table!" &amp; $BE$45 &amp; $AS44),0)))))</f>
        <v/>
      </c>
      <c r="K44" s="278" t="str">
        <f ca="1">IF(ISERROR(MATCH(K$1,INDIRECT("Table!A"&amp;$AS44):INDIRECT("Table!" &amp; $BE$45 &amp; $AS44),0)),"",INDIRECT(CONCATENATE("Table!",ADDRESS($AO44,MATCH(K$1,INDIRECT("Table!A" &amp; $AS44):INDIRECT("Table!" &amp; $BE$45 &amp; $AS44),0)))))</f>
        <v/>
      </c>
      <c r="L44" s="28">
        <f ca="1">IF(ISERROR(MATCH(L$1,INDIRECT("Table!A"&amp;$AS44):INDIRECT("Table!" &amp; $BE$45 &amp; $AS44),0)),"",INDIRECT(CONCATENATE("Table!",ADDRESS($AO44,MATCH(L$1,INDIRECT("Table!A" &amp; $AS44):INDIRECT("Table!" &amp; $BE$45 &amp; $AS44),0)))))</f>
        <v>150668.9</v>
      </c>
      <c r="M44" s="28">
        <f ca="1">IF(ISERROR(MATCH(M$1,INDIRECT("Table!A"&amp;$AS44):INDIRECT("Table!" &amp; $BE$45 &amp; $AS44),0)),"",INDIRECT(CONCATENATE("Table!",ADDRESS($AO44,MATCH(M$1,INDIRECT("Table!A" &amp; $AS44):INDIRECT("Table!" &amp; $BE$45 &amp; $AS44),0)))))</f>
        <v>41954.9</v>
      </c>
      <c r="N44" s="28">
        <f ca="1">IF(ISERROR(MATCH(N$1,INDIRECT("Table!A"&amp;$AS44):INDIRECT("Table!" &amp; $BE$45 &amp; $AS44),0)),"",INDIRECT(CONCATENATE("Table!",ADDRESS($AO44,MATCH(N$1,INDIRECT("Table!A" &amp; $AS44):INDIRECT("Table!" &amp; $BE$45 &amp; $AS44),0)))))</f>
        <v>38550.199999999997</v>
      </c>
      <c r="O44" s="28">
        <f ca="1">IF(ISERROR(MATCH(O$1,INDIRECT("Table!A"&amp;$AS44):INDIRECT("Table!" &amp; $BE$45 &amp; $AS44),0)),"",INDIRECT(CONCATENATE("Table!",ADDRESS($AO44,MATCH(O$1,INDIRECT("Table!A" &amp; $AS44):INDIRECT("Table!" &amp; $BE$45 &amp; $AS44),0)))))</f>
        <v>107501</v>
      </c>
      <c r="P44" s="278" t="str">
        <f ca="1">IF(ISERROR(MATCH(P$1,INDIRECT("Table!A"&amp;$AS44):INDIRECT("Table!" &amp; $BE$45 &amp; $AS44),0)),"",INDIRECT(CONCATENATE("Table!",ADDRESS($AO44,MATCH(P$1,INDIRECT("Table!A" &amp; $AS44):INDIRECT("Table!" &amp; $BE$45 &amp; $AS44),0)))))</f>
        <v/>
      </c>
      <c r="Q44" s="278" t="str">
        <f ca="1">IF(ISERROR(MATCH(Q$1,INDIRECT("Table!A"&amp;$AS44):INDIRECT("Table!" &amp; $BE$45 &amp; $AS44),0)),"",INDIRECT(CONCATENATE("Table!",ADDRESS($AO44,MATCH(Q$1,INDIRECT("Table!A" &amp; $AS44):INDIRECT("Table!" &amp; $BE$45 &amp; $AS44),0)))))</f>
        <v/>
      </c>
      <c r="R44" s="278" t="str">
        <f ca="1">IF(ISERROR(MATCH(R$1,INDIRECT("Table!A"&amp;$AS44):INDIRECT("Table!" &amp; $BE$45 &amp; $AS44),0)),"",INDIRECT(CONCATENATE("Table!",ADDRESS($AO44,MATCH(R$1,INDIRECT("Table!A" &amp; $AS44):INDIRECT("Table!" &amp; $BE$45 &amp; $AS44),0)))))</f>
        <v/>
      </c>
      <c r="S44" s="278"/>
      <c r="T44" s="278"/>
      <c r="U44" s="28" t="str">
        <f ca="1">IF(ISERROR(MATCH(U$1,INDIRECT("Table!A"&amp;$AS44):INDIRECT("Table!" &amp; $BE$45 &amp; $AS44),0)),"",INDIRECT(CONCATENATE("Table!",ADDRESS($AO44,MATCH(U$1,INDIRECT("Table!A" &amp; $AS44):INDIRECT("Table!" &amp; $BE$45 &amp; $AS44),0)))))</f>
        <v/>
      </c>
      <c r="V44" s="28">
        <f ca="1">IF(ISERROR(MATCH(V$1,INDIRECT("Table!A"&amp;$AS44):INDIRECT("Table!" &amp; $BE$45 &amp; $AS44),0)),"",INDIRECT(CONCATENATE("Table!",ADDRESS($AO44,MATCH(V$1,INDIRECT("Table!A" &amp; $AS44):INDIRECT("Table!" &amp; $BE$45 &amp; $AS44),0)))))</f>
        <v>42013.599999999999</v>
      </c>
      <c r="W44" s="28">
        <f ca="1">IF(ISERROR(MATCH(W$1,INDIRECT("Table!A"&amp;$AS44):INDIRECT("Table!" &amp; $BE$45 &amp; $AS44),0)),"",INDIRECT(CONCATENATE("Table!",ADDRESS($AO44,MATCH(W$1,INDIRECT("Table!A" &amp; $AS44):INDIRECT("Table!" &amp; $BE$45 &amp; $AS44),0)))))</f>
        <v>76117.100000000006</v>
      </c>
      <c r="X44" s="28">
        <f ca="1">IF(ISERROR(MATCH(X$1,INDIRECT("Table!A"&amp;$AS44):INDIRECT("Table!" &amp; $BE$45 &amp; $AS44),0)),"",INDIRECT(CONCATENATE("Table!",ADDRESS($AO44,MATCH(X$1,INDIRECT("Table!A" &amp; $AS44):INDIRECT("Table!" &amp; $BE$45 &amp; $AS44),0)))))</f>
        <v>77531.399999999994</v>
      </c>
      <c r="Y44" s="28">
        <f ca="1">IF(ISERROR(MATCH(Y$1,INDIRECT("Table!A"&amp;$AS44):INDIRECT("Table!" &amp; $BE$45 &amp; $AS44),0)),"",INDIRECT(CONCATENATE("Table!",ADDRESS($AO44,MATCH(Y$1,INDIRECT("Table!A" &amp; $AS44):INDIRECT("Table!" &amp; $BE$45 &amp; $AS44),0)))))</f>
        <v>161828.70000000001</v>
      </c>
      <c r="Z44" s="28">
        <f ca="1">IF(ISERROR(MATCH(Z$1,INDIRECT("Table!A"&amp;$AS44):INDIRECT("Table!" &amp; $BE$45 &amp; $AS44),0)),"",INDIRECT(CONCATENATE("Table!",ADDRESS($AO44,MATCH(Z$1,INDIRECT("Table!A" &amp; $AS44):INDIRECT("Table!" &amp; $BE$45 &amp; $AS44),0)))))</f>
        <v>74716.899999999994</v>
      </c>
      <c r="AA44" s="28">
        <f ca="1">IF(ISERROR(MATCH(AA$1,INDIRECT("Table!A"&amp;$AS44):INDIRECT("Table!" &amp; $BE$45 &amp; $AS44),0)),"",INDIRECT(CONCATENATE("Table!",ADDRESS($AO44,MATCH(AA$1,INDIRECT("Table!A" &amp; $AS44):INDIRECT("Table!" &amp; $BE$45 &amp; $AS44),0)))))</f>
        <v>31028.6</v>
      </c>
      <c r="AB44" s="28">
        <f ca="1">IF(ISERROR(MATCH(AB$1,INDIRECT("Table!A"&amp;$AS44):INDIRECT("Table!" &amp; $BE$45 &amp; $AS44),0)),"",INDIRECT(CONCATENATE("Table!",ADDRESS($AO44,MATCH(AB$1,INDIRECT("Table!A" &amp; $AS44):INDIRECT("Table!" &amp; $BE$45 &amp; $AS44),0)))))</f>
        <v>53433.1</v>
      </c>
      <c r="AC44" s="278" t="str">
        <f ca="1">IF(ISERROR(MATCH(AC$1,INDIRECT("Table!A"&amp;$AS44):INDIRECT("Table!" &amp; $BE$45 &amp; $AS44),0)),"",INDIRECT(CONCATENATE("Table!",ADDRESS($AO44,MATCH(AC$1,INDIRECT("Table!A" &amp; $AS44):INDIRECT("Table!" &amp; $BE$45 &amp; $AS44),0)))))</f>
        <v/>
      </c>
      <c r="AD44" s="278" t="str">
        <f ca="1">IF(ISERROR(MATCH(AD$1,INDIRECT("Table!A"&amp;$AS44):INDIRECT("Table!" &amp; $BE$45 &amp; $AS44),0)),"",INDIRECT(CONCATENATE("Table!",ADDRESS($AO44,MATCH(AD$1,INDIRECT("Table!A" &amp; $AS44):INDIRECT("Table!" &amp; $BE$45 &amp; $AS44),0)))))</f>
        <v/>
      </c>
      <c r="AE44" s="278" t="str">
        <f ca="1">IF(ISERROR(MATCH(AE$1,INDIRECT("Table!A"&amp;$AS44):INDIRECT("Table!" &amp; $BE$45 &amp; $AS44),0)),"",INDIRECT(CONCATENATE("Table!",ADDRESS($AO44,MATCH(AE$1,INDIRECT("Table!A" &amp; $AS44):INDIRECT("Table!" &amp; $BE$45 &amp; $AS44),0)))))</f>
        <v/>
      </c>
      <c r="AF44" s="28">
        <f ca="1">IF(ISERROR(MATCH(AF$1,INDIRECT("Table!A"&amp;$AS44):INDIRECT("Table!" &amp; $BE$45 &amp; $AS44),0)),"",INDIRECT(CONCATENATE("Table!",ADDRESS($AO44,MATCH(AF$1,INDIRECT("Table!A" &amp; $AS44):INDIRECT("Table!" &amp; $BE$45 &amp; $AS44),0)))))</f>
        <v>150668.9</v>
      </c>
      <c r="AG44" s="28">
        <f ca="1">IF(ISERROR(MATCH(AG$1,INDIRECT("Table!A"&amp;$AS44):INDIRECT("Table!" &amp; $BE$45 &amp; $AS44),0)),"",INDIRECT(CONCATENATE("Table!",ADDRESS($AO44,MATCH(AG$1,INDIRECT("Table!A" &amp; $AS44):INDIRECT("Table!" &amp; $BE$45 &amp; $AS44),0)))))</f>
        <v>41954.9</v>
      </c>
      <c r="AH44" s="28">
        <f ca="1">IF(ISERROR(MATCH(AH$1,INDIRECT("Table!A"&amp;$AS44):INDIRECT("Table!" &amp; $BE$45 &amp; $AS44),0)),"",INDIRECT(CONCATENATE("Table!",ADDRESS($AO44,MATCH(AH$1,INDIRECT("Table!A" &amp; $AS44):INDIRECT("Table!" &amp; $BE$45 &amp; $AS44),0)))))</f>
        <v>38550.199999999997</v>
      </c>
      <c r="AI44" s="28">
        <f ca="1">IF(ISERROR(MATCH(AI$1,INDIRECT("Table!A"&amp;$AS44):INDIRECT("Table!" &amp; $BE$45 &amp; $AS44),0)),"",INDIRECT(CONCATENATE("Table!",ADDRESS($AO44,MATCH(AI$1,INDIRECT("Table!A" &amp; $AS44):INDIRECT("Table!" &amp; $BE$45 &amp; $AS44),0)))))</f>
        <v>107501</v>
      </c>
      <c r="AJ44" s="278" t="str">
        <f ca="1">IF(ISERROR(MATCH(AJ$1,INDIRECT("Table!A"&amp;$AS44):INDIRECT("Table!" &amp; $BE$45 &amp; $AS44),0)),"",INDIRECT(CONCATENATE("Table!",ADDRESS($AO44,MATCH(AJ$1,INDIRECT("Table!A" &amp; $AS44):INDIRECT("Table!" &amp; $BE$45 &amp; $AS44),0)))))</f>
        <v/>
      </c>
      <c r="AK44" s="278" t="str">
        <f ca="1">IF(ISERROR(MATCH(AK$1,INDIRECT("Table!A"&amp;$AS44):INDIRECT("Table!" &amp; $BE$45 &amp; $AS44),0)),"",INDIRECT(CONCATENATE("Table!",ADDRESS($AO44,MATCH(AK$1,INDIRECT("Table!A" &amp; $AS44):INDIRECT("Table!" &amp; $BE$45 &amp; $AS44),0)))))</f>
        <v/>
      </c>
      <c r="AL44" s="278" t="str">
        <f ca="1">IF(ISERROR(MATCH(AL$1,INDIRECT("Table!A"&amp;$AS44):INDIRECT("Table!" &amp; $BE$45 &amp; $AS44),0)),"",INDIRECT(CONCATENATE("Table!",ADDRESS($AO44,MATCH(AL$1,INDIRECT("Table!A" &amp; $AS44):INDIRECT("Table!" &amp; $BE$45 &amp; $AS44),0)))))</f>
        <v/>
      </c>
      <c r="AM44" s="278"/>
      <c r="AN44" s="10"/>
      <c r="AO44" s="10">
        <f>MATCH($A44,Table!$A:$A,0)+$AQ$2-1</f>
        <v>485</v>
      </c>
      <c r="AS44" s="24">
        <f>MATCH($A44,Table!$A:$A,0)+$AU$2-1</f>
        <v>483</v>
      </c>
      <c r="AW44" s="10">
        <f>MATCH($A44,Table!$A:$A,0)+$AY$2-1</f>
        <v>484</v>
      </c>
      <c r="BA44" s="24">
        <f>MATCH($A44,Table!$A:$A,0)+$AU$2-1</f>
        <v>483</v>
      </c>
      <c r="BE44" s="389" t="s">
        <v>218</v>
      </c>
    </row>
    <row r="45" spans="1:57">
      <c r="A45" s="4">
        <v>41281</v>
      </c>
      <c r="B45" s="28">
        <f ca="1">IF(ISERROR(MATCH(B$1,INDIRECT("Table!A"&amp;$AS45):INDIRECT("Table!" &amp; $BE$45 &amp; $AS45),0)),"",INDIRECT(CONCATENATE("Table!",ADDRESS($AO45,MATCH(B$1,INDIRECT("Table!A" &amp; $AS45):INDIRECT("Table!" &amp; $BE$45 &amp; $AS45),0)))))</f>
        <v>40211.1</v>
      </c>
      <c r="C45" s="28">
        <f ca="1">IF(ISERROR(MATCH(C$1,INDIRECT("Table!A"&amp;$AS45):INDIRECT("Table!" &amp; $BE$45 &amp; $AS45),0)),"",INDIRECT(CONCATENATE("Table!",ADDRESS($AO45,MATCH(C$1,INDIRECT("Table!A" &amp; $AS45):INDIRECT("Table!" &amp; $BE$45 &amp; $AS45),0)))))</f>
        <v>76091</v>
      </c>
      <c r="D45" s="28">
        <f ca="1">IF(ISERROR(MATCH(D$1,INDIRECT("Table!A"&amp;$AS45):INDIRECT("Table!" &amp; $BE$45 &amp; $AS45),0)),"",INDIRECT(CONCATENATE("Table!",ADDRESS($AO45,MATCH(D$1,INDIRECT("Table!A" &amp; $AS45):INDIRECT("Table!" &amp; $BE$45 &amp; $AS45),0)))))</f>
        <v>77505.399999999994</v>
      </c>
      <c r="E45" s="28">
        <f ca="1">IF(ISERROR(MATCH(E$1,INDIRECT("Table!A"&amp;$AS45):INDIRECT("Table!" &amp; $BE$45 &amp; $AS45),0)),"",INDIRECT(CONCATENATE("Table!",ADDRESS($AO45,MATCH(E$1,INDIRECT("Table!A" &amp; $AS45):INDIRECT("Table!" &amp; $BE$45 &amp; $AS45),0)))))</f>
        <v>161750.79999999999</v>
      </c>
      <c r="F45" s="28">
        <f ca="1">IF(ISERROR(MATCH(F$1,INDIRECT("Table!A"&amp;$AS45):INDIRECT("Table!" &amp; $BE$45 &amp; $AS45),0)),"",INDIRECT(CONCATENATE("Table!",ADDRESS($AO45,MATCH(F$1,INDIRECT("Table!A" &amp; $AS45):INDIRECT("Table!" &amp; $BE$45 &amp; $AS45),0)))))</f>
        <v>74015.100000000006</v>
      </c>
      <c r="G45" s="28">
        <f ca="1">IF(ISERROR(MATCH(G$1,INDIRECT("Table!A"&amp;$AS45):INDIRECT("Table!" &amp; $BE$45 &amp; $AS45),0)),"",INDIRECT(CONCATENATE("Table!",ADDRESS($AO45,MATCH(G$1,INDIRECT("Table!A" &amp; $AS45):INDIRECT("Table!" &amp; $BE$45 &amp; $AS45),0)))))</f>
        <v>31010</v>
      </c>
      <c r="H45" s="28">
        <f ca="1">IF(ISERROR(MATCH(H$1,INDIRECT("Table!A"&amp;$AS45):INDIRECT("Table!" &amp; $BE$45 &amp; $AS45),0)),"",INDIRECT(CONCATENATE("Table!",ADDRESS($AO45,MATCH(H$1,INDIRECT("Table!A" &amp; $AS45):INDIRECT("Table!" &amp; $BE$45 &amp; $AS45),0)))))</f>
        <v>53410.3</v>
      </c>
      <c r="I45" s="278" t="str">
        <f ca="1">IF(ISERROR(MATCH(I$1,INDIRECT("Table!A"&amp;$AS45):INDIRECT("Table!" &amp; $BE$45 &amp; $AS45),0)),"",INDIRECT(CONCATENATE("Table!",ADDRESS($AO45,MATCH(I$1,INDIRECT("Table!A" &amp; $AS45):INDIRECT("Table!" &amp; $BE$45 &amp; $AS45),0)))))</f>
        <v/>
      </c>
      <c r="J45" s="278" t="str">
        <f ca="1">IF(ISERROR(MATCH(J$1,INDIRECT("Table!A"&amp;$AS45):INDIRECT("Table!" &amp; $BE$45 &amp; $AS45),0)),"",INDIRECT(CONCATENATE("Table!",ADDRESS($AO45,MATCH(J$1,INDIRECT("Table!A" &amp; $AS45):INDIRECT("Table!" &amp; $BE$45 &amp; $AS45),0)))))</f>
        <v/>
      </c>
      <c r="K45" s="278" t="str">
        <f ca="1">IF(ISERROR(MATCH(K$1,INDIRECT("Table!A"&amp;$AS45):INDIRECT("Table!" &amp; $BE$45 &amp; $AS45),0)),"",INDIRECT(CONCATENATE("Table!",ADDRESS($AO45,MATCH(K$1,INDIRECT("Table!A" &amp; $AS45):INDIRECT("Table!" &amp; $BE$45 &amp; $AS45),0)))))</f>
        <v/>
      </c>
      <c r="L45" s="28">
        <f ca="1">IF(ISERROR(MATCH(L$1,INDIRECT("Table!A"&amp;$AS45):INDIRECT("Table!" &amp; $BE$45 &amp; $AS45),0)),"",INDIRECT(CONCATENATE("Table!",ADDRESS($AO45,MATCH(L$1,INDIRECT("Table!A" &amp; $AS45):INDIRECT("Table!" &amp; $BE$45 &amp; $AS45),0)))))</f>
        <v>150504.70000000001</v>
      </c>
      <c r="M45" s="28">
        <f ca="1">IF(ISERROR(MATCH(M$1,INDIRECT("Table!A"&amp;$AS45):INDIRECT("Table!" &amp; $BE$45 &amp; $AS45),0)),"",INDIRECT(CONCATENATE("Table!",ADDRESS($AO45,MATCH(M$1,INDIRECT("Table!A" &amp; $AS45):INDIRECT("Table!" &amp; $BE$45 &amp; $AS45),0)))))</f>
        <v>41631.1</v>
      </c>
      <c r="N45" s="28">
        <f ca="1">IF(ISERROR(MATCH(N$1,INDIRECT("Table!A"&amp;$AS45):INDIRECT("Table!" &amp; $BE$45 &amp; $AS45),0)),"",INDIRECT(CONCATENATE("Table!",ADDRESS($AO45,MATCH(N$1,INDIRECT("Table!A" &amp; $AS45):INDIRECT("Table!" &amp; $BE$45 &amp; $AS45),0)))))</f>
        <v>38199</v>
      </c>
      <c r="O45" s="28">
        <f ca="1">IF(ISERROR(MATCH(O$1,INDIRECT("Table!A"&amp;$AS45):INDIRECT("Table!" &amp; $BE$45 &amp; $AS45),0)),"",INDIRECT(CONCATENATE("Table!",ADDRESS($AO45,MATCH(O$1,INDIRECT("Table!A" &amp; $AS45):INDIRECT("Table!" &amp; $BE$45 &amp; $AS45),0)))))</f>
        <v>107454.8</v>
      </c>
      <c r="P45" s="278" t="str">
        <f ca="1">IF(ISERROR(MATCH(P$1,INDIRECT("Table!A"&amp;$AS45):INDIRECT("Table!" &amp; $BE$45 &amp; $AS45),0)),"",INDIRECT(CONCATENATE("Table!",ADDRESS($AO45,MATCH(P$1,INDIRECT("Table!A" &amp; $AS45):INDIRECT("Table!" &amp; $BE$45 &amp; $AS45),0)))))</f>
        <v/>
      </c>
      <c r="Q45" s="278" t="str">
        <f ca="1">IF(ISERROR(MATCH(Q$1,INDIRECT("Table!A"&amp;$AS45):INDIRECT("Table!" &amp; $BE$45 &amp; $AS45),0)),"",INDIRECT(CONCATENATE("Table!",ADDRESS($AO45,MATCH(Q$1,INDIRECT("Table!A" &amp; $AS45):INDIRECT("Table!" &amp; $BE$45 &amp; $AS45),0)))))</f>
        <v/>
      </c>
      <c r="R45" s="278" t="str">
        <f ca="1">IF(ISERROR(MATCH(R$1,INDIRECT("Table!A"&amp;$AS45):INDIRECT("Table!" &amp; $BE$45 &amp; $AS45),0)),"",INDIRECT(CONCATENATE("Table!",ADDRESS($AO45,MATCH(R$1,INDIRECT("Table!A" &amp; $AS45):INDIRECT("Table!" &amp; $BE$45 &amp; $AS45),0)))))</f>
        <v/>
      </c>
      <c r="S45" s="278"/>
      <c r="T45" s="278"/>
      <c r="U45" s="28" t="str">
        <f ca="1">IF(ISERROR(MATCH(U$1,INDIRECT("Table!A"&amp;$AS45):INDIRECT("Table!" &amp; $BE$45 &amp; $AS45),0)),"",INDIRECT(CONCATENATE("Table!",ADDRESS($AO45,MATCH(U$1,INDIRECT("Table!A" &amp; $AS45):INDIRECT("Table!" &amp; $BE$45 &amp; $AS45),0)))))</f>
        <v/>
      </c>
      <c r="V45" s="28">
        <f ca="1">IF(ISERROR(MATCH(V$1,INDIRECT("Table!A"&amp;$AS45):INDIRECT("Table!" &amp; $BE$45 &amp; $AS45),0)),"",INDIRECT(CONCATENATE("Table!",ADDRESS($AO45,MATCH(V$1,INDIRECT("Table!A" &amp; $AS45):INDIRECT("Table!" &amp; $BE$45 &amp; $AS45),0)))))</f>
        <v>40211.1</v>
      </c>
      <c r="W45" s="28">
        <f ca="1">IF(ISERROR(MATCH(W$1,INDIRECT("Table!A"&amp;$AS45):INDIRECT("Table!" &amp; $BE$45 &amp; $AS45),0)),"",INDIRECT(CONCATENATE("Table!",ADDRESS($AO45,MATCH(W$1,INDIRECT("Table!A" &amp; $AS45):INDIRECT("Table!" &amp; $BE$45 &amp; $AS45),0)))))</f>
        <v>76091</v>
      </c>
      <c r="X45" s="28">
        <f ca="1">IF(ISERROR(MATCH(X$1,INDIRECT("Table!A"&amp;$AS45):INDIRECT("Table!" &amp; $BE$45 &amp; $AS45),0)),"",INDIRECT(CONCATENATE("Table!",ADDRESS($AO45,MATCH(X$1,INDIRECT("Table!A" &amp; $AS45):INDIRECT("Table!" &amp; $BE$45 &amp; $AS45),0)))))</f>
        <v>77505.399999999994</v>
      </c>
      <c r="Y45" s="28">
        <f ca="1">IF(ISERROR(MATCH(Y$1,INDIRECT("Table!A"&amp;$AS45):INDIRECT("Table!" &amp; $BE$45 &amp; $AS45),0)),"",INDIRECT(CONCATENATE("Table!",ADDRESS($AO45,MATCH(Y$1,INDIRECT("Table!A" &amp; $AS45):INDIRECT("Table!" &amp; $BE$45 &amp; $AS45),0)))))</f>
        <v>161750.79999999999</v>
      </c>
      <c r="Z45" s="28">
        <f ca="1">IF(ISERROR(MATCH(Z$1,INDIRECT("Table!A"&amp;$AS45):INDIRECT("Table!" &amp; $BE$45 &amp; $AS45),0)),"",INDIRECT(CONCATENATE("Table!",ADDRESS($AO45,MATCH(Z$1,INDIRECT("Table!A" &amp; $AS45):INDIRECT("Table!" &amp; $BE$45 &amp; $AS45),0)))))</f>
        <v>74015.100000000006</v>
      </c>
      <c r="AA45" s="28">
        <f ca="1">IF(ISERROR(MATCH(AA$1,INDIRECT("Table!A"&amp;$AS45):INDIRECT("Table!" &amp; $BE$45 &amp; $AS45),0)),"",INDIRECT(CONCATENATE("Table!",ADDRESS($AO45,MATCH(AA$1,INDIRECT("Table!A" &amp; $AS45):INDIRECT("Table!" &amp; $BE$45 &amp; $AS45),0)))))</f>
        <v>31010</v>
      </c>
      <c r="AB45" s="28">
        <f ca="1">IF(ISERROR(MATCH(AB$1,INDIRECT("Table!A"&amp;$AS45):INDIRECT("Table!" &amp; $BE$45 &amp; $AS45),0)),"",INDIRECT(CONCATENATE("Table!",ADDRESS($AO45,MATCH(AB$1,INDIRECT("Table!A" &amp; $AS45):INDIRECT("Table!" &amp; $BE$45 &amp; $AS45),0)))))</f>
        <v>53410.3</v>
      </c>
      <c r="AC45" s="278" t="str">
        <f ca="1">IF(ISERROR(MATCH(AC$1,INDIRECT("Table!A"&amp;$AS45):INDIRECT("Table!" &amp; $BE$45 &amp; $AS45),0)),"",INDIRECT(CONCATENATE("Table!",ADDRESS($AO45,MATCH(AC$1,INDIRECT("Table!A" &amp; $AS45):INDIRECT("Table!" &amp; $BE$45 &amp; $AS45),0)))))</f>
        <v/>
      </c>
      <c r="AD45" s="278" t="str">
        <f ca="1">IF(ISERROR(MATCH(AD$1,INDIRECT("Table!A"&amp;$AS45):INDIRECT("Table!" &amp; $BE$45 &amp; $AS45),0)),"",INDIRECT(CONCATENATE("Table!",ADDRESS($AO45,MATCH(AD$1,INDIRECT("Table!A" &amp; $AS45):INDIRECT("Table!" &amp; $BE$45 &amp; $AS45),0)))))</f>
        <v/>
      </c>
      <c r="AE45" s="278" t="str">
        <f ca="1">IF(ISERROR(MATCH(AE$1,INDIRECT("Table!A"&amp;$AS45):INDIRECT("Table!" &amp; $BE$45 &amp; $AS45),0)),"",INDIRECT(CONCATENATE("Table!",ADDRESS($AO45,MATCH(AE$1,INDIRECT("Table!A" &amp; $AS45):INDIRECT("Table!" &amp; $BE$45 &amp; $AS45),0)))))</f>
        <v/>
      </c>
      <c r="AF45" s="28">
        <f ca="1">IF(ISERROR(MATCH(AF$1,INDIRECT("Table!A"&amp;$AS45):INDIRECT("Table!" &amp; $BE$45 &amp; $AS45),0)),"",INDIRECT(CONCATENATE("Table!",ADDRESS($AO45,MATCH(AF$1,INDIRECT("Table!A" &amp; $AS45):INDIRECT("Table!" &amp; $BE$45 &amp; $AS45),0)))))</f>
        <v>150504.70000000001</v>
      </c>
      <c r="AG45" s="28">
        <f ca="1">IF(ISERROR(MATCH(AG$1,INDIRECT("Table!A"&amp;$AS45):INDIRECT("Table!" &amp; $BE$45 &amp; $AS45),0)),"",INDIRECT(CONCATENATE("Table!",ADDRESS($AO45,MATCH(AG$1,INDIRECT("Table!A" &amp; $AS45):INDIRECT("Table!" &amp; $BE$45 &amp; $AS45),0)))))</f>
        <v>41631.1</v>
      </c>
      <c r="AH45" s="28">
        <f ca="1">IF(ISERROR(MATCH(AH$1,INDIRECT("Table!A"&amp;$AS45):INDIRECT("Table!" &amp; $BE$45 &amp; $AS45),0)),"",INDIRECT(CONCATENATE("Table!",ADDRESS($AO45,MATCH(AH$1,INDIRECT("Table!A" &amp; $AS45):INDIRECT("Table!" &amp; $BE$45 &amp; $AS45),0)))))</f>
        <v>38199</v>
      </c>
      <c r="AI45" s="28">
        <f ca="1">IF(ISERROR(MATCH(AI$1,INDIRECT("Table!A"&amp;$AS45):INDIRECT("Table!" &amp; $BE$45 &amp; $AS45),0)),"",INDIRECT(CONCATENATE("Table!",ADDRESS($AO45,MATCH(AI$1,INDIRECT("Table!A" &amp; $AS45):INDIRECT("Table!" &amp; $BE$45 &amp; $AS45),0)))))</f>
        <v>107454.8</v>
      </c>
      <c r="AJ45" s="278" t="str">
        <f ca="1">IF(ISERROR(MATCH(AJ$1,INDIRECT("Table!A"&amp;$AS45):INDIRECT("Table!" &amp; $BE$45 &amp; $AS45),0)),"",INDIRECT(CONCATENATE("Table!",ADDRESS($AO45,MATCH(AJ$1,INDIRECT("Table!A" &amp; $AS45):INDIRECT("Table!" &amp; $BE$45 &amp; $AS45),0)))))</f>
        <v/>
      </c>
      <c r="AK45" s="278" t="str">
        <f ca="1">IF(ISERROR(MATCH(AK$1,INDIRECT("Table!A"&amp;$AS45):INDIRECT("Table!" &amp; $BE$45 &amp; $AS45),0)),"",INDIRECT(CONCATENATE("Table!",ADDRESS($AO45,MATCH(AK$1,INDIRECT("Table!A" &amp; $AS45):INDIRECT("Table!" &amp; $BE$45 &amp; $AS45),0)))))</f>
        <v/>
      </c>
      <c r="AL45" s="278" t="str">
        <f ca="1">IF(ISERROR(MATCH(AL$1,INDIRECT("Table!A"&amp;$AS45):INDIRECT("Table!" &amp; $BE$45 &amp; $AS45),0)),"",INDIRECT(CONCATENATE("Table!",ADDRESS($AO45,MATCH(AL$1,INDIRECT("Table!A" &amp; $AS45):INDIRECT("Table!" &amp; $BE$45 &amp; $AS45),0)))))</f>
        <v/>
      </c>
      <c r="AM45" s="278"/>
      <c r="AN45" s="10"/>
      <c r="AO45" s="10">
        <f>MATCH($A45,Table!$A:$A,0)+$AQ$2-1</f>
        <v>497</v>
      </c>
      <c r="AS45" s="24">
        <f>MATCH($A45,Table!$A:$A,0)+$AU$2-1</f>
        <v>495</v>
      </c>
      <c r="AW45" s="10">
        <f>MATCH($A45,Table!$A:$A,0)+$AY$2-1</f>
        <v>496</v>
      </c>
      <c r="BA45" s="24">
        <f>MATCH($A45,Table!$A:$A,0)+$AU$2-1</f>
        <v>495</v>
      </c>
      <c r="BE45" s="389" t="s">
        <v>218</v>
      </c>
    </row>
    <row r="46" spans="1:57">
      <c r="A46" s="4"/>
      <c r="B46" s="28" t="str">
        <f ca="1">IF(ISERROR(MATCH(B$1,INDIRECT("Table!A"&amp;$AO46):INDIRECT("Table!" &amp; $BA$211 &amp; $AO46),0)),"",INDIRECT(CONCATENATE("Table!",ADDRESS($AK46,MATCH(B$1,INDIRECT("Table!A" &amp; $AO46):INDIRECT("Table!" &amp; $BA$211 &amp; $AO46),0)))))</f>
        <v/>
      </c>
      <c r="C46" s="28" t="str">
        <f ca="1">IF(ISERROR(MATCH(C$1,INDIRECT("Table!A"&amp;$AO46):INDIRECT("Table!" &amp; $BA$211 &amp; $AO46),0)),"",INDIRECT(CONCATENATE("Table!",ADDRESS($AK46,MATCH(C$1,INDIRECT("Table!A" &amp; $AO46):INDIRECT("Table!" &amp; $BA$211 &amp; $AO46),0)))))</f>
        <v/>
      </c>
      <c r="D46" s="28" t="str">
        <f ca="1">IF(ISERROR(MATCH(D$1,INDIRECT("Table!A"&amp;$AO46):INDIRECT("Table!" &amp; $BA$211 &amp; $AO46),0)),"",INDIRECT(CONCATENATE("Table!",ADDRESS($AK46,MATCH(D$1,INDIRECT("Table!A" &amp; $AO46):INDIRECT("Table!" &amp; $BA$211 &amp; $AO46),0)))))</f>
        <v/>
      </c>
      <c r="E46" s="28" t="str">
        <f ca="1">IF(ISERROR(MATCH(E$1,INDIRECT("Table!A"&amp;$AO46):INDIRECT("Table!" &amp; $BA$211 &amp; $AO46),0)),"",INDIRECT(CONCATENATE("Table!",ADDRESS($AK46,MATCH(E$1,INDIRECT("Table!A" &amp; $AO46):INDIRECT("Table!" &amp; $BA$211 &amp; $AO46),0)))))</f>
        <v/>
      </c>
      <c r="F46" s="28" t="str">
        <f ca="1">IF(ISERROR(MATCH(F$1,INDIRECT("Table!A"&amp;$AO46):INDIRECT("Table!" &amp; $BA$211 &amp; $AO46),0)),"",INDIRECT(CONCATENATE("Table!",ADDRESS($AK46,MATCH(F$1,INDIRECT("Table!A" &amp; $AO46):INDIRECT("Table!" &amp; $BA$211 &amp; $AO46),0)))))</f>
        <v/>
      </c>
      <c r="G46" s="28" t="str">
        <f ca="1">IF(ISERROR(MATCH(G$1,INDIRECT("Table!A"&amp;$AO46):INDIRECT("Table!" &amp; $BA$211 &amp; $AO46),0)),"",INDIRECT(CONCATENATE("Table!",ADDRESS($AK46,MATCH(G$1,INDIRECT("Table!A" &amp; $AO46):INDIRECT("Table!" &amp; $BA$211 &amp; $AO46),0)))))</f>
        <v/>
      </c>
      <c r="H46" s="28" t="str">
        <f ca="1">IF(ISERROR(MATCH(H$1,INDIRECT("Table!A"&amp;$AO46):INDIRECT("Table!" &amp; $BA$211 &amp; $AO46),0)),"",INDIRECT(CONCATENATE("Table!",ADDRESS($AK46,MATCH(H$1,INDIRECT("Table!A" &amp; $AO46):INDIRECT("Table!" &amp; $BA$211 &amp; $AO46),0)))))</f>
        <v/>
      </c>
      <c r="I46" s="278"/>
      <c r="J46" s="278"/>
      <c r="K46" s="28" t="str">
        <f ca="1">IF(ISERROR(MATCH(L$1,INDIRECT("Table!A"&amp;$AO46):INDIRECT("Table!" &amp; $BA$211 &amp; $AO46),0)),"",INDIRECT(CONCATENATE("Table!",ADDRESS($AK46,MATCH(L$1,INDIRECT("Table!A" &amp; $AO46):INDIRECT("Table!" &amp; $BA$211 &amp; $AO46),0)))))</f>
        <v/>
      </c>
      <c r="L46" s="28" t="str">
        <f ca="1">IF(ISERROR(MATCH(M$1,INDIRECT("Table!A"&amp;$AO46):INDIRECT("Table!" &amp; $BA$211 &amp; $AO46),0)),"",INDIRECT(CONCATENATE("Table!",ADDRESS($AK46,MATCH(M$1,INDIRECT("Table!A" &amp; $AO46):INDIRECT("Table!" &amp; $BA$211 &amp; $AO46),0)))))</f>
        <v/>
      </c>
      <c r="M46" s="28" t="str">
        <f ca="1">IF(ISERROR(MATCH(N$1,INDIRECT("Table!A"&amp;$AO46):INDIRECT("Table!" &amp; $BA$211 &amp; $AO46),0)),"",INDIRECT(CONCATENATE("Table!",ADDRESS($AK46,MATCH(N$1,INDIRECT("Table!A" &amp; $AO46):INDIRECT("Table!" &amp; $BA$211 &amp; $AO46),0)))))</f>
        <v/>
      </c>
      <c r="N46" s="28" t="str">
        <f ca="1">IF(ISERROR(MATCH(O$1,INDIRECT("Table!A"&amp;$AO46):INDIRECT("Table!" &amp; $BA$211 &amp; $AO46),0)),"",INDIRECT(CONCATENATE("Table!",ADDRESS($AK46,MATCH(O$1,INDIRECT("Table!A" &amp; $AO46):INDIRECT("Table!" &amp; $BA$211 &amp; $AO46),0)))))</f>
        <v/>
      </c>
      <c r="O46" s="278"/>
      <c r="P46" s="278"/>
      <c r="Q46" s="278"/>
      <c r="R46" s="278"/>
      <c r="S46" s="28" t="str">
        <f ca="1">IF(ISERROR(MATCH(U$1,INDIRECT("Table!A"&amp;$AO46):INDIRECT("Table!" &amp;#REF! &amp; $AO46),0)),"",INDIRECT(CONCATENATE("Table!",ADDRESS($AK46,MATCH(U$1,INDIRECT("Table!A" &amp; $AO46):INDIRECT("Table!" &amp;#REF! &amp; $AO46),0)))))</f>
        <v/>
      </c>
      <c r="T46" s="28" t="str">
        <f ca="1">IF(ISERROR(MATCH(V$1,INDIRECT("Table!A"&amp;$AW46):INDIRECT("Table!" &amp; $BA$211 &amp; $AW46),0)),"",INDIRECT(CONCATENATE("Table!",ADDRESS($AS46,MATCH(V$1,INDIRECT("Table!A" &amp; $AW46):INDIRECT("Table!" &amp; $BA$211 &amp; $AW46),0)))))</f>
        <v/>
      </c>
      <c r="U46" s="28" t="str">
        <f ca="1">IF(ISERROR(MATCH(W$1,INDIRECT("Table!A"&amp;$AW46):INDIRECT("Table!" &amp; $BA$211 &amp; $AW46),0)),"",INDIRECT(CONCATENATE("Table!",ADDRESS($AS46,MATCH(W$1,INDIRECT("Table!A" &amp; $AW46):INDIRECT("Table!" &amp; $BA$211 &amp; $AW46),0)))))</f>
        <v/>
      </c>
      <c r="V46" s="28" t="str">
        <f ca="1">IF(ISERROR(MATCH(X$1,INDIRECT("Table!A"&amp;$AW46):INDIRECT("Table!" &amp; $BA$211 &amp; $AW46),0)),"",INDIRECT(CONCATENATE("Table!",ADDRESS($AS46,MATCH(X$1,INDIRECT("Table!A" &amp; $AW46):INDIRECT("Table!" &amp; $BA$211 &amp; $AW46),0)))))</f>
        <v/>
      </c>
      <c r="W46" s="28" t="str">
        <f ca="1">IF(ISERROR(MATCH(Y$1,INDIRECT("Table!A"&amp;$AW46):INDIRECT("Table!" &amp; $BA$211 &amp; $AW46),0)),"",INDIRECT(CONCATENATE("Table!",ADDRESS($AS46,MATCH(Y$1,INDIRECT("Table!A" &amp; $AW46):INDIRECT("Table!" &amp; $BA$211 &amp; $AW46),0)))))</f>
        <v/>
      </c>
      <c r="X46" s="28" t="str">
        <f ca="1">IF(ISERROR(MATCH(Z$1,INDIRECT("Table!A"&amp;$AW46):INDIRECT("Table!" &amp; $BA$211 &amp; $AW46),0)),"",INDIRECT(CONCATENATE("Table!",ADDRESS($AS46,MATCH(Z$1,INDIRECT("Table!A" &amp; $AW46):INDIRECT("Table!" &amp; $BA$211 &amp; $AW46),0)))))</f>
        <v/>
      </c>
      <c r="Y46" s="28" t="str">
        <f ca="1">IF(ISERROR(MATCH(AA$1,INDIRECT("Table!A"&amp;$AW46):INDIRECT("Table!" &amp; $BA$211 &amp; $AW46),0)),"",INDIRECT(CONCATENATE("Table!",ADDRESS($AS46,MATCH(AA$1,INDIRECT("Table!A" &amp; $AW46):INDIRECT("Table!" &amp; $BA$211 &amp; $AW46),0)))))</f>
        <v/>
      </c>
      <c r="Z46" s="28" t="str">
        <f ca="1">IF(ISERROR(MATCH(AB$1,INDIRECT("Table!A"&amp;$AW46):INDIRECT("Table!" &amp; $BA$211 &amp; $AW46),0)),"",INDIRECT(CONCATENATE("Table!",ADDRESS($AS46,MATCH(AB$1,INDIRECT("Table!A" &amp; $AW46):INDIRECT("Table!" &amp; $BA$211 &amp; $AW46),0)))))</f>
        <v/>
      </c>
      <c r="AA46" s="278"/>
      <c r="AB46" s="278"/>
      <c r="AC46" s="28" t="str">
        <f ca="1">IF(ISERROR(MATCH(AF$1,INDIRECT("Table!A"&amp;$AW46):INDIRECT("Table!" &amp; $BA$211 &amp; $AW46),0)),"",INDIRECT(CONCATENATE("Table!",ADDRESS($AS46,MATCH(AF$1,INDIRECT("Table!A" &amp; $AW46):INDIRECT("Table!" &amp; $BA$211 &amp; $AW46),0)))))</f>
        <v/>
      </c>
      <c r="AD46" s="28" t="str">
        <f ca="1">IF(ISERROR(MATCH(AG$1,INDIRECT("Table!A"&amp;$AW46):INDIRECT("Table!" &amp; $BA$211 &amp; $AW46),0)),"",INDIRECT(CONCATENATE("Table!",ADDRESS($AS46,MATCH(AG$1,INDIRECT("Table!A" &amp; $AW46):INDIRECT("Table!" &amp; $BA$211 &amp; $AW46),0)))))</f>
        <v/>
      </c>
      <c r="AE46" s="28" t="str">
        <f ca="1">IF(ISERROR(MATCH(AH$1,INDIRECT("Table!A"&amp;$AW46):INDIRECT("Table!" &amp; $BA$211 &amp; $AW46),0)),"",INDIRECT(CONCATENATE("Table!",ADDRESS($AS46,MATCH(AH$1,INDIRECT("Table!A" &amp; $AW46):INDIRECT("Table!" &amp; $BA$211 &amp; $AW46),0)))))</f>
        <v/>
      </c>
      <c r="AF46" s="28" t="str">
        <f ca="1">IF(ISERROR(MATCH(AI$1,INDIRECT("Table!A"&amp;$AW46):INDIRECT("Table!" &amp; $BA$211 &amp; $AW46),0)),"",INDIRECT(CONCATENATE("Table!",ADDRESS($AS46,MATCH(AI$1,INDIRECT("Table!A" &amp; $AW46):INDIRECT("Table!" &amp; $BA$211 &amp; $AW46),0)))))</f>
        <v/>
      </c>
      <c r="AG46" s="28" t="str">
        <f ca="1">IF(ISERROR(MATCH(AJ$1,INDIRECT("Table!A"&amp;$AW46):INDIRECT("Table!" &amp; $BA$211 &amp; $AW46),0)),"",INDIRECT(CONCATENATE("Table!",ADDRESS($AS46,MATCH(AJ$1,INDIRECT("Table!A" &amp; $AW46):INDIRECT("Table!" &amp; $BA$211 &amp; $AW46),0)))))</f>
        <v/>
      </c>
      <c r="AH46" s="278" t="str">
        <f ca="1">IF(ISERROR(MATCH(AK$1,INDIRECT("Table!A"&amp;$AW46):INDIRECT("Table!" &amp; $BA$211 &amp; $AW46),0)),"",INDIRECT(CONCATENATE("Table!",ADDRESS($AS46,MATCH(AK$1,INDIRECT("Table!A" &amp; $AW46):INDIRECT("Table!" &amp; $BA$211 &amp; $AW46),0)))))</f>
        <v/>
      </c>
      <c r="AI46" s="278"/>
      <c r="AJ46" s="10"/>
      <c r="AK46" s="10"/>
      <c r="AO46" s="24"/>
      <c r="AS46" s="10"/>
      <c r="AW46" s="24"/>
      <c r="BA46" s="246"/>
    </row>
    <row r="47" spans="1:57">
      <c r="A47" s="4"/>
      <c r="B47" s="28" t="str">
        <f ca="1">IF(ISERROR(MATCH(B$1,INDIRECT("Table!A"&amp;$AO47):INDIRECT("Table!" &amp; $BA$211 &amp; $AO47),0)),"",INDIRECT(CONCATENATE("Table!",ADDRESS($AK47,MATCH(B$1,INDIRECT("Table!A" &amp; $AO47):INDIRECT("Table!" &amp; $BA$211 &amp; $AO47),0)))))</f>
        <v/>
      </c>
      <c r="C47" s="28" t="str">
        <f ca="1">IF(ISERROR(MATCH(C$1,INDIRECT("Table!A"&amp;$AO47):INDIRECT("Table!" &amp; $BA$211 &amp; $AO47),0)),"",INDIRECT(CONCATENATE("Table!",ADDRESS($AK47,MATCH(C$1,INDIRECT("Table!A" &amp; $AO47):INDIRECT("Table!" &amp; $BA$211 &amp; $AO47),0)))))</f>
        <v/>
      </c>
      <c r="D47" s="28" t="str">
        <f ca="1">IF(ISERROR(MATCH(D$1,INDIRECT("Table!A"&amp;$AO47):INDIRECT("Table!" &amp; $BA$211 &amp; $AO47),0)),"",INDIRECT(CONCATENATE("Table!",ADDRESS($AK47,MATCH(D$1,INDIRECT("Table!A" &amp; $AO47):INDIRECT("Table!" &amp; $BA$211 &amp; $AO47),0)))))</f>
        <v/>
      </c>
      <c r="E47" s="28" t="str">
        <f ca="1">IF(ISERROR(MATCH(E$1,INDIRECT("Table!A"&amp;$AO47):INDIRECT("Table!" &amp; $BA$211 &amp; $AO47),0)),"",INDIRECT(CONCATENATE("Table!",ADDRESS($AK47,MATCH(E$1,INDIRECT("Table!A" &amp; $AO47):INDIRECT("Table!" &amp; $BA$211 &amp; $AO47),0)))))</f>
        <v/>
      </c>
      <c r="F47" s="28" t="str">
        <f ca="1">IF(ISERROR(MATCH(F$1,INDIRECT("Table!A"&amp;$AO47):INDIRECT("Table!" &amp; $BA$211 &amp; $AO47),0)),"",INDIRECT(CONCATENATE("Table!",ADDRESS($AK47,MATCH(F$1,INDIRECT("Table!A" &amp; $AO47):INDIRECT("Table!" &amp; $BA$211 &amp; $AO47),0)))))</f>
        <v/>
      </c>
      <c r="G47" s="28" t="str">
        <f ca="1">IF(ISERROR(MATCH(G$1,INDIRECT("Table!A"&amp;$AO47):INDIRECT("Table!" &amp; $BA$211 &amp; $AO47),0)),"",INDIRECT(CONCATENATE("Table!",ADDRESS($AK47,MATCH(G$1,INDIRECT("Table!A" &amp; $AO47):INDIRECT("Table!" &amp; $BA$211 &amp; $AO47),0)))))</f>
        <v/>
      </c>
      <c r="H47" s="28" t="str">
        <f ca="1">IF(ISERROR(MATCH(H$1,INDIRECT("Table!A"&amp;$AO47):INDIRECT("Table!" &amp; $BA$211 &amp; $AO47),0)),"",INDIRECT(CONCATENATE("Table!",ADDRESS($AK47,MATCH(H$1,INDIRECT("Table!A" &amp; $AO47):INDIRECT("Table!" &amp; $BA$211 &amp; $AO47),0)))))</f>
        <v/>
      </c>
      <c r="I47" s="278"/>
      <c r="J47" s="278"/>
      <c r="K47" s="28" t="str">
        <f ca="1">IF(ISERROR(MATCH(L$1,INDIRECT("Table!A"&amp;$AO47):INDIRECT("Table!" &amp; $BA$211 &amp; $AO47),0)),"",INDIRECT(CONCATENATE("Table!",ADDRESS($AK47,MATCH(L$1,INDIRECT("Table!A" &amp; $AO47):INDIRECT("Table!" &amp; $BA$211 &amp; $AO47),0)))))</f>
        <v/>
      </c>
      <c r="L47" s="28" t="str">
        <f ca="1">IF(ISERROR(MATCH(M$1,INDIRECT("Table!A"&amp;$AO47):INDIRECT("Table!" &amp; $BA$211 &amp; $AO47),0)),"",INDIRECT(CONCATENATE("Table!",ADDRESS($AK47,MATCH(M$1,INDIRECT("Table!A" &amp; $AO47):INDIRECT("Table!" &amp; $BA$211 &amp; $AO47),0)))))</f>
        <v/>
      </c>
      <c r="M47" s="28" t="str">
        <f ca="1">IF(ISERROR(MATCH(N$1,INDIRECT("Table!A"&amp;$AO47):INDIRECT("Table!" &amp; $BA$211 &amp; $AO47),0)),"",INDIRECT(CONCATENATE("Table!",ADDRESS($AK47,MATCH(N$1,INDIRECT("Table!A" &amp; $AO47):INDIRECT("Table!" &amp; $BA$211 &amp; $AO47),0)))))</f>
        <v/>
      </c>
      <c r="N47" s="28" t="str">
        <f ca="1">IF(ISERROR(MATCH(O$1,INDIRECT("Table!A"&amp;$AO47):INDIRECT("Table!" &amp; $BA$211 &amp; $AO47),0)),"",INDIRECT(CONCATENATE("Table!",ADDRESS($AK47,MATCH(O$1,INDIRECT("Table!A" &amp; $AO47):INDIRECT("Table!" &amp; $BA$211 &amp; $AO47),0)))))</f>
        <v/>
      </c>
      <c r="O47" s="278"/>
      <c r="P47" s="278"/>
      <c r="Q47" s="278"/>
      <c r="R47" s="278"/>
      <c r="S47" s="28" t="str">
        <f ca="1">IF(ISERROR(MATCH(U$1,INDIRECT("Table!A"&amp;$AO47):INDIRECT("Table!" &amp;#REF! &amp; $AO47),0)),"",INDIRECT(CONCATENATE("Table!",ADDRESS($AK47,MATCH(U$1,INDIRECT("Table!A" &amp; $AO47):INDIRECT("Table!" &amp;#REF! &amp; $AO47),0)))))</f>
        <v/>
      </c>
      <c r="T47" s="28" t="str">
        <f ca="1">IF(ISERROR(MATCH(V$1,INDIRECT("Table!A"&amp;$AW47):INDIRECT("Table!" &amp; $BA$211 &amp; $AW47),0)),"",INDIRECT(CONCATENATE("Table!",ADDRESS($AS47,MATCH(V$1,INDIRECT("Table!A" &amp; $AW47):INDIRECT("Table!" &amp; $BA$211 &amp; $AW47),0)))))</f>
        <v/>
      </c>
      <c r="U47" s="28" t="str">
        <f ca="1">IF(ISERROR(MATCH(W$1,INDIRECT("Table!A"&amp;$AW47):INDIRECT("Table!" &amp; $BA$211 &amp; $AW47),0)),"",INDIRECT(CONCATENATE("Table!",ADDRESS($AS47,MATCH(W$1,INDIRECT("Table!A" &amp; $AW47):INDIRECT("Table!" &amp; $BA$211 &amp; $AW47),0)))))</f>
        <v/>
      </c>
      <c r="V47" s="28" t="str">
        <f ca="1">IF(ISERROR(MATCH(X$1,INDIRECT("Table!A"&amp;$AW47):INDIRECT("Table!" &amp; $BA$211 &amp; $AW47),0)),"",INDIRECT(CONCATENATE("Table!",ADDRESS($AS47,MATCH(X$1,INDIRECT("Table!A" &amp; $AW47):INDIRECT("Table!" &amp; $BA$211 &amp; $AW47),0)))))</f>
        <v/>
      </c>
      <c r="W47" s="28" t="str">
        <f ca="1">IF(ISERROR(MATCH(Y$1,INDIRECT("Table!A"&amp;$AW47):INDIRECT("Table!" &amp; $BA$211 &amp; $AW47),0)),"",INDIRECT(CONCATENATE("Table!",ADDRESS($AS47,MATCH(Y$1,INDIRECT("Table!A" &amp; $AW47):INDIRECT("Table!" &amp; $BA$211 &amp; $AW47),0)))))</f>
        <v/>
      </c>
      <c r="X47" s="28" t="str">
        <f ca="1">IF(ISERROR(MATCH(Z$1,INDIRECT("Table!A"&amp;$AW47):INDIRECT("Table!" &amp; $BA$211 &amp; $AW47),0)),"",INDIRECT(CONCATENATE("Table!",ADDRESS($AS47,MATCH(Z$1,INDIRECT("Table!A" &amp; $AW47):INDIRECT("Table!" &amp; $BA$211 &amp; $AW47),0)))))</f>
        <v/>
      </c>
      <c r="Y47" s="28" t="str">
        <f ca="1">IF(ISERROR(MATCH(AA$1,INDIRECT("Table!A"&amp;$AW47):INDIRECT("Table!" &amp; $BA$211 &amp; $AW47),0)),"",INDIRECT(CONCATENATE("Table!",ADDRESS($AS47,MATCH(AA$1,INDIRECT("Table!A" &amp; $AW47):INDIRECT("Table!" &amp; $BA$211 &amp; $AW47),0)))))</f>
        <v/>
      </c>
      <c r="Z47" s="28" t="str">
        <f ca="1">IF(ISERROR(MATCH(AB$1,INDIRECT("Table!A"&amp;$AW47):INDIRECT("Table!" &amp; $BA$211 &amp; $AW47),0)),"",INDIRECT(CONCATENATE("Table!",ADDRESS($AS47,MATCH(AB$1,INDIRECT("Table!A" &amp; $AW47):INDIRECT("Table!" &amp; $BA$211 &amp; $AW47),0)))))</f>
        <v/>
      </c>
      <c r="AA47" s="278"/>
      <c r="AB47" s="278"/>
      <c r="AC47" s="28" t="str">
        <f ca="1">IF(ISERROR(MATCH(AF$1,INDIRECT("Table!A"&amp;$AW47):INDIRECT("Table!" &amp; $BA$211 &amp; $AW47),0)),"",INDIRECT(CONCATENATE("Table!",ADDRESS($AS47,MATCH(AF$1,INDIRECT("Table!A" &amp; $AW47):INDIRECT("Table!" &amp; $BA$211 &amp; $AW47),0)))))</f>
        <v/>
      </c>
      <c r="AD47" s="28" t="str">
        <f ca="1">IF(ISERROR(MATCH(AG$1,INDIRECT("Table!A"&amp;$AW47):INDIRECT("Table!" &amp; $BA$211 &amp; $AW47),0)),"",INDIRECT(CONCATENATE("Table!",ADDRESS($AS47,MATCH(AG$1,INDIRECT("Table!A" &amp; $AW47):INDIRECT("Table!" &amp; $BA$211 &amp; $AW47),0)))))</f>
        <v/>
      </c>
      <c r="AE47" s="28" t="str">
        <f ca="1">IF(ISERROR(MATCH(AH$1,INDIRECT("Table!A"&amp;$AW47):INDIRECT("Table!" &amp; $BA$211 &amp; $AW47),0)),"",INDIRECT(CONCATENATE("Table!",ADDRESS($AS47,MATCH(AH$1,INDIRECT("Table!A" &amp; $AW47):INDIRECT("Table!" &amp; $BA$211 &amp; $AW47),0)))))</f>
        <v/>
      </c>
      <c r="AF47" s="28" t="str">
        <f ca="1">IF(ISERROR(MATCH(AI$1,INDIRECT("Table!A"&amp;$AW47):INDIRECT("Table!" &amp; $BA$211 &amp; $AW47),0)),"",INDIRECT(CONCATENATE("Table!",ADDRESS($AS47,MATCH(AI$1,INDIRECT("Table!A" &amp; $AW47):INDIRECT("Table!" &amp; $BA$211 &amp; $AW47),0)))))</f>
        <v/>
      </c>
      <c r="AG47" s="28" t="str">
        <f ca="1">IF(ISERROR(MATCH(AJ$1,INDIRECT("Table!A"&amp;$AW47):INDIRECT("Table!" &amp; $BA$211 &amp; $AW47),0)),"",INDIRECT(CONCATENATE("Table!",ADDRESS($AS47,MATCH(AJ$1,INDIRECT("Table!A" &amp; $AW47):INDIRECT("Table!" &amp; $BA$211 &amp; $AW47),0)))))</f>
        <v/>
      </c>
      <c r="AH47" s="278" t="str">
        <f ca="1">IF(ISERROR(MATCH(AK$1,INDIRECT("Table!A"&amp;$AW47):INDIRECT("Table!" &amp; $BA$211 &amp; $AW47),0)),"",INDIRECT(CONCATENATE("Table!",ADDRESS($AS47,MATCH(AK$1,INDIRECT("Table!A" &amp; $AW47):INDIRECT("Table!" &amp; $BA$211 &amp; $AW47),0)))))</f>
        <v/>
      </c>
      <c r="AI47" s="278"/>
      <c r="AJ47" s="10"/>
      <c r="AK47" s="10"/>
      <c r="AO47" s="24"/>
      <c r="AS47" s="10"/>
      <c r="AW47" s="24"/>
      <c r="BA47" s="245"/>
    </row>
    <row r="48" spans="1:57">
      <c r="A48" s="4"/>
      <c r="B48" s="28" t="str">
        <f ca="1">IF(ISERROR(MATCH(B$1,INDIRECT("Table!A"&amp;$BQ52):INDIRECT("Table!" &amp; $BA$211 &amp; $BQ52),0)),"",INDIRECT(CONCATENATE("Table!",ADDRESS($BM52,MATCH(B$1,INDIRECT("Table!A" &amp; $BQ52):INDIRECT("Table!" &amp; $BA$211 &amp; $BQ52),0)))))</f>
        <v/>
      </c>
      <c r="C48" s="28" t="str">
        <f ca="1">IF(ISERROR(MATCH(C$1,INDIRECT("Table!A"&amp;$BQ52):INDIRECT("Table!" &amp; $BA$211 &amp; $BQ52),0)),"",INDIRECT(CONCATENATE("Table!",ADDRESS($BM52,MATCH(C$1,INDIRECT("Table!A" &amp; $BQ52):INDIRECT("Table!" &amp; $BA$211 &amp; $BQ52),0)))))</f>
        <v/>
      </c>
      <c r="D48" s="28" t="str">
        <f ca="1">IF(ISERROR(MATCH(D$1,INDIRECT("Table!A"&amp;$BQ52):INDIRECT("Table!" &amp; $BA$211 &amp; $BQ52),0)),"",INDIRECT(CONCATENATE("Table!",ADDRESS($BM52,MATCH(D$1,INDIRECT("Table!A" &amp; $BQ52):INDIRECT("Table!" &amp; $BA$211 &amp; $BQ52),0)))))</f>
        <v/>
      </c>
      <c r="E48" s="28" t="str">
        <f ca="1">IF(ISERROR(MATCH(E$1,INDIRECT("Table!A"&amp;$BQ52):INDIRECT("Table!" &amp; $BA$211 &amp; $BQ52),0)),"",INDIRECT(CONCATENATE("Table!",ADDRESS($BM52,MATCH(E$1,INDIRECT("Table!A" &amp; $BQ52):INDIRECT("Table!" &amp; $BA$211 &amp; $BQ52),0)))))</f>
        <v/>
      </c>
      <c r="F48" s="28" t="str">
        <f ca="1">IF(ISERROR(MATCH(F$1,INDIRECT("Table!A"&amp;$BQ52):INDIRECT("Table!" &amp; $BA$211 &amp; $BQ52),0)),"",INDIRECT(CONCATENATE("Table!",ADDRESS($BM52,MATCH(F$1,INDIRECT("Table!A" &amp; $BQ52):INDIRECT("Table!" &amp; $BA$211 &amp; $BQ52),0)))))</f>
        <v/>
      </c>
      <c r="G48" s="28" t="str">
        <f ca="1">IF(ISERROR(MATCH(G$1,INDIRECT("Table!A"&amp;$BQ52):INDIRECT("Table!" &amp; $BA$211 &amp; $BQ52),0)),"",INDIRECT(CONCATENATE("Table!",ADDRESS($BM52,MATCH(G$1,INDIRECT("Table!A" &amp; $BQ52):INDIRECT("Table!" &amp; $BA$211 &amp; $BQ52),0)))))</f>
        <v/>
      </c>
      <c r="H48" s="28" t="str">
        <f ca="1">IF(ISERROR(MATCH(H$1,INDIRECT("Table!A"&amp;$BQ52):INDIRECT("Table!" &amp; $BA$211 &amp; $BQ52),0)),"",INDIRECT(CONCATENATE("Table!",ADDRESS($BM52,MATCH(H$1,INDIRECT("Table!A" &amp; $BQ52):INDIRECT("Table!" &amp; $BA$211 &amp; $BQ52),0)))))</f>
        <v/>
      </c>
      <c r="I48" s="278"/>
      <c r="J48" s="278"/>
      <c r="K48" s="28" t="str">
        <f ca="1">IF(ISERROR(MATCH(L$1,INDIRECT("Table!A"&amp;$BQ52):INDIRECT("Table!" &amp; $BA$211 &amp; $BQ52),0)),"",INDIRECT(CONCATENATE("Table!",ADDRESS($BM52,MATCH(L$1,INDIRECT("Table!A" &amp; $BQ52):INDIRECT("Table!" &amp; $BA$211 &amp; $BQ52),0)))))</f>
        <v/>
      </c>
      <c r="L48" s="28" t="str">
        <f ca="1">IF(ISERROR(MATCH(M$1,INDIRECT("Table!A"&amp;$BQ52):INDIRECT("Table!" &amp; $BA$211 &amp; $BQ52),0)),"",INDIRECT(CONCATENATE("Table!",ADDRESS($BM52,MATCH(M$1,INDIRECT("Table!A" &amp; $BQ52):INDIRECT("Table!" &amp; $BA$211 &amp; $BQ52),0)))))</f>
        <v/>
      </c>
      <c r="M48" s="28" t="str">
        <f ca="1">IF(ISERROR(MATCH(N$1,INDIRECT("Table!A"&amp;$BQ52):INDIRECT("Table!" &amp; $BA$211 &amp; $BQ52),0)),"",INDIRECT(CONCATENATE("Table!",ADDRESS($BM52,MATCH(N$1,INDIRECT("Table!A" &amp; $BQ52):INDIRECT("Table!" &amp; $BA$211 &amp; $BQ52),0)))))</f>
        <v/>
      </c>
      <c r="N48" s="28" t="str">
        <f ca="1">IF(ISERROR(MATCH(O$1,INDIRECT("Table!A"&amp;$BQ52):INDIRECT("Table!" &amp; $BA$211 &amp; $BQ52),0)),"",INDIRECT(CONCATENATE("Table!",ADDRESS($BM52,MATCH(O$1,INDIRECT("Table!A" &amp; $BQ52):INDIRECT("Table!" &amp; $BA$211 &amp; $BQ52),0)))))</f>
        <v/>
      </c>
      <c r="O48" s="278"/>
      <c r="P48" s="278"/>
      <c r="Q48" s="278"/>
      <c r="R48" s="278"/>
      <c r="S48" s="28" t="str">
        <f ca="1">IF(ISERROR(MATCH(U$1,INDIRECT("Table!A"&amp;$BQ52):INDIRECT("Table!" &amp;#REF! &amp; $BQ52),0)),"",INDIRECT(CONCATENATE("Table!",ADDRESS($BM52,MATCH(U$1,INDIRECT("Table!A" &amp; $BQ52):INDIRECT("Table!" &amp;#REF! &amp; $BQ52),0)))))</f>
        <v/>
      </c>
      <c r="T48" s="28" t="str">
        <f ca="1">IF(ISERROR(MATCH(V$1,INDIRECT("Table!A"&amp;$BY52):INDIRECT("Table!" &amp; $BA$211 &amp; $BY52),0)),"",INDIRECT(CONCATENATE("Table!",ADDRESS($BU52,MATCH(V$1,INDIRECT("Table!A" &amp; $BY52):INDIRECT("Table!" &amp; $BA$211 &amp; $BY52),0)))))</f>
        <v/>
      </c>
      <c r="U48" s="28" t="str">
        <f ca="1">IF(ISERROR(MATCH(W$1,INDIRECT("Table!A"&amp;$BY52):INDIRECT("Table!" &amp; $BA$211 &amp; $BY52),0)),"",INDIRECT(CONCATENATE("Table!",ADDRESS($BU52,MATCH(W$1,INDIRECT("Table!A" &amp; $BY52):INDIRECT("Table!" &amp; $BA$211 &amp; $BY52),0)))))</f>
        <v/>
      </c>
      <c r="BA48" s="244"/>
    </row>
    <row r="49" spans="1:77">
      <c r="A49" s="4"/>
      <c r="B49" s="28" t="str">
        <f ca="1">IF(ISERROR(MATCH(B$1,INDIRECT("Table!A"&amp;#REF!):INDIRECT("Table!" &amp; $BA$211 &amp;#REF!),0)),"",INDIRECT(CONCATENATE("Table!",ADDRESS(#REF!,MATCH(B$1,INDIRECT("Table!A" &amp;#REF!):INDIRECT("Table!" &amp; $BA$211 &amp;#REF!),0)))))</f>
        <v/>
      </c>
      <c r="C49" s="28" t="str">
        <f ca="1">IF(ISERROR(MATCH(C$1,INDIRECT("Table!A"&amp;#REF!):INDIRECT("Table!" &amp; $BA$211 &amp;#REF!),0)),"",INDIRECT(CONCATENATE("Table!",ADDRESS(#REF!,MATCH(C$1,INDIRECT("Table!A" &amp;#REF!):INDIRECT("Table!" &amp; $BA$211 &amp;#REF!),0)))))</f>
        <v/>
      </c>
      <c r="D49" s="28" t="str">
        <f ca="1">IF(ISERROR(MATCH(D$1,INDIRECT("Table!A"&amp;#REF!):INDIRECT("Table!" &amp; $BA$211 &amp;#REF!),0)),"",INDIRECT(CONCATENATE("Table!",ADDRESS(#REF!,MATCH(D$1,INDIRECT("Table!A" &amp;#REF!):INDIRECT("Table!" &amp; $BA$211 &amp;#REF!),0)))))</f>
        <v/>
      </c>
      <c r="E49" s="28" t="str">
        <f ca="1">IF(ISERROR(MATCH(E$1,INDIRECT("Table!A"&amp;#REF!):INDIRECT("Table!" &amp; $BA$211 &amp;#REF!),0)),"",INDIRECT(CONCATENATE("Table!",ADDRESS(#REF!,MATCH(E$1,INDIRECT("Table!A" &amp;#REF!):INDIRECT("Table!" &amp; $BA$211 &amp;#REF!),0)))))</f>
        <v/>
      </c>
      <c r="F49" s="28" t="str">
        <f ca="1">IF(ISERROR(MATCH(F$1,INDIRECT("Table!A"&amp;#REF!):INDIRECT("Table!" &amp; $BA$211 &amp;#REF!),0)),"",INDIRECT(CONCATENATE("Table!",ADDRESS(#REF!,MATCH(F$1,INDIRECT("Table!A" &amp;#REF!):INDIRECT("Table!" &amp; $BA$211 &amp;#REF!),0)))))</f>
        <v/>
      </c>
      <c r="G49" s="28" t="str">
        <f ca="1">IF(ISERROR(MATCH(G$1,INDIRECT("Table!A"&amp;#REF!):INDIRECT("Table!" &amp; $BA$211 &amp;#REF!),0)),"",INDIRECT(CONCATENATE("Table!",ADDRESS(#REF!,MATCH(G$1,INDIRECT("Table!A" &amp;#REF!):INDIRECT("Table!" &amp; $BA$211 &amp;#REF!),0)))))</f>
        <v/>
      </c>
      <c r="H49" s="28" t="str">
        <f ca="1">IF(ISERROR(MATCH(H$1,INDIRECT("Table!A"&amp;#REF!):INDIRECT("Table!" &amp; $BA$211 &amp;#REF!),0)),"",INDIRECT(CONCATENATE("Table!",ADDRESS(#REF!,MATCH(H$1,INDIRECT("Table!A" &amp;#REF!):INDIRECT("Table!" &amp; $BA$211 &amp;#REF!),0)))))</f>
        <v/>
      </c>
      <c r="I49" s="278"/>
      <c r="J49" s="278"/>
      <c r="K49" s="28" t="str">
        <f ca="1">IF(ISERROR(MATCH(L$1,INDIRECT("Table!A"&amp;#REF!):INDIRECT("Table!" &amp; $BA$211 &amp;#REF!),0)),"",INDIRECT(CONCATENATE("Table!",ADDRESS(#REF!,MATCH(L$1,INDIRECT("Table!A" &amp;#REF!):INDIRECT("Table!" &amp; $BA$211 &amp;#REF!),0)))))</f>
        <v/>
      </c>
      <c r="L49" s="28" t="str">
        <f ca="1">IF(ISERROR(MATCH(M$1,INDIRECT("Table!A"&amp;#REF!):INDIRECT("Table!" &amp; $BA$211 &amp;#REF!),0)),"",INDIRECT(CONCATENATE("Table!",ADDRESS(#REF!,MATCH(M$1,INDIRECT("Table!A" &amp;#REF!):INDIRECT("Table!" &amp; $BA$211 &amp;#REF!),0)))))</f>
        <v/>
      </c>
      <c r="M49" s="28" t="str">
        <f ca="1">IF(ISERROR(MATCH(N$1,INDIRECT("Table!A"&amp;#REF!):INDIRECT("Table!" &amp; $BA$211 &amp;#REF!),0)),"",INDIRECT(CONCATENATE("Table!",ADDRESS(#REF!,MATCH(N$1,INDIRECT("Table!A" &amp;#REF!):INDIRECT("Table!" &amp; $BA$211 &amp;#REF!),0)))))</f>
        <v/>
      </c>
      <c r="N49" s="28" t="str">
        <f ca="1">IF(ISERROR(MATCH(O$1,INDIRECT("Table!A"&amp;#REF!):INDIRECT("Table!" &amp; $BA$211 &amp;#REF!),0)),"",INDIRECT(CONCATENATE("Table!",ADDRESS(#REF!,MATCH(O$1,INDIRECT("Table!A" &amp;#REF!):INDIRECT("Table!" &amp; $BA$211 &amp;#REF!),0)))))</f>
        <v/>
      </c>
      <c r="O49" s="278"/>
      <c r="P49" s="278"/>
      <c r="Q49" s="278"/>
      <c r="R49" s="278"/>
      <c r="S49" s="28"/>
      <c r="T49" s="28" t="str">
        <f ca="1">IF(ISERROR(MATCH(V$1,INDIRECT("Table!A"&amp;#REF!):INDIRECT("Table!" &amp; $BA$211 &amp;#REF!),0)),"",INDIRECT(CONCATENATE("Table!",ADDRESS(#REF!,MATCH(V$1,INDIRECT("Table!A" &amp;#REF!):INDIRECT("Table!" &amp; $BA$211 &amp;#REF!),0)))))</f>
        <v/>
      </c>
      <c r="U49" s="28" t="str">
        <f ca="1">IF(ISERROR(MATCH(W$1,INDIRECT("Table!A"&amp;#REF!):INDIRECT("Table!" &amp; $BA$211 &amp;#REF!),0)),"",INDIRECT(CONCATENATE("Table!",ADDRESS(#REF!,MATCH(W$1,INDIRECT("Table!A" &amp;#REF!):INDIRECT("Table!" &amp; $BA$211 &amp;#REF!),0)))))</f>
        <v/>
      </c>
      <c r="BA49" s="243"/>
    </row>
    <row r="50" spans="1:77">
      <c r="A50" s="4"/>
      <c r="B50" s="28" t="str">
        <f ca="1">IF(ISERROR(MATCH(B$1,INDIRECT("Table!A"&amp;#REF!):INDIRECT("Table!" &amp; $BA$211 &amp;#REF!),0)),"",INDIRECT(CONCATENATE("Table!",ADDRESS(#REF!,MATCH(B$1,INDIRECT("Table!A" &amp;#REF!):INDIRECT("Table!" &amp; $BA$211 &amp;#REF!),0)))))</f>
        <v/>
      </c>
      <c r="C50" s="28" t="str">
        <f ca="1">IF(ISERROR(MATCH(C$1,INDIRECT("Table!A"&amp;#REF!):INDIRECT("Table!" &amp; $BA$211 &amp;#REF!),0)),"",INDIRECT(CONCATENATE("Table!",ADDRESS(#REF!,MATCH(C$1,INDIRECT("Table!A" &amp;#REF!):INDIRECT("Table!" &amp; $BA$211 &amp;#REF!),0)))))</f>
        <v/>
      </c>
      <c r="D50" s="28" t="str">
        <f ca="1">IF(ISERROR(MATCH(D$1,INDIRECT("Table!A"&amp;#REF!):INDIRECT("Table!" &amp; $BA$211 &amp;#REF!),0)),"",INDIRECT(CONCATENATE("Table!",ADDRESS(#REF!,MATCH(D$1,INDIRECT("Table!A" &amp;#REF!):INDIRECT("Table!" &amp; $BA$211 &amp;#REF!),0)))))</f>
        <v/>
      </c>
      <c r="E50" s="28" t="str">
        <f ca="1">IF(ISERROR(MATCH(E$1,INDIRECT("Table!A"&amp;#REF!):INDIRECT("Table!" &amp; $BA$211 &amp;#REF!),0)),"",INDIRECT(CONCATENATE("Table!",ADDRESS(#REF!,MATCH(E$1,INDIRECT("Table!A" &amp;#REF!):INDIRECT("Table!" &amp; $BA$211 &amp;#REF!),0)))))</f>
        <v/>
      </c>
      <c r="F50" s="28" t="str">
        <f ca="1">IF(ISERROR(MATCH(F$1,INDIRECT("Table!A"&amp;#REF!):INDIRECT("Table!" &amp; $BA$211 &amp;#REF!),0)),"",INDIRECT(CONCATENATE("Table!",ADDRESS(#REF!,MATCH(F$1,INDIRECT("Table!A" &amp;#REF!):INDIRECT("Table!" &amp; $BA$211 &amp;#REF!),0)))))</f>
        <v/>
      </c>
      <c r="G50" s="28" t="str">
        <f ca="1">IF(ISERROR(MATCH(G$1,INDIRECT("Table!A"&amp;#REF!):INDIRECT("Table!" &amp; $BA$211 &amp;#REF!),0)),"",INDIRECT(CONCATENATE("Table!",ADDRESS(#REF!,MATCH(G$1,INDIRECT("Table!A" &amp;#REF!):INDIRECT("Table!" &amp; $BA$211 &amp;#REF!),0)))))</f>
        <v/>
      </c>
      <c r="H50" s="28" t="str">
        <f ca="1">IF(ISERROR(MATCH(H$1,INDIRECT("Table!A"&amp;#REF!):INDIRECT("Table!" &amp; $BA$211 &amp;#REF!),0)),"",INDIRECT(CONCATENATE("Table!",ADDRESS(#REF!,MATCH(H$1,INDIRECT("Table!A" &amp;#REF!):INDIRECT("Table!" &amp; $BA$211 &amp;#REF!),0)))))</f>
        <v/>
      </c>
      <c r="I50" s="278"/>
      <c r="J50" s="278"/>
      <c r="K50" s="28" t="str">
        <f ca="1">IF(ISERROR(MATCH(L$1,INDIRECT("Table!A"&amp;#REF!):INDIRECT("Table!" &amp; $BA$211 &amp;#REF!),0)),"",INDIRECT(CONCATENATE("Table!",ADDRESS(#REF!,MATCH(L$1,INDIRECT("Table!A" &amp;#REF!):INDIRECT("Table!" &amp; $BA$211 &amp;#REF!),0)))))</f>
        <v/>
      </c>
      <c r="L50" s="28" t="str">
        <f ca="1">IF(ISERROR(MATCH(M$1,INDIRECT("Table!A"&amp;#REF!):INDIRECT("Table!" &amp; $BA$211 &amp;#REF!),0)),"",INDIRECT(CONCATENATE("Table!",ADDRESS(#REF!,MATCH(M$1,INDIRECT("Table!A" &amp;#REF!):INDIRECT("Table!" &amp; $BA$211 &amp;#REF!),0)))))</f>
        <v/>
      </c>
      <c r="M50" s="28" t="str">
        <f ca="1">IF(ISERROR(MATCH(N$1,INDIRECT("Table!A"&amp;#REF!):INDIRECT("Table!" &amp; $BA$211 &amp;#REF!),0)),"",INDIRECT(CONCATENATE("Table!",ADDRESS(#REF!,MATCH(N$1,INDIRECT("Table!A" &amp;#REF!):INDIRECT("Table!" &amp; $BA$211 &amp;#REF!),0)))))</f>
        <v/>
      </c>
      <c r="N50" s="28" t="str">
        <f ca="1">IF(ISERROR(MATCH(O$1,INDIRECT("Table!A"&amp;#REF!):INDIRECT("Table!" &amp; $BA$211 &amp;#REF!),0)),"",INDIRECT(CONCATENATE("Table!",ADDRESS(#REF!,MATCH(O$1,INDIRECT("Table!A" &amp;#REF!):INDIRECT("Table!" &amp; $BA$211 &amp;#REF!),0)))))</f>
        <v/>
      </c>
      <c r="O50" s="278"/>
      <c r="P50" s="278"/>
      <c r="Q50" s="278"/>
      <c r="R50" s="278"/>
      <c r="S50" s="28"/>
      <c r="T50" s="28" t="str">
        <f ca="1">IF(ISERROR(MATCH(V$1,INDIRECT("Table!A"&amp;#REF!):INDIRECT("Table!" &amp; $BA$211 &amp;#REF!),0)),"",INDIRECT(CONCATENATE("Table!",ADDRESS(#REF!,MATCH(V$1,INDIRECT("Table!A" &amp;#REF!):INDIRECT("Table!" &amp; $BA$211 &amp;#REF!),0)))))</f>
        <v/>
      </c>
      <c r="U50" s="28" t="str">
        <f ca="1">IF(ISERROR(MATCH(W$1,INDIRECT("Table!A"&amp;#REF!):INDIRECT("Table!" &amp; $BA$211 &amp;#REF!),0)),"",INDIRECT(CONCATENATE("Table!",ADDRESS(#REF!,MATCH(W$1,INDIRECT("Table!A" &amp;#REF!):INDIRECT("Table!" &amp; $BA$211 &amp;#REF!),0)))))</f>
        <v/>
      </c>
      <c r="BA50" s="242"/>
    </row>
    <row r="51" spans="1:77">
      <c r="A51" s="4"/>
      <c r="B51" s="28" t="str">
        <f ca="1">IF(ISERROR(MATCH(B$1,INDIRECT("Table!A"&amp;#REF!):INDIRECT("Table!" &amp; $BA$211 &amp;#REF!),0)),"",INDIRECT(CONCATENATE("Table!",ADDRESS(#REF!,MATCH(B$1,INDIRECT("Table!A" &amp;#REF!):INDIRECT("Table!" &amp; $BA$211 &amp;#REF!),0)))))</f>
        <v/>
      </c>
      <c r="C51" s="28" t="str">
        <f ca="1">IF(ISERROR(MATCH(C$1,INDIRECT("Table!A"&amp;#REF!):INDIRECT("Table!" &amp; $BA$211 &amp;#REF!),0)),"",INDIRECT(CONCATENATE("Table!",ADDRESS(#REF!,MATCH(C$1,INDIRECT("Table!A" &amp;#REF!):INDIRECT("Table!" &amp; $BA$211 &amp;#REF!),0)))))</f>
        <v/>
      </c>
      <c r="D51" s="28" t="str">
        <f ca="1">IF(ISERROR(MATCH(D$1,INDIRECT("Table!A"&amp;#REF!):INDIRECT("Table!" &amp; $BA$211 &amp;#REF!),0)),"",INDIRECT(CONCATENATE("Table!",ADDRESS(#REF!,MATCH(D$1,INDIRECT("Table!A" &amp;#REF!):INDIRECT("Table!" &amp; $BA$211 &amp;#REF!),0)))))</f>
        <v/>
      </c>
      <c r="E51" s="28" t="str">
        <f ca="1">IF(ISERROR(MATCH(E$1,INDIRECT("Table!A"&amp;#REF!):INDIRECT("Table!" &amp; $BA$211 &amp;#REF!),0)),"",INDIRECT(CONCATENATE("Table!",ADDRESS(#REF!,MATCH(E$1,INDIRECT("Table!A" &amp;#REF!):INDIRECT("Table!" &amp; $BA$211 &amp;#REF!),0)))))</f>
        <v/>
      </c>
      <c r="F51" s="28" t="str">
        <f ca="1">IF(ISERROR(MATCH(F$1,INDIRECT("Table!A"&amp;#REF!):INDIRECT("Table!" &amp; $BA$211 &amp;#REF!),0)),"",INDIRECT(CONCATENATE("Table!",ADDRESS(#REF!,MATCH(F$1,INDIRECT("Table!A" &amp;#REF!):INDIRECT("Table!" &amp; $BA$211 &amp;#REF!),0)))))</f>
        <v/>
      </c>
      <c r="G51" s="28" t="str">
        <f ca="1">IF(ISERROR(MATCH(G$1,INDIRECT("Table!A"&amp;#REF!):INDIRECT("Table!" &amp; $BA$211 &amp;#REF!),0)),"",INDIRECT(CONCATENATE("Table!",ADDRESS(#REF!,MATCH(G$1,INDIRECT("Table!A" &amp;#REF!):INDIRECT("Table!" &amp; $BA$211 &amp;#REF!),0)))))</f>
        <v/>
      </c>
      <c r="H51" s="28" t="str">
        <f ca="1">IF(ISERROR(MATCH(H$1,INDIRECT("Table!A"&amp;#REF!):INDIRECT("Table!" &amp; $BA$211 &amp;#REF!),0)),"",INDIRECT(CONCATENATE("Table!",ADDRESS(#REF!,MATCH(H$1,INDIRECT("Table!A" &amp;#REF!):INDIRECT("Table!" &amp; $BA$211 &amp;#REF!),0)))))</f>
        <v/>
      </c>
      <c r="I51" s="278"/>
      <c r="J51" s="278"/>
      <c r="K51" s="28" t="str">
        <f ca="1">IF(ISERROR(MATCH(L$1,INDIRECT("Table!A"&amp;#REF!):INDIRECT("Table!" &amp; $BA$211 &amp;#REF!),0)),"",INDIRECT(CONCATENATE("Table!",ADDRESS(#REF!,MATCH(L$1,INDIRECT("Table!A" &amp;#REF!):INDIRECT("Table!" &amp; $BA$211 &amp;#REF!),0)))))</f>
        <v/>
      </c>
      <c r="L51" s="28" t="str">
        <f ca="1">IF(ISERROR(MATCH(M$1,INDIRECT("Table!A"&amp;#REF!):INDIRECT("Table!" &amp; $BA$211 &amp;#REF!),0)),"",INDIRECT(CONCATENATE("Table!",ADDRESS(#REF!,MATCH(M$1,INDIRECT("Table!A" &amp;#REF!):INDIRECT("Table!" &amp; $BA$211 &amp;#REF!),0)))))</f>
        <v/>
      </c>
      <c r="M51" s="28" t="str">
        <f ca="1">IF(ISERROR(MATCH(N$1,INDIRECT("Table!A"&amp;#REF!):INDIRECT("Table!" &amp; $BA$211 &amp;#REF!),0)),"",INDIRECT(CONCATENATE("Table!",ADDRESS(#REF!,MATCH(N$1,INDIRECT("Table!A" &amp;#REF!):INDIRECT("Table!" &amp; $BA$211 &amp;#REF!),0)))))</f>
        <v/>
      </c>
      <c r="N51" s="28" t="str">
        <f ca="1">IF(ISERROR(MATCH(O$1,INDIRECT("Table!A"&amp;#REF!):INDIRECT("Table!" &amp; $BA$211 &amp;#REF!),0)),"",INDIRECT(CONCATENATE("Table!",ADDRESS(#REF!,MATCH(O$1,INDIRECT("Table!A" &amp;#REF!):INDIRECT("Table!" &amp; $BA$211 &amp;#REF!),0)))))</f>
        <v/>
      </c>
      <c r="O51" s="278"/>
      <c r="P51" s="278"/>
      <c r="Q51" s="278"/>
      <c r="R51" s="278"/>
      <c r="S51" s="28"/>
      <c r="T51" s="28" t="str">
        <f ca="1">IF(ISERROR(MATCH(V$1,INDIRECT("Table!A"&amp;#REF!):INDIRECT("Table!" &amp; $BA$211 &amp;#REF!),0)),"",INDIRECT(CONCATENATE("Table!",ADDRESS(#REF!,MATCH(V$1,INDIRECT("Table!A" &amp;#REF!):INDIRECT("Table!" &amp; $BA$211 &amp;#REF!),0)))))</f>
        <v/>
      </c>
      <c r="U51" s="28" t="str">
        <f ca="1">IF(ISERROR(MATCH(W$1,INDIRECT("Table!A"&amp;#REF!):INDIRECT("Table!" &amp; $BA$211 &amp;#REF!),0)),"",INDIRECT(CONCATENATE("Table!",ADDRESS(#REF!,MATCH(W$1,INDIRECT("Table!A" &amp;#REF!):INDIRECT("Table!" &amp; $BA$211 &amp;#REF!),0)))))</f>
        <v/>
      </c>
      <c r="BA51" s="224"/>
    </row>
    <row r="52" spans="1:77">
      <c r="A52" s="4"/>
      <c r="B52" s="28" t="str">
        <f ca="1">IF(ISERROR(MATCH(B$1,INDIRECT("Table!A"&amp;#REF!):INDIRECT("Table!" &amp; $BA$211 &amp;#REF!),0)),"",INDIRECT(CONCATENATE("Table!",ADDRESS(#REF!,MATCH(B$1,INDIRECT("Table!A" &amp;#REF!):INDIRECT("Table!" &amp; $BA$211 &amp;#REF!),0)))))</f>
        <v/>
      </c>
      <c r="C52" s="28" t="str">
        <f ca="1">IF(ISERROR(MATCH(C$1,INDIRECT("Table!A"&amp;#REF!):INDIRECT("Table!" &amp; $BA$211 &amp;#REF!),0)),"",INDIRECT(CONCATENATE("Table!",ADDRESS(#REF!,MATCH(C$1,INDIRECT("Table!A" &amp;#REF!):INDIRECT("Table!" &amp; $BA$211 &amp;#REF!),0)))))</f>
        <v/>
      </c>
      <c r="D52" s="28" t="str">
        <f ca="1">IF(ISERROR(MATCH(D$1,INDIRECT("Table!A"&amp;#REF!):INDIRECT("Table!" &amp; $BA$211 &amp;#REF!),0)),"",INDIRECT(CONCATENATE("Table!",ADDRESS(#REF!,MATCH(D$1,INDIRECT("Table!A" &amp;#REF!):INDIRECT("Table!" &amp; $BA$211 &amp;#REF!),0)))))</f>
        <v/>
      </c>
      <c r="E52" s="28" t="str">
        <f ca="1">IF(ISERROR(MATCH(E$1,INDIRECT("Table!A"&amp;#REF!):INDIRECT("Table!" &amp; $BA$211 &amp;#REF!),0)),"",INDIRECT(CONCATENATE("Table!",ADDRESS(#REF!,MATCH(E$1,INDIRECT("Table!A" &amp;#REF!):INDIRECT("Table!" &amp; $BA$211 &amp;#REF!),0)))))</f>
        <v/>
      </c>
      <c r="F52" s="28" t="str">
        <f ca="1">IF(ISERROR(MATCH(F$1,INDIRECT("Table!A"&amp;#REF!):INDIRECT("Table!" &amp; $BA$211 &amp;#REF!),0)),"",INDIRECT(CONCATENATE("Table!",ADDRESS(#REF!,MATCH(F$1,INDIRECT("Table!A" &amp;#REF!):INDIRECT("Table!" &amp; $BA$211 &amp;#REF!),0)))))</f>
        <v/>
      </c>
      <c r="G52" s="28" t="str">
        <f ca="1">IF(ISERROR(MATCH(G$1,INDIRECT("Table!A"&amp;#REF!):INDIRECT("Table!" &amp; $BA$211 &amp;#REF!),0)),"",INDIRECT(CONCATENATE("Table!",ADDRESS(#REF!,MATCH(G$1,INDIRECT("Table!A" &amp;#REF!):INDIRECT("Table!" &amp; $BA$211 &amp;#REF!),0)))))</f>
        <v/>
      </c>
      <c r="H52" s="28" t="str">
        <f ca="1">IF(ISERROR(MATCH(H$1,INDIRECT("Table!A"&amp;#REF!):INDIRECT("Table!" &amp; $BA$211 &amp;#REF!),0)),"",INDIRECT(CONCATENATE("Table!",ADDRESS(#REF!,MATCH(H$1,INDIRECT("Table!A" &amp;#REF!):INDIRECT("Table!" &amp; $BA$211 &amp;#REF!),0)))))</f>
        <v/>
      </c>
      <c r="I52" s="278"/>
      <c r="J52" s="278"/>
      <c r="K52" s="28" t="str">
        <f ca="1">IF(ISERROR(MATCH(L$1,INDIRECT("Table!A"&amp;#REF!):INDIRECT("Table!" &amp; $BA$211 &amp;#REF!),0)),"",INDIRECT(CONCATENATE("Table!",ADDRESS(#REF!,MATCH(L$1,INDIRECT("Table!A" &amp;#REF!):INDIRECT("Table!" &amp; $BA$211 &amp;#REF!),0)))))</f>
        <v/>
      </c>
      <c r="L52" s="28" t="str">
        <f ca="1">IF(ISERROR(MATCH(M$1,INDIRECT("Table!A"&amp;#REF!):INDIRECT("Table!" &amp; $BA$211 &amp;#REF!),0)),"",INDIRECT(CONCATENATE("Table!",ADDRESS(#REF!,MATCH(M$1,INDIRECT("Table!A" &amp;#REF!):INDIRECT("Table!" &amp; $BA$211 &amp;#REF!),0)))))</f>
        <v/>
      </c>
      <c r="M52" s="28" t="str">
        <f ca="1">IF(ISERROR(MATCH(N$1,INDIRECT("Table!A"&amp;#REF!):INDIRECT("Table!" &amp; $BA$211 &amp;#REF!),0)),"",INDIRECT(CONCATENATE("Table!",ADDRESS(#REF!,MATCH(N$1,INDIRECT("Table!A" &amp;#REF!):INDIRECT("Table!" &amp; $BA$211 &amp;#REF!),0)))))</f>
        <v/>
      </c>
      <c r="N52" s="28" t="str">
        <f ca="1">IF(ISERROR(MATCH(O$1,INDIRECT("Table!A"&amp;#REF!):INDIRECT("Table!" &amp; $BA$211 &amp;#REF!),0)),"",INDIRECT(CONCATENATE("Table!",ADDRESS(#REF!,MATCH(O$1,INDIRECT("Table!A" &amp;#REF!):INDIRECT("Table!" &amp; $BA$211 &amp;#REF!),0)))))</f>
        <v/>
      </c>
      <c r="O52" s="278"/>
      <c r="P52" s="278"/>
      <c r="Q52" s="278"/>
      <c r="R52" s="278"/>
      <c r="S52" s="28"/>
      <c r="T52" s="28" t="str">
        <f ca="1">IF(ISERROR(MATCH(V$1,INDIRECT("Table!A"&amp;#REF!):INDIRECT("Table!" &amp; $BA$211 &amp;#REF!),0)),"",INDIRECT(CONCATENATE("Table!",ADDRESS(#REF!,MATCH(V$1,INDIRECT("Table!A" &amp;#REF!):INDIRECT("Table!" &amp; $BA$211 &amp;#REF!),0)))))</f>
        <v/>
      </c>
      <c r="U52" s="28" t="str">
        <f ca="1">IF(ISERROR(MATCH(W$1,INDIRECT("Table!A"&amp;#REF!):INDIRECT("Table!" &amp; $BA$211 &amp;#REF!),0)),"",INDIRECT(CONCATENATE("Table!",ADDRESS(#REF!,MATCH(W$1,INDIRECT("Table!A" &amp;#REF!):INDIRECT("Table!" &amp; $BA$211 &amp;#REF!),0)))))</f>
        <v/>
      </c>
      <c r="BB52" s="28" t="str">
        <f ca="1">IF(ISERROR(MATCH(X$1,INDIRECT("Table!A"&amp;$BY52):INDIRECT("Table!" &amp; $BA$211 &amp; $BY52),0)),"",INDIRECT(CONCATENATE("Table!",ADDRESS($BU52,MATCH(X$1,INDIRECT("Table!A" &amp; $BY52):INDIRECT("Table!" &amp; $BA$211 &amp; $BY52),0)))))</f>
        <v/>
      </c>
      <c r="BC52" s="28" t="str">
        <f ca="1">IF(ISERROR(MATCH(Y$1,INDIRECT("Table!A"&amp;$BY52):INDIRECT("Table!" &amp; $BA$211 &amp; $BY52),0)),"",INDIRECT(CONCATENATE("Table!",ADDRESS($BU52,MATCH(Y$1,INDIRECT("Table!A" &amp; $BY52):INDIRECT("Table!" &amp; $BA$211 &amp; $BY52),0)))))</f>
        <v/>
      </c>
      <c r="BD52" s="28" t="str">
        <f ca="1">IF(ISERROR(MATCH(Z$1,INDIRECT("Table!A"&amp;$BY52):INDIRECT("Table!" &amp; $BA$211 &amp; $BY52),0)),"",INDIRECT(CONCATENATE("Table!",ADDRESS($BU52,MATCH(Z$1,INDIRECT("Table!A" &amp; $BY52):INDIRECT("Table!" &amp; $BA$211 &amp; $BY52),0)))))</f>
        <v/>
      </c>
      <c r="BE52" s="28" t="str">
        <f ca="1">IF(ISERROR(MATCH(AA$1,INDIRECT("Table!A"&amp;$BY52):INDIRECT("Table!" &amp; $BA$211 &amp; $BY52),0)),"",INDIRECT(CONCATENATE("Table!",ADDRESS($BU52,MATCH(AA$1,INDIRECT("Table!A" &amp; $BY52):INDIRECT("Table!" &amp; $BA$211 &amp; $BY52),0)))))</f>
        <v/>
      </c>
      <c r="BF52" s="28" t="str">
        <f ca="1">IF(ISERROR(MATCH(AB$1,INDIRECT("Table!A"&amp;$BY52):INDIRECT("Table!" &amp; $BA$211 &amp; $BY52),0)),"",INDIRECT(CONCATENATE("Table!",ADDRESS($BU52,MATCH(AB$1,INDIRECT("Table!A" &amp; $BY52):INDIRECT("Table!" &amp; $BA$211 &amp; $BY52),0)))))</f>
        <v/>
      </c>
      <c r="BG52" s="28" t="str">
        <f ca="1">IF(ISERROR(MATCH(AF$1,INDIRECT("Table!A"&amp;$BY52):INDIRECT("Table!" &amp; $BA$211 &amp; $BY52),0)),"",INDIRECT(CONCATENATE("Table!",ADDRESS($BU52,MATCH(AF$1,INDIRECT("Table!A" &amp; $BY52):INDIRECT("Table!" &amp; $BA$211 &amp; $BY52),0)))))</f>
        <v/>
      </c>
      <c r="BH52" s="28" t="str">
        <f ca="1">IF(ISERROR(MATCH(AG$1,INDIRECT("Table!A"&amp;$BY52):INDIRECT("Table!" &amp; $BA$211 &amp; $BY52),0)),"",INDIRECT(CONCATENATE("Table!",ADDRESS($BU52,MATCH(AG$1,INDIRECT("Table!A" &amp; $BY52):INDIRECT("Table!" &amp; $BA$211 &amp; $BY52),0)))))</f>
        <v/>
      </c>
      <c r="BI52" s="28" t="str">
        <f ca="1">IF(ISERROR(MATCH(AH$1,INDIRECT("Table!A"&amp;$BY52):INDIRECT("Table!" &amp; $BA$211 &amp; $BY52),0)),"",INDIRECT(CONCATENATE("Table!",ADDRESS($BU52,MATCH(AH$1,INDIRECT("Table!A" &amp; $BY52):INDIRECT("Table!" &amp; $BA$211 &amp; $BY52),0)))))</f>
        <v/>
      </c>
      <c r="BJ52" s="28" t="str">
        <f ca="1">IF(ISERROR(MATCH(AI$1,INDIRECT("Table!A"&amp;$BY52):INDIRECT("Table!" &amp; $BA$211 &amp; $BY52),0)),"",INDIRECT(CONCATENATE("Table!",ADDRESS($BU52,MATCH(AI$1,INDIRECT("Table!A" &amp; $BY52):INDIRECT("Table!" &amp; $BA$211 &amp; $BY52),0)))))</f>
        <v/>
      </c>
      <c r="BK52" s="28" t="str">
        <f ca="1">IF(ISERROR(MATCH(AJ$1,INDIRECT("Table!A"&amp;$BY52):INDIRECT("Table!" &amp; $BA$211 &amp; $BY52),0)),"",INDIRECT(CONCATENATE("Table!",ADDRESS($BU52,MATCH(AJ$1,INDIRECT("Table!A" &amp; $BY52):INDIRECT("Table!" &amp; $BA$211 &amp; $BY52),0)))))</f>
        <v/>
      </c>
      <c r="BL52" s="10"/>
      <c r="BM52" s="10"/>
      <c r="BQ52" s="24"/>
      <c r="BU52" s="10"/>
      <c r="BY52" s="24"/>
    </row>
    <row r="53" spans="1:77">
      <c r="A53" s="4"/>
      <c r="B53" s="28" t="str">
        <f ca="1">IF(ISERROR(MATCH(B$1,INDIRECT("Table!A"&amp;#REF!):INDIRECT("Table!" &amp; $BA$211 &amp;#REF!),0)),"",INDIRECT(CONCATENATE("Table!",ADDRESS(#REF!,MATCH(B$1,INDIRECT("Table!A" &amp;#REF!):INDIRECT("Table!" &amp; $BA$211 &amp;#REF!),0)))))</f>
        <v/>
      </c>
      <c r="C53" s="28" t="str">
        <f ca="1">IF(ISERROR(MATCH(C$1,INDIRECT("Table!A"&amp;#REF!):INDIRECT("Table!" &amp; $BA$211 &amp;#REF!),0)),"",INDIRECT(CONCATENATE("Table!",ADDRESS(#REF!,MATCH(C$1,INDIRECT("Table!A" &amp;#REF!):INDIRECT("Table!" &amp; $BA$211 &amp;#REF!),0)))))</f>
        <v/>
      </c>
      <c r="D53" s="28" t="str">
        <f ca="1">IF(ISERROR(MATCH(D$1,INDIRECT("Table!A"&amp;#REF!):INDIRECT("Table!" &amp; $BA$211 &amp;#REF!),0)),"",INDIRECT(CONCATENATE("Table!",ADDRESS(#REF!,MATCH(D$1,INDIRECT("Table!A" &amp;#REF!):INDIRECT("Table!" &amp; $BA$211 &amp;#REF!),0)))))</f>
        <v/>
      </c>
      <c r="E53" s="28" t="str">
        <f ca="1">IF(ISERROR(MATCH(E$1,INDIRECT("Table!A"&amp;#REF!):INDIRECT("Table!" &amp; $BA$211 &amp;#REF!),0)),"",INDIRECT(CONCATENATE("Table!",ADDRESS(#REF!,MATCH(E$1,INDIRECT("Table!A" &amp;#REF!):INDIRECT("Table!" &amp; $BA$211 &amp;#REF!),0)))))</f>
        <v/>
      </c>
      <c r="F53" s="28" t="str">
        <f ca="1">IF(ISERROR(MATCH(F$1,INDIRECT("Table!A"&amp;#REF!):INDIRECT("Table!" &amp; $BA$211 &amp;#REF!),0)),"",INDIRECT(CONCATENATE("Table!",ADDRESS(#REF!,MATCH(F$1,INDIRECT("Table!A" &amp;#REF!):INDIRECT("Table!" &amp; $BA$211 &amp;#REF!),0)))))</f>
        <v/>
      </c>
      <c r="G53" s="28" t="str">
        <f ca="1">IF(ISERROR(MATCH(G$1,INDIRECT("Table!A"&amp;#REF!):INDIRECT("Table!" &amp; $BA$211 &amp;#REF!),0)),"",INDIRECT(CONCATENATE("Table!",ADDRESS(#REF!,MATCH(G$1,INDIRECT("Table!A" &amp;#REF!):INDIRECT("Table!" &amp; $BA$211 &amp;#REF!),0)))))</f>
        <v/>
      </c>
      <c r="H53" s="28" t="str">
        <f ca="1">IF(ISERROR(MATCH(H$1,INDIRECT("Table!A"&amp;#REF!):INDIRECT("Table!" &amp; $BA$211 &amp;#REF!),0)),"",INDIRECT(CONCATENATE("Table!",ADDRESS(#REF!,MATCH(H$1,INDIRECT("Table!A" &amp;#REF!):INDIRECT("Table!" &amp; $BA$211 &amp;#REF!),0)))))</f>
        <v/>
      </c>
      <c r="I53" s="278"/>
      <c r="J53" s="278"/>
      <c r="K53" s="28" t="str">
        <f ca="1">IF(ISERROR(MATCH(L$1,INDIRECT("Table!A"&amp;#REF!):INDIRECT("Table!" &amp; $BA$211 &amp;#REF!),0)),"",INDIRECT(CONCATENATE("Table!",ADDRESS(#REF!,MATCH(L$1,INDIRECT("Table!A" &amp;#REF!):INDIRECT("Table!" &amp; $BA$211 &amp;#REF!),0)))))</f>
        <v/>
      </c>
      <c r="L53" s="28" t="str">
        <f ca="1">IF(ISERROR(MATCH(M$1,INDIRECT("Table!A"&amp;#REF!):INDIRECT("Table!" &amp; $BA$211 &amp;#REF!),0)),"",INDIRECT(CONCATENATE("Table!",ADDRESS(#REF!,MATCH(M$1,INDIRECT("Table!A" &amp;#REF!):INDIRECT("Table!" &amp; $BA$211 &amp;#REF!),0)))))</f>
        <v/>
      </c>
      <c r="M53" s="28" t="str">
        <f ca="1">IF(ISERROR(MATCH(N$1,INDIRECT("Table!A"&amp;#REF!):INDIRECT("Table!" &amp; $BA$211 &amp;#REF!),0)),"",INDIRECT(CONCATENATE("Table!",ADDRESS(#REF!,MATCH(N$1,INDIRECT("Table!A" &amp;#REF!):INDIRECT("Table!" &amp; $BA$211 &amp;#REF!),0)))))</f>
        <v/>
      </c>
      <c r="N53" s="28" t="str">
        <f ca="1">IF(ISERROR(MATCH(O$1,INDIRECT("Table!A"&amp;#REF!):INDIRECT("Table!" &amp; $BA$211 &amp;#REF!),0)),"",INDIRECT(CONCATENATE("Table!",ADDRESS(#REF!,MATCH(O$1,INDIRECT("Table!A" &amp;#REF!):INDIRECT("Table!" &amp; $BA$211 &amp;#REF!),0)))))</f>
        <v/>
      </c>
      <c r="O53" s="278"/>
      <c r="P53" s="278"/>
      <c r="Q53" s="278"/>
      <c r="R53" s="278"/>
      <c r="S53" s="28"/>
      <c r="T53" s="28" t="str">
        <f ca="1">IF(ISERROR(MATCH(V$1,INDIRECT("Table!A"&amp;#REF!):INDIRECT("Table!" &amp; $BA$211 &amp;#REF!),0)),"",INDIRECT(CONCATENATE("Table!",ADDRESS(#REF!,MATCH(V$1,INDIRECT("Table!A" &amp;#REF!):INDIRECT("Table!" &amp; $BA$211 &amp;#REF!),0)))))</f>
        <v/>
      </c>
      <c r="U53" s="28" t="str">
        <f ca="1">IF(ISERROR(MATCH(W$1,INDIRECT("Table!A"&amp;#REF!):INDIRECT("Table!" &amp; $BA$211 &amp;#REF!),0)),"",INDIRECT(CONCATENATE("Table!",ADDRESS(#REF!,MATCH(W$1,INDIRECT("Table!A" &amp;#REF!):INDIRECT("Table!" &amp; $BA$211 &amp;#REF!),0)))))</f>
        <v/>
      </c>
    </row>
    <row r="54" spans="1:77">
      <c r="A54" s="4"/>
      <c r="B54" s="28" t="str">
        <f ca="1">IF(ISERROR(MATCH(B$1,INDIRECT("Table!A"&amp;#REF!):INDIRECT("Table!" &amp; $BA$211 &amp;#REF!),0)),"",INDIRECT(CONCATENATE("Table!",ADDRESS(#REF!,MATCH(B$1,INDIRECT("Table!A" &amp;#REF!):INDIRECT("Table!" &amp; $BA$211 &amp;#REF!),0)))))</f>
        <v/>
      </c>
      <c r="C54" s="28" t="str">
        <f ca="1">IF(ISERROR(MATCH(C$1,INDIRECT("Table!A"&amp;#REF!):INDIRECT("Table!" &amp; $BA$211 &amp;#REF!),0)),"",INDIRECT(CONCATENATE("Table!",ADDRESS(#REF!,MATCH(C$1,INDIRECT("Table!A" &amp;#REF!):INDIRECT("Table!" &amp; $BA$211 &amp;#REF!),0)))))</f>
        <v/>
      </c>
      <c r="D54" s="28" t="str">
        <f ca="1">IF(ISERROR(MATCH(D$1,INDIRECT("Table!A"&amp;#REF!):INDIRECT("Table!" &amp; $BA$211 &amp;#REF!),0)),"",INDIRECT(CONCATENATE("Table!",ADDRESS(#REF!,MATCH(D$1,INDIRECT("Table!A" &amp;#REF!):INDIRECT("Table!" &amp; $BA$211 &amp;#REF!),0)))))</f>
        <v/>
      </c>
      <c r="E54" s="28" t="str">
        <f ca="1">IF(ISERROR(MATCH(E$1,INDIRECT("Table!A"&amp;#REF!):INDIRECT("Table!" &amp; $BA$211 &amp;#REF!),0)),"",INDIRECT(CONCATENATE("Table!",ADDRESS(#REF!,MATCH(E$1,INDIRECT("Table!A" &amp;#REF!):INDIRECT("Table!" &amp; $BA$211 &amp;#REF!),0)))))</f>
        <v/>
      </c>
      <c r="F54" s="28" t="str">
        <f ca="1">IF(ISERROR(MATCH(F$1,INDIRECT("Table!A"&amp;#REF!):INDIRECT("Table!" &amp; $BA$211 &amp;#REF!),0)),"",INDIRECT(CONCATENATE("Table!",ADDRESS(#REF!,MATCH(F$1,INDIRECT("Table!A" &amp;#REF!):INDIRECT("Table!" &amp; $BA$211 &amp;#REF!),0)))))</f>
        <v/>
      </c>
      <c r="G54" s="28" t="str">
        <f ca="1">IF(ISERROR(MATCH(G$1,INDIRECT("Table!A"&amp;#REF!):INDIRECT("Table!" &amp; $BA$211 &amp;#REF!),0)),"",INDIRECT(CONCATENATE("Table!",ADDRESS(#REF!,MATCH(G$1,INDIRECT("Table!A" &amp;#REF!):INDIRECT("Table!" &amp; $BA$211 &amp;#REF!),0)))))</f>
        <v/>
      </c>
      <c r="H54" s="28" t="str">
        <f ca="1">IF(ISERROR(MATCH(H$1,INDIRECT("Table!A"&amp;#REF!):INDIRECT("Table!" &amp; $BA$211 &amp;#REF!),0)),"",INDIRECT(CONCATENATE("Table!",ADDRESS(#REF!,MATCH(H$1,INDIRECT("Table!A" &amp;#REF!):INDIRECT("Table!" &amp; $BA$211 &amp;#REF!),0)))))</f>
        <v/>
      </c>
      <c r="I54" s="278"/>
      <c r="J54" s="278"/>
      <c r="K54" s="28" t="str">
        <f ca="1">IF(ISERROR(MATCH(L$1,INDIRECT("Table!A"&amp;#REF!):INDIRECT("Table!" &amp; $BA$211 &amp;#REF!),0)),"",INDIRECT(CONCATENATE("Table!",ADDRESS(#REF!,MATCH(L$1,INDIRECT("Table!A" &amp;#REF!):INDIRECT("Table!" &amp; $BA$211 &amp;#REF!),0)))))</f>
        <v/>
      </c>
      <c r="L54" s="28" t="str">
        <f ca="1">IF(ISERROR(MATCH(M$1,INDIRECT("Table!A"&amp;#REF!):INDIRECT("Table!" &amp; $BA$211 &amp;#REF!),0)),"",INDIRECT(CONCATENATE("Table!",ADDRESS(#REF!,MATCH(M$1,INDIRECT("Table!A" &amp;#REF!):INDIRECT("Table!" &amp; $BA$211 &amp;#REF!),0)))))</f>
        <v/>
      </c>
      <c r="M54" s="28" t="str">
        <f ca="1">IF(ISERROR(MATCH(N$1,INDIRECT("Table!A"&amp;#REF!):INDIRECT("Table!" &amp; $BA$211 &amp;#REF!),0)),"",INDIRECT(CONCATENATE("Table!",ADDRESS(#REF!,MATCH(N$1,INDIRECT("Table!A" &amp;#REF!):INDIRECT("Table!" &amp; $BA$211 &amp;#REF!),0)))))</f>
        <v/>
      </c>
      <c r="N54" s="28" t="str">
        <f ca="1">IF(ISERROR(MATCH(O$1,INDIRECT("Table!A"&amp;#REF!):INDIRECT("Table!" &amp; $BA$211 &amp;#REF!),0)),"",INDIRECT(CONCATENATE("Table!",ADDRESS(#REF!,MATCH(O$1,INDIRECT("Table!A" &amp;#REF!):INDIRECT("Table!" &amp; $BA$211 &amp;#REF!),0)))))</f>
        <v/>
      </c>
      <c r="O54" s="278"/>
      <c r="P54" s="278"/>
      <c r="Q54" s="278"/>
      <c r="R54" s="278"/>
      <c r="S54" s="28"/>
      <c r="T54" s="28" t="str">
        <f ca="1">IF(ISERROR(MATCH(V$1,INDIRECT("Table!A"&amp;#REF!):INDIRECT("Table!" &amp; $BA$211 &amp;#REF!),0)),"",INDIRECT(CONCATENATE("Table!",ADDRESS(#REF!,MATCH(V$1,INDIRECT("Table!A" &amp;#REF!):INDIRECT("Table!" &amp; $BA$211 &amp;#REF!),0)))))</f>
        <v/>
      </c>
      <c r="U54" s="28" t="str">
        <f ca="1">IF(ISERROR(MATCH(W$1,INDIRECT("Table!A"&amp;#REF!):INDIRECT("Table!" &amp; $BA$211 &amp;#REF!),0)),"",INDIRECT(CONCATENATE("Table!",ADDRESS(#REF!,MATCH(W$1,INDIRECT("Table!A" &amp;#REF!):INDIRECT("Table!" &amp; $BA$211 &amp;#REF!),0)))))</f>
        <v/>
      </c>
    </row>
    <row r="55" spans="1:77">
      <c r="A55" s="4"/>
      <c r="B55" s="28" t="str">
        <f ca="1">IF(ISERROR(MATCH(B$1,INDIRECT("Table!A"&amp;#REF!):INDIRECT("Table!" &amp; $BA$211 &amp;#REF!),0)),"",INDIRECT(CONCATENATE("Table!",ADDRESS(#REF!,MATCH(B$1,INDIRECT("Table!A" &amp;#REF!):INDIRECT("Table!" &amp; $BA$211 &amp;#REF!),0)))))</f>
        <v/>
      </c>
      <c r="C55" s="28" t="str">
        <f ca="1">IF(ISERROR(MATCH(C$1,INDIRECT("Table!A"&amp;#REF!):INDIRECT("Table!" &amp; $BA$211 &amp;#REF!),0)),"",INDIRECT(CONCATENATE("Table!",ADDRESS(#REF!,MATCH(C$1,INDIRECT("Table!A" &amp;#REF!):INDIRECT("Table!" &amp; $BA$211 &amp;#REF!),0)))))</f>
        <v/>
      </c>
      <c r="D55" s="28" t="str">
        <f ca="1">IF(ISERROR(MATCH(D$1,INDIRECT("Table!A"&amp;#REF!):INDIRECT("Table!" &amp; $BA$211 &amp;#REF!),0)),"",INDIRECT(CONCATENATE("Table!",ADDRESS(#REF!,MATCH(D$1,INDIRECT("Table!A" &amp;#REF!):INDIRECT("Table!" &amp; $BA$211 &amp;#REF!),0)))))</f>
        <v/>
      </c>
      <c r="E55" s="28" t="str">
        <f ca="1">IF(ISERROR(MATCH(E$1,INDIRECT("Table!A"&amp;#REF!):INDIRECT("Table!" &amp; $BA$211 &amp;#REF!),0)),"",INDIRECT(CONCATENATE("Table!",ADDRESS(#REF!,MATCH(E$1,INDIRECT("Table!A" &amp;#REF!):INDIRECT("Table!" &amp; $BA$211 &amp;#REF!),0)))))</f>
        <v/>
      </c>
      <c r="F55" s="28" t="str">
        <f ca="1">IF(ISERROR(MATCH(F$1,INDIRECT("Table!A"&amp;#REF!):INDIRECT("Table!" &amp; $BA$211 &amp;#REF!),0)),"",INDIRECT(CONCATENATE("Table!",ADDRESS(#REF!,MATCH(F$1,INDIRECT("Table!A" &amp;#REF!):INDIRECT("Table!" &amp; $BA$211 &amp;#REF!),0)))))</f>
        <v/>
      </c>
      <c r="G55" s="28" t="str">
        <f ca="1">IF(ISERROR(MATCH(G$1,INDIRECT("Table!A"&amp;#REF!):INDIRECT("Table!" &amp; $BA$211 &amp;#REF!),0)),"",INDIRECT(CONCATENATE("Table!",ADDRESS(#REF!,MATCH(G$1,INDIRECT("Table!A" &amp;#REF!):INDIRECT("Table!" &amp; $BA$211 &amp;#REF!),0)))))</f>
        <v/>
      </c>
      <c r="H55" s="28" t="str">
        <f ca="1">IF(ISERROR(MATCH(H$1,INDIRECT("Table!A"&amp;#REF!):INDIRECT("Table!" &amp; $BA$211 &amp;#REF!),0)),"",INDIRECT(CONCATENATE("Table!",ADDRESS(#REF!,MATCH(H$1,INDIRECT("Table!A" &amp;#REF!):INDIRECT("Table!" &amp; $BA$211 &amp;#REF!),0)))))</f>
        <v/>
      </c>
      <c r="I55" s="278"/>
      <c r="J55" s="278"/>
      <c r="K55" s="28" t="str">
        <f ca="1">IF(ISERROR(MATCH(L$1,INDIRECT("Table!A"&amp;#REF!):INDIRECT("Table!" &amp; $BA$211 &amp;#REF!),0)),"",INDIRECT(CONCATENATE("Table!",ADDRESS(#REF!,MATCH(L$1,INDIRECT("Table!A" &amp;#REF!):INDIRECT("Table!" &amp; $BA$211 &amp;#REF!),0)))))</f>
        <v/>
      </c>
      <c r="L55" s="28" t="str">
        <f ca="1">IF(ISERROR(MATCH(M$1,INDIRECT("Table!A"&amp;#REF!):INDIRECT("Table!" &amp; $BA$211 &amp;#REF!),0)),"",INDIRECT(CONCATENATE("Table!",ADDRESS(#REF!,MATCH(M$1,INDIRECT("Table!A" &amp;#REF!):INDIRECT("Table!" &amp; $BA$211 &amp;#REF!),0)))))</f>
        <v/>
      </c>
      <c r="M55" s="28" t="str">
        <f ca="1">IF(ISERROR(MATCH(N$1,INDIRECT("Table!A"&amp;#REF!):INDIRECT("Table!" &amp; $BA$211 &amp;#REF!),0)),"",INDIRECT(CONCATENATE("Table!",ADDRESS(#REF!,MATCH(N$1,INDIRECT("Table!A" &amp;#REF!):INDIRECT("Table!" &amp; $BA$211 &amp;#REF!),0)))))</f>
        <v/>
      </c>
      <c r="N55" s="28" t="str">
        <f ca="1">IF(ISERROR(MATCH(O$1,INDIRECT("Table!A"&amp;#REF!):INDIRECT("Table!" &amp; $BA$211 &amp;#REF!),0)),"",INDIRECT(CONCATENATE("Table!",ADDRESS(#REF!,MATCH(O$1,INDIRECT("Table!A" &amp;#REF!):INDIRECT("Table!" &amp; $BA$211 &amp;#REF!),0)))))</f>
        <v/>
      </c>
      <c r="O55" s="278"/>
      <c r="P55" s="278"/>
      <c r="Q55" s="278"/>
      <c r="R55" s="278"/>
      <c r="S55" s="28"/>
      <c r="T55" s="28" t="str">
        <f ca="1">IF(ISERROR(MATCH(V$1,INDIRECT("Table!A"&amp;#REF!):INDIRECT("Table!" &amp; $BA$211 &amp;#REF!),0)),"",INDIRECT(CONCATENATE("Table!",ADDRESS(#REF!,MATCH(V$1,INDIRECT("Table!A" &amp;#REF!):INDIRECT("Table!" &amp; $BA$211 &amp;#REF!),0)))))</f>
        <v/>
      </c>
      <c r="U55" s="28" t="str">
        <f ca="1">IF(ISERROR(MATCH(W$1,INDIRECT("Table!A"&amp;#REF!):INDIRECT("Table!" &amp; $BA$211 &amp;#REF!),0)),"",INDIRECT(CONCATENATE("Table!",ADDRESS(#REF!,MATCH(W$1,INDIRECT("Table!A" &amp;#REF!):INDIRECT("Table!" &amp; $BA$211 &amp;#REF!),0)))))</f>
        <v/>
      </c>
    </row>
    <row r="56" spans="1:77">
      <c r="A56" s="4"/>
      <c r="B56" s="28" t="str">
        <f ca="1">IF(ISERROR(MATCH(B$1,INDIRECT("Table!A"&amp;#REF!):INDIRECT("Table!" &amp; $BA$211 &amp;#REF!),0)),"",INDIRECT(CONCATENATE("Table!",ADDRESS(#REF!,MATCH(B$1,INDIRECT("Table!A" &amp;#REF!):INDIRECT("Table!" &amp; $BA$211 &amp;#REF!),0)))))</f>
        <v/>
      </c>
      <c r="C56" s="28" t="str">
        <f ca="1">IF(ISERROR(MATCH(C$1,INDIRECT("Table!A"&amp;#REF!):INDIRECT("Table!" &amp; $BA$211 &amp;#REF!),0)),"",INDIRECT(CONCATENATE("Table!",ADDRESS(#REF!,MATCH(C$1,INDIRECT("Table!A" &amp;#REF!):INDIRECT("Table!" &amp; $BA$211 &amp;#REF!),0)))))</f>
        <v/>
      </c>
      <c r="D56" s="28" t="str">
        <f ca="1">IF(ISERROR(MATCH(D$1,INDIRECT("Table!A"&amp;#REF!):INDIRECT("Table!" &amp; $BA$211 &amp;#REF!),0)),"",INDIRECT(CONCATENATE("Table!",ADDRESS(#REF!,MATCH(D$1,INDIRECT("Table!A" &amp;#REF!):INDIRECT("Table!" &amp; $BA$211 &amp;#REF!),0)))))</f>
        <v/>
      </c>
      <c r="E56" s="28" t="str">
        <f ca="1">IF(ISERROR(MATCH(E$1,INDIRECT("Table!A"&amp;#REF!):INDIRECT("Table!" &amp; $BA$211 &amp;#REF!),0)),"",INDIRECT(CONCATENATE("Table!",ADDRESS(#REF!,MATCH(E$1,INDIRECT("Table!A" &amp;#REF!):INDIRECT("Table!" &amp; $BA$211 &amp;#REF!),0)))))</f>
        <v/>
      </c>
      <c r="F56" s="28" t="str">
        <f ca="1">IF(ISERROR(MATCH(F$1,INDIRECT("Table!A"&amp;#REF!):INDIRECT("Table!" &amp; $BA$211 &amp;#REF!),0)),"",INDIRECT(CONCATENATE("Table!",ADDRESS(#REF!,MATCH(F$1,INDIRECT("Table!A" &amp;#REF!):INDIRECT("Table!" &amp; $BA$211 &amp;#REF!),0)))))</f>
        <v/>
      </c>
      <c r="G56" s="28" t="str">
        <f ca="1">IF(ISERROR(MATCH(G$1,INDIRECT("Table!A"&amp;#REF!):INDIRECT("Table!" &amp; $BA$211 &amp;#REF!),0)),"",INDIRECT(CONCATENATE("Table!",ADDRESS(#REF!,MATCH(G$1,INDIRECT("Table!A" &amp;#REF!):INDIRECT("Table!" &amp; $BA$211 &amp;#REF!),0)))))</f>
        <v/>
      </c>
      <c r="H56" s="28" t="str">
        <f ca="1">IF(ISERROR(MATCH(H$1,INDIRECT("Table!A"&amp;#REF!):INDIRECT("Table!" &amp; $BA$211 &amp;#REF!),0)),"",INDIRECT(CONCATENATE("Table!",ADDRESS(#REF!,MATCH(H$1,INDIRECT("Table!A" &amp;#REF!):INDIRECT("Table!" &amp; $BA$211 &amp;#REF!),0)))))</f>
        <v/>
      </c>
      <c r="I56" s="278"/>
      <c r="J56" s="278"/>
      <c r="K56" s="28" t="str">
        <f ca="1">IF(ISERROR(MATCH(L$1,INDIRECT("Table!A"&amp;#REF!):INDIRECT("Table!" &amp; $BA$211 &amp;#REF!),0)),"",INDIRECT(CONCATENATE("Table!",ADDRESS(#REF!,MATCH(L$1,INDIRECT("Table!A" &amp;#REF!):INDIRECT("Table!" &amp; $BA$211 &amp;#REF!),0)))))</f>
        <v/>
      </c>
      <c r="L56" s="28" t="str">
        <f ca="1">IF(ISERROR(MATCH(M$1,INDIRECT("Table!A"&amp;#REF!):INDIRECT("Table!" &amp; $BA$211 &amp;#REF!),0)),"",INDIRECT(CONCATENATE("Table!",ADDRESS(#REF!,MATCH(M$1,INDIRECT("Table!A" &amp;#REF!):INDIRECT("Table!" &amp; $BA$211 &amp;#REF!),0)))))</f>
        <v/>
      </c>
      <c r="M56" s="28" t="str">
        <f ca="1">IF(ISERROR(MATCH(N$1,INDIRECT("Table!A"&amp;#REF!):INDIRECT("Table!" &amp; $BA$211 &amp;#REF!),0)),"",INDIRECT(CONCATENATE("Table!",ADDRESS(#REF!,MATCH(N$1,INDIRECT("Table!A" &amp;#REF!):INDIRECT("Table!" &amp; $BA$211 &amp;#REF!),0)))))</f>
        <v/>
      </c>
      <c r="N56" s="28" t="str">
        <f ca="1">IF(ISERROR(MATCH(O$1,INDIRECT("Table!A"&amp;#REF!):INDIRECT("Table!" &amp; $BA$211 &amp;#REF!),0)),"",INDIRECT(CONCATENATE("Table!",ADDRESS(#REF!,MATCH(O$1,INDIRECT("Table!A" &amp;#REF!):INDIRECT("Table!" &amp; $BA$211 &amp;#REF!),0)))))</f>
        <v/>
      </c>
      <c r="O56" s="278"/>
      <c r="P56" s="278"/>
      <c r="Q56" s="278"/>
      <c r="R56" s="278"/>
      <c r="S56" s="28"/>
      <c r="T56" s="28" t="str">
        <f ca="1">IF(ISERROR(MATCH(V$1,INDIRECT("Table!A"&amp;#REF!):INDIRECT("Table!" &amp; $BA$211 &amp;#REF!),0)),"",INDIRECT(CONCATENATE("Table!",ADDRESS(#REF!,MATCH(V$1,INDIRECT("Table!A" &amp;#REF!):INDIRECT("Table!" &amp; $BA$211 &amp;#REF!),0)))))</f>
        <v/>
      </c>
      <c r="U56" s="28" t="str">
        <f ca="1">IF(ISERROR(MATCH(W$1,INDIRECT("Table!A"&amp;#REF!):INDIRECT("Table!" &amp; $BA$211 &amp;#REF!),0)),"",INDIRECT(CONCATENATE("Table!",ADDRESS(#REF!,MATCH(W$1,INDIRECT("Table!A" &amp;#REF!):INDIRECT("Table!" &amp; $BA$211 &amp;#REF!),0)))))</f>
        <v/>
      </c>
    </row>
    <row r="57" spans="1:77">
      <c r="A57" s="4"/>
      <c r="B57" s="28" t="str">
        <f ca="1">IF(ISERROR(MATCH(B$1,INDIRECT("Table!A"&amp;#REF!):INDIRECT("Table!" &amp; $BA$211 &amp;#REF!),0)),"",INDIRECT(CONCATENATE("Table!",ADDRESS(#REF!,MATCH(B$1,INDIRECT("Table!A" &amp;#REF!):INDIRECT("Table!" &amp; $BA$211 &amp;#REF!),0)))))</f>
        <v/>
      </c>
      <c r="C57" s="28" t="str">
        <f ca="1">IF(ISERROR(MATCH(C$1,INDIRECT("Table!A"&amp;#REF!):INDIRECT("Table!" &amp; $BA$211 &amp;#REF!),0)),"",INDIRECT(CONCATENATE("Table!",ADDRESS(#REF!,MATCH(C$1,INDIRECT("Table!A" &amp;#REF!):INDIRECT("Table!" &amp; $BA$211 &amp;#REF!),0)))))</f>
        <v/>
      </c>
      <c r="D57" s="28" t="str">
        <f ca="1">IF(ISERROR(MATCH(D$1,INDIRECT("Table!A"&amp;#REF!):INDIRECT("Table!" &amp; $BA$211 &amp;#REF!),0)),"",INDIRECT(CONCATENATE("Table!",ADDRESS(#REF!,MATCH(D$1,INDIRECT("Table!A" &amp;#REF!):INDIRECT("Table!" &amp; $BA$211 &amp;#REF!),0)))))</f>
        <v/>
      </c>
      <c r="E57" s="28" t="str">
        <f ca="1">IF(ISERROR(MATCH(E$1,INDIRECT("Table!A"&amp;#REF!):INDIRECT("Table!" &amp; $BA$211 &amp;#REF!),0)),"",INDIRECT(CONCATENATE("Table!",ADDRESS(#REF!,MATCH(E$1,INDIRECT("Table!A" &amp;#REF!):INDIRECT("Table!" &amp; $BA$211 &amp;#REF!),0)))))</f>
        <v/>
      </c>
      <c r="F57" s="28" t="str">
        <f ca="1">IF(ISERROR(MATCH(F$1,INDIRECT("Table!A"&amp;#REF!):INDIRECT("Table!" &amp; $BA$211 &amp;#REF!),0)),"",INDIRECT(CONCATENATE("Table!",ADDRESS(#REF!,MATCH(F$1,INDIRECT("Table!A" &amp;#REF!):INDIRECT("Table!" &amp; $BA$211 &amp;#REF!),0)))))</f>
        <v/>
      </c>
      <c r="G57" s="28" t="str">
        <f ca="1">IF(ISERROR(MATCH(G$1,INDIRECT("Table!A"&amp;#REF!):INDIRECT("Table!" &amp; $BA$211 &amp;#REF!),0)),"",INDIRECT(CONCATENATE("Table!",ADDRESS(#REF!,MATCH(G$1,INDIRECT("Table!A" &amp;#REF!):INDIRECT("Table!" &amp; $BA$211 &amp;#REF!),0)))))</f>
        <v/>
      </c>
      <c r="H57" s="28" t="str">
        <f ca="1">IF(ISERROR(MATCH(H$1,INDIRECT("Table!A"&amp;#REF!):INDIRECT("Table!" &amp; $BA$211 &amp;#REF!),0)),"",INDIRECT(CONCATENATE("Table!",ADDRESS(#REF!,MATCH(H$1,INDIRECT("Table!A" &amp;#REF!):INDIRECT("Table!" &amp; $BA$211 &amp;#REF!),0)))))</f>
        <v/>
      </c>
      <c r="I57" s="278"/>
      <c r="J57" s="278"/>
      <c r="K57" s="28" t="str">
        <f ca="1">IF(ISERROR(MATCH(L$1,INDIRECT("Table!A"&amp;#REF!):INDIRECT("Table!" &amp; $BA$211 &amp;#REF!),0)),"",INDIRECT(CONCATENATE("Table!",ADDRESS(#REF!,MATCH(L$1,INDIRECT("Table!A" &amp;#REF!):INDIRECT("Table!" &amp; $BA$211 &amp;#REF!),0)))))</f>
        <v/>
      </c>
      <c r="L57" s="28" t="str">
        <f ca="1">IF(ISERROR(MATCH(M$1,INDIRECT("Table!A"&amp;#REF!):INDIRECT("Table!" &amp; $BA$211 &amp;#REF!),0)),"",INDIRECT(CONCATENATE("Table!",ADDRESS(#REF!,MATCH(M$1,INDIRECT("Table!A" &amp;#REF!):INDIRECT("Table!" &amp; $BA$211 &amp;#REF!),0)))))</f>
        <v/>
      </c>
      <c r="M57" s="28" t="str">
        <f ca="1">IF(ISERROR(MATCH(N$1,INDIRECT("Table!A"&amp;#REF!):INDIRECT("Table!" &amp; $BA$211 &amp;#REF!),0)),"",INDIRECT(CONCATENATE("Table!",ADDRESS(#REF!,MATCH(N$1,INDIRECT("Table!A" &amp;#REF!):INDIRECT("Table!" &amp; $BA$211 &amp;#REF!),0)))))</f>
        <v/>
      </c>
      <c r="N57" s="28" t="str">
        <f ca="1">IF(ISERROR(MATCH(O$1,INDIRECT("Table!A"&amp;#REF!):INDIRECT("Table!" &amp; $BA$211 &amp;#REF!),0)),"",INDIRECT(CONCATENATE("Table!",ADDRESS(#REF!,MATCH(O$1,INDIRECT("Table!A" &amp;#REF!):INDIRECT("Table!" &amp; $BA$211 &amp;#REF!),0)))))</f>
        <v/>
      </c>
      <c r="O57" s="278"/>
      <c r="P57" s="278"/>
      <c r="Q57" s="278"/>
      <c r="R57" s="278"/>
      <c r="S57" s="28"/>
      <c r="T57" s="28" t="str">
        <f ca="1">IF(ISERROR(MATCH(V$1,INDIRECT("Table!A"&amp;#REF!):INDIRECT("Table!" &amp; $BA$211 &amp;#REF!),0)),"",INDIRECT(CONCATENATE("Table!",ADDRESS(#REF!,MATCH(V$1,INDIRECT("Table!A" &amp;#REF!):INDIRECT("Table!" &amp; $BA$211 &amp;#REF!),0)))))</f>
        <v/>
      </c>
      <c r="U57" s="28" t="str">
        <f ca="1">IF(ISERROR(MATCH(W$1,INDIRECT("Table!A"&amp;#REF!):INDIRECT("Table!" &amp; $BA$211 &amp;#REF!),0)),"",INDIRECT(CONCATENATE("Table!",ADDRESS(#REF!,MATCH(W$1,INDIRECT("Table!A" &amp;#REF!):INDIRECT("Table!" &amp; $BA$211 &amp;#REF!),0)))))</f>
        <v/>
      </c>
    </row>
    <row r="58" spans="1:77">
      <c r="A58" s="4"/>
      <c r="B58" s="28" t="str">
        <f ca="1">IF(ISERROR(MATCH(B$1,INDIRECT("Table!A"&amp;#REF!):INDIRECT("Table!" &amp; $BA$211 &amp;#REF!),0)),"",INDIRECT(CONCATENATE("Table!",ADDRESS(#REF!,MATCH(B$1,INDIRECT("Table!A" &amp;#REF!):INDIRECT("Table!" &amp; $BA$211 &amp;#REF!),0)))))</f>
        <v/>
      </c>
      <c r="C58" s="28" t="str">
        <f ca="1">IF(ISERROR(MATCH(C$1,INDIRECT("Table!A"&amp;#REF!):INDIRECT("Table!" &amp; $BA$211 &amp;#REF!),0)),"",INDIRECT(CONCATENATE("Table!",ADDRESS(#REF!,MATCH(C$1,INDIRECT("Table!A" &amp;#REF!):INDIRECT("Table!" &amp; $BA$211 &amp;#REF!),0)))))</f>
        <v/>
      </c>
      <c r="D58" s="28" t="str">
        <f ca="1">IF(ISERROR(MATCH(D$1,INDIRECT("Table!A"&amp;#REF!):INDIRECT("Table!" &amp; $BA$211 &amp;#REF!),0)),"",INDIRECT(CONCATENATE("Table!",ADDRESS(#REF!,MATCH(D$1,INDIRECT("Table!A" &amp;#REF!):INDIRECT("Table!" &amp; $BA$211 &amp;#REF!),0)))))</f>
        <v/>
      </c>
      <c r="E58" s="28" t="str">
        <f ca="1">IF(ISERROR(MATCH(E$1,INDIRECT("Table!A"&amp;#REF!):INDIRECT("Table!" &amp; $BA$211 &amp;#REF!),0)),"",INDIRECT(CONCATENATE("Table!",ADDRESS(#REF!,MATCH(E$1,INDIRECT("Table!A" &amp;#REF!):INDIRECT("Table!" &amp; $BA$211 &amp;#REF!),0)))))</f>
        <v/>
      </c>
      <c r="F58" s="28" t="str">
        <f ca="1">IF(ISERROR(MATCH(F$1,INDIRECT("Table!A"&amp;#REF!):INDIRECT("Table!" &amp; $BA$211 &amp;#REF!),0)),"",INDIRECT(CONCATENATE("Table!",ADDRESS(#REF!,MATCH(F$1,INDIRECT("Table!A" &amp;#REF!):INDIRECT("Table!" &amp; $BA$211 &amp;#REF!),0)))))</f>
        <v/>
      </c>
      <c r="G58" s="28" t="str">
        <f ca="1">IF(ISERROR(MATCH(G$1,INDIRECT("Table!A"&amp;#REF!):INDIRECT("Table!" &amp; $BA$211 &amp;#REF!),0)),"",INDIRECT(CONCATENATE("Table!",ADDRESS(#REF!,MATCH(G$1,INDIRECT("Table!A" &amp;#REF!):INDIRECT("Table!" &amp; $BA$211 &amp;#REF!),0)))))</f>
        <v/>
      </c>
      <c r="H58" s="28" t="str">
        <f ca="1">IF(ISERROR(MATCH(H$1,INDIRECT("Table!A"&amp;#REF!):INDIRECT("Table!" &amp; $BA$211 &amp;#REF!),0)),"",INDIRECT(CONCATENATE("Table!",ADDRESS(#REF!,MATCH(H$1,INDIRECT("Table!A" &amp;#REF!):INDIRECT("Table!" &amp; $BA$211 &amp;#REF!),0)))))</f>
        <v/>
      </c>
      <c r="I58" s="278"/>
      <c r="J58" s="278"/>
      <c r="K58" s="28" t="str">
        <f ca="1">IF(ISERROR(MATCH(L$1,INDIRECT("Table!A"&amp;#REF!):INDIRECT("Table!" &amp; $BA$211 &amp;#REF!),0)),"",INDIRECT(CONCATENATE("Table!",ADDRESS(#REF!,MATCH(L$1,INDIRECT("Table!A" &amp;#REF!):INDIRECT("Table!" &amp; $BA$211 &amp;#REF!),0)))))</f>
        <v/>
      </c>
      <c r="L58" s="28" t="str">
        <f ca="1">IF(ISERROR(MATCH(M$1,INDIRECT("Table!A"&amp;#REF!):INDIRECT("Table!" &amp; $BA$211 &amp;#REF!),0)),"",INDIRECT(CONCATENATE("Table!",ADDRESS(#REF!,MATCH(M$1,INDIRECT("Table!A" &amp;#REF!):INDIRECT("Table!" &amp; $BA$211 &amp;#REF!),0)))))</f>
        <v/>
      </c>
      <c r="M58" s="28" t="str">
        <f ca="1">IF(ISERROR(MATCH(N$1,INDIRECT("Table!A"&amp;#REF!):INDIRECT("Table!" &amp; $BA$211 &amp;#REF!),0)),"",INDIRECT(CONCATENATE("Table!",ADDRESS(#REF!,MATCH(N$1,INDIRECT("Table!A" &amp;#REF!):INDIRECT("Table!" &amp; $BA$211 &amp;#REF!),0)))))</f>
        <v/>
      </c>
      <c r="N58" s="28" t="str">
        <f ca="1">IF(ISERROR(MATCH(O$1,INDIRECT("Table!A"&amp;#REF!):INDIRECT("Table!" &amp; $BA$211 &amp;#REF!),0)),"",INDIRECT(CONCATENATE("Table!",ADDRESS(#REF!,MATCH(O$1,INDIRECT("Table!A" &amp;#REF!):INDIRECT("Table!" &amp; $BA$211 &amp;#REF!),0)))))</f>
        <v/>
      </c>
      <c r="O58" s="278"/>
      <c r="P58" s="278"/>
      <c r="Q58" s="278"/>
      <c r="R58" s="278"/>
      <c r="S58" s="28"/>
      <c r="T58" s="28" t="str">
        <f ca="1">IF(ISERROR(MATCH(V$1,INDIRECT("Table!A"&amp;#REF!):INDIRECT("Table!" &amp; $BA$211 &amp;#REF!),0)),"",INDIRECT(CONCATENATE("Table!",ADDRESS(#REF!,MATCH(V$1,INDIRECT("Table!A" &amp;#REF!):INDIRECT("Table!" &amp; $BA$211 &amp;#REF!),0)))))</f>
        <v/>
      </c>
      <c r="U58" s="28" t="str">
        <f ca="1">IF(ISERROR(MATCH(W$1,INDIRECT("Table!A"&amp;#REF!):INDIRECT("Table!" &amp; $BA$211 &amp;#REF!),0)),"",INDIRECT(CONCATENATE("Table!",ADDRESS(#REF!,MATCH(W$1,INDIRECT("Table!A" &amp;#REF!):INDIRECT("Table!" &amp; $BA$211 &amp;#REF!),0)))))</f>
        <v/>
      </c>
    </row>
    <row r="59" spans="1:77">
      <c r="A59" s="4"/>
      <c r="B59" s="28" t="str">
        <f ca="1">IF(ISERROR(MATCH(B$1,INDIRECT("Table!A"&amp;#REF!):INDIRECT("Table!" &amp; $BA$211 &amp;#REF!),0)),"",INDIRECT(CONCATENATE("Table!",ADDRESS(#REF!,MATCH(B$1,INDIRECT("Table!A" &amp;#REF!):INDIRECT("Table!" &amp; $BA$211 &amp;#REF!),0)))))</f>
        <v/>
      </c>
      <c r="C59" s="28" t="str">
        <f ca="1">IF(ISERROR(MATCH(C$1,INDIRECT("Table!A"&amp;#REF!):INDIRECT("Table!" &amp; $BA$211 &amp;#REF!),0)),"",INDIRECT(CONCATENATE("Table!",ADDRESS(#REF!,MATCH(C$1,INDIRECT("Table!A" &amp;#REF!):INDIRECT("Table!" &amp; $BA$211 &amp;#REF!),0)))))</f>
        <v/>
      </c>
      <c r="D59" s="28" t="str">
        <f ca="1">IF(ISERROR(MATCH(D$1,INDIRECT("Table!A"&amp;#REF!):INDIRECT("Table!" &amp; $BA$211 &amp;#REF!),0)),"",INDIRECT(CONCATENATE("Table!",ADDRESS(#REF!,MATCH(D$1,INDIRECT("Table!A" &amp;#REF!):INDIRECT("Table!" &amp; $BA$211 &amp;#REF!),0)))))</f>
        <v/>
      </c>
      <c r="E59" s="28" t="str">
        <f ca="1">IF(ISERROR(MATCH(E$1,INDIRECT("Table!A"&amp;#REF!):INDIRECT("Table!" &amp; $BA$211 &amp;#REF!),0)),"",INDIRECT(CONCATENATE("Table!",ADDRESS(#REF!,MATCH(E$1,INDIRECT("Table!A" &amp;#REF!):INDIRECT("Table!" &amp; $BA$211 &amp;#REF!),0)))))</f>
        <v/>
      </c>
      <c r="F59" s="28" t="str">
        <f ca="1">IF(ISERROR(MATCH(F$1,INDIRECT("Table!A"&amp;#REF!):INDIRECT("Table!" &amp; $BA$211 &amp;#REF!),0)),"",INDIRECT(CONCATENATE("Table!",ADDRESS(#REF!,MATCH(F$1,INDIRECT("Table!A" &amp;#REF!):INDIRECT("Table!" &amp; $BA$211 &amp;#REF!),0)))))</f>
        <v/>
      </c>
      <c r="G59" s="28" t="str">
        <f ca="1">IF(ISERROR(MATCH(G$1,INDIRECT("Table!A"&amp;#REF!):INDIRECT("Table!" &amp; $BA$211 &amp;#REF!),0)),"",INDIRECT(CONCATENATE("Table!",ADDRESS(#REF!,MATCH(G$1,INDIRECT("Table!A" &amp;#REF!):INDIRECT("Table!" &amp; $BA$211 &amp;#REF!),0)))))</f>
        <v/>
      </c>
      <c r="H59" s="28" t="str">
        <f ca="1">IF(ISERROR(MATCH(H$1,INDIRECT("Table!A"&amp;#REF!):INDIRECT("Table!" &amp; $BA$211 &amp;#REF!),0)),"",INDIRECT(CONCATENATE("Table!",ADDRESS(#REF!,MATCH(H$1,INDIRECT("Table!A" &amp;#REF!):INDIRECT("Table!" &amp; $BA$211 &amp;#REF!),0)))))</f>
        <v/>
      </c>
      <c r="I59" s="278"/>
      <c r="J59" s="278"/>
      <c r="K59" s="28" t="str">
        <f ca="1">IF(ISERROR(MATCH(L$1,INDIRECT("Table!A"&amp;#REF!):INDIRECT("Table!" &amp; $BA$211 &amp;#REF!),0)),"",INDIRECT(CONCATENATE("Table!",ADDRESS(#REF!,MATCH(L$1,INDIRECT("Table!A" &amp;#REF!):INDIRECT("Table!" &amp; $BA$211 &amp;#REF!),0)))))</f>
        <v/>
      </c>
      <c r="L59" s="28" t="str">
        <f ca="1">IF(ISERROR(MATCH(M$1,INDIRECT("Table!A"&amp;#REF!):INDIRECT("Table!" &amp; $BA$211 &amp;#REF!),0)),"",INDIRECT(CONCATENATE("Table!",ADDRESS(#REF!,MATCH(M$1,INDIRECT("Table!A" &amp;#REF!):INDIRECT("Table!" &amp; $BA$211 &amp;#REF!),0)))))</f>
        <v/>
      </c>
      <c r="M59" s="28" t="str">
        <f ca="1">IF(ISERROR(MATCH(N$1,INDIRECT("Table!A"&amp;#REF!):INDIRECT("Table!" &amp; $BA$211 &amp;#REF!),0)),"",INDIRECT(CONCATENATE("Table!",ADDRESS(#REF!,MATCH(N$1,INDIRECT("Table!A" &amp;#REF!):INDIRECT("Table!" &amp; $BA$211 &amp;#REF!),0)))))</f>
        <v/>
      </c>
      <c r="N59" s="28" t="str">
        <f ca="1">IF(ISERROR(MATCH(O$1,INDIRECT("Table!A"&amp;#REF!):INDIRECT("Table!" &amp; $BA$211 &amp;#REF!),0)),"",INDIRECT(CONCATENATE("Table!",ADDRESS(#REF!,MATCH(O$1,INDIRECT("Table!A" &amp;#REF!):INDIRECT("Table!" &amp; $BA$211 &amp;#REF!),0)))))</f>
        <v/>
      </c>
      <c r="O59" s="278"/>
      <c r="P59" s="278"/>
      <c r="Q59" s="278"/>
      <c r="R59" s="278"/>
      <c r="S59" s="28"/>
      <c r="T59" s="28" t="str">
        <f ca="1">IF(ISERROR(MATCH(V$1,INDIRECT("Table!A"&amp;#REF!):INDIRECT("Table!" &amp; $BA$211 &amp;#REF!),0)),"",INDIRECT(CONCATENATE("Table!",ADDRESS(#REF!,MATCH(V$1,INDIRECT("Table!A" &amp;#REF!):INDIRECT("Table!" &amp; $BA$211 &amp;#REF!),0)))))</f>
        <v/>
      </c>
      <c r="U59" s="28" t="str">
        <f ca="1">IF(ISERROR(MATCH(W$1,INDIRECT("Table!A"&amp;#REF!):INDIRECT("Table!" &amp; $BA$211 &amp;#REF!),0)),"",INDIRECT(CONCATENATE("Table!",ADDRESS(#REF!,MATCH(W$1,INDIRECT("Table!A" &amp;#REF!):INDIRECT("Table!" &amp; $BA$211 &amp;#REF!),0)))))</f>
        <v/>
      </c>
    </row>
    <row r="60" spans="1:77">
      <c r="A60" s="4"/>
      <c r="B60" s="28" t="str">
        <f ca="1">IF(ISERROR(MATCH(B$1,INDIRECT("Table!A"&amp;#REF!):INDIRECT("Table!" &amp; $BA$211 &amp;#REF!),0)),"",INDIRECT(CONCATENATE("Table!",ADDRESS(#REF!,MATCH(B$1,INDIRECT("Table!A" &amp;#REF!):INDIRECT("Table!" &amp; $BA$211 &amp;#REF!),0)))))</f>
        <v/>
      </c>
      <c r="C60" s="28" t="str">
        <f ca="1">IF(ISERROR(MATCH(C$1,INDIRECT("Table!A"&amp;#REF!):INDIRECT("Table!" &amp; $BA$211 &amp;#REF!),0)),"",INDIRECT(CONCATENATE("Table!",ADDRESS(#REF!,MATCH(C$1,INDIRECT("Table!A" &amp;#REF!):INDIRECT("Table!" &amp; $BA$211 &amp;#REF!),0)))))</f>
        <v/>
      </c>
      <c r="D60" s="28" t="str">
        <f ca="1">IF(ISERROR(MATCH(D$1,INDIRECT("Table!A"&amp;#REF!):INDIRECT("Table!" &amp; $BA$211 &amp;#REF!),0)),"",INDIRECT(CONCATENATE("Table!",ADDRESS(#REF!,MATCH(D$1,INDIRECT("Table!A" &amp;#REF!):INDIRECT("Table!" &amp; $BA$211 &amp;#REF!),0)))))</f>
        <v/>
      </c>
      <c r="E60" s="28" t="str">
        <f ca="1">IF(ISERROR(MATCH(E$1,INDIRECT("Table!A"&amp;#REF!):INDIRECT("Table!" &amp; $BA$211 &amp;#REF!),0)),"",INDIRECT(CONCATENATE("Table!",ADDRESS(#REF!,MATCH(E$1,INDIRECT("Table!A" &amp;#REF!):INDIRECT("Table!" &amp; $BA$211 &amp;#REF!),0)))))</f>
        <v/>
      </c>
      <c r="F60" s="28" t="str">
        <f ca="1">IF(ISERROR(MATCH(F$1,INDIRECT("Table!A"&amp;#REF!):INDIRECT("Table!" &amp; $BA$211 &amp;#REF!),0)),"",INDIRECT(CONCATENATE("Table!",ADDRESS(#REF!,MATCH(F$1,INDIRECT("Table!A" &amp;#REF!):INDIRECT("Table!" &amp; $BA$211 &amp;#REF!),0)))))</f>
        <v/>
      </c>
      <c r="G60" s="28" t="str">
        <f ca="1">IF(ISERROR(MATCH(G$1,INDIRECT("Table!A"&amp;#REF!):INDIRECT("Table!" &amp; $BA$211 &amp;#REF!),0)),"",INDIRECT(CONCATENATE("Table!",ADDRESS(#REF!,MATCH(G$1,INDIRECT("Table!A" &amp;#REF!):INDIRECT("Table!" &amp; $BA$211 &amp;#REF!),0)))))</f>
        <v/>
      </c>
      <c r="H60" s="28" t="str">
        <f ca="1">IF(ISERROR(MATCH(H$1,INDIRECT("Table!A"&amp;#REF!):INDIRECT("Table!" &amp; $BA$211 &amp;#REF!),0)),"",INDIRECT(CONCATENATE("Table!",ADDRESS(#REF!,MATCH(H$1,INDIRECT("Table!A" &amp;#REF!):INDIRECT("Table!" &amp; $BA$211 &amp;#REF!),0)))))</f>
        <v/>
      </c>
      <c r="I60" s="278"/>
      <c r="J60" s="278"/>
      <c r="K60" s="28" t="str">
        <f ca="1">IF(ISERROR(MATCH(L$1,INDIRECT("Table!A"&amp;#REF!):INDIRECT("Table!" &amp; $BA$211 &amp;#REF!),0)),"",INDIRECT(CONCATENATE("Table!",ADDRESS(#REF!,MATCH(L$1,INDIRECT("Table!A" &amp;#REF!):INDIRECT("Table!" &amp; $BA$211 &amp;#REF!),0)))))</f>
        <v/>
      </c>
      <c r="L60" s="28" t="str">
        <f ca="1">IF(ISERROR(MATCH(M$1,INDIRECT("Table!A"&amp;#REF!):INDIRECT("Table!" &amp; $BA$211 &amp;#REF!),0)),"",INDIRECT(CONCATENATE("Table!",ADDRESS(#REF!,MATCH(M$1,INDIRECT("Table!A" &amp;#REF!):INDIRECT("Table!" &amp; $BA$211 &amp;#REF!),0)))))</f>
        <v/>
      </c>
      <c r="M60" s="28" t="str">
        <f ca="1">IF(ISERROR(MATCH(N$1,INDIRECT("Table!A"&amp;#REF!):INDIRECT("Table!" &amp; $BA$211 &amp;#REF!),0)),"",INDIRECT(CONCATENATE("Table!",ADDRESS(#REF!,MATCH(N$1,INDIRECT("Table!A" &amp;#REF!):INDIRECT("Table!" &amp; $BA$211 &amp;#REF!),0)))))</f>
        <v/>
      </c>
      <c r="N60" s="28" t="str">
        <f ca="1">IF(ISERROR(MATCH(O$1,INDIRECT("Table!A"&amp;#REF!):INDIRECT("Table!" &amp; $BA$211 &amp;#REF!),0)),"",INDIRECT(CONCATENATE("Table!",ADDRESS(#REF!,MATCH(O$1,INDIRECT("Table!A" &amp;#REF!):INDIRECT("Table!" &amp; $BA$211 &amp;#REF!),0)))))</f>
        <v/>
      </c>
      <c r="O60" s="278"/>
      <c r="P60" s="278"/>
      <c r="Q60" s="278"/>
      <c r="R60" s="278"/>
      <c r="S60" s="28"/>
      <c r="T60" s="28" t="str">
        <f ca="1">IF(ISERROR(MATCH(V$1,INDIRECT("Table!A"&amp;#REF!):INDIRECT("Table!" &amp; $BA$211 &amp;#REF!),0)),"",INDIRECT(CONCATENATE("Table!",ADDRESS(#REF!,MATCH(V$1,INDIRECT("Table!A" &amp;#REF!):INDIRECT("Table!" &amp; $BA$211 &amp;#REF!),0)))))</f>
        <v/>
      </c>
      <c r="U60" s="28" t="str">
        <f ca="1">IF(ISERROR(MATCH(W$1,INDIRECT("Table!A"&amp;#REF!):INDIRECT("Table!" &amp; $BA$211 &amp;#REF!),0)),"",INDIRECT(CONCATENATE("Table!",ADDRESS(#REF!,MATCH(W$1,INDIRECT("Table!A" &amp;#REF!):INDIRECT("Table!" &amp; $BA$211 &amp;#REF!),0)))))</f>
        <v/>
      </c>
    </row>
    <row r="61" spans="1:77">
      <c r="A61" s="4"/>
      <c r="B61" s="28" t="str">
        <f ca="1">IF(ISERROR(MATCH(B$1,INDIRECT("Table!A"&amp;#REF!):INDIRECT("Table!" &amp; $BA$211 &amp;#REF!),0)),"",INDIRECT(CONCATENATE("Table!",ADDRESS(#REF!,MATCH(B$1,INDIRECT("Table!A" &amp;#REF!):INDIRECT("Table!" &amp; $BA$211 &amp;#REF!),0)))))</f>
        <v/>
      </c>
      <c r="C61" s="28" t="str">
        <f ca="1">IF(ISERROR(MATCH(C$1,INDIRECT("Table!A"&amp;#REF!):INDIRECT("Table!" &amp; $BA$211 &amp;#REF!),0)),"",INDIRECT(CONCATENATE("Table!",ADDRESS(#REF!,MATCH(C$1,INDIRECT("Table!A" &amp;#REF!):INDIRECT("Table!" &amp; $BA$211 &amp;#REF!),0)))))</f>
        <v/>
      </c>
      <c r="D61" s="28" t="str">
        <f ca="1">IF(ISERROR(MATCH(D$1,INDIRECT("Table!A"&amp;#REF!):INDIRECT("Table!" &amp; $BA$211 &amp;#REF!),0)),"",INDIRECT(CONCATENATE("Table!",ADDRESS(#REF!,MATCH(D$1,INDIRECT("Table!A" &amp;#REF!):INDIRECT("Table!" &amp; $BA$211 &amp;#REF!),0)))))</f>
        <v/>
      </c>
      <c r="E61" s="28" t="str">
        <f ca="1">IF(ISERROR(MATCH(E$1,INDIRECT("Table!A"&amp;#REF!):INDIRECT("Table!" &amp; $BA$211 &amp;#REF!),0)),"",INDIRECT(CONCATENATE("Table!",ADDRESS(#REF!,MATCH(E$1,INDIRECT("Table!A" &amp;#REF!):INDIRECT("Table!" &amp; $BA$211 &amp;#REF!),0)))))</f>
        <v/>
      </c>
      <c r="F61" s="28" t="str">
        <f ca="1">IF(ISERROR(MATCH(F$1,INDIRECT("Table!A"&amp;#REF!):INDIRECT("Table!" &amp; $BA$211 &amp;#REF!),0)),"",INDIRECT(CONCATENATE("Table!",ADDRESS(#REF!,MATCH(F$1,INDIRECT("Table!A" &amp;#REF!):INDIRECT("Table!" &amp; $BA$211 &amp;#REF!),0)))))</f>
        <v/>
      </c>
      <c r="G61" s="28" t="str">
        <f ca="1">IF(ISERROR(MATCH(G$1,INDIRECT("Table!A"&amp;#REF!):INDIRECT("Table!" &amp; $BA$211 &amp;#REF!),0)),"",INDIRECT(CONCATENATE("Table!",ADDRESS(#REF!,MATCH(G$1,INDIRECT("Table!A" &amp;#REF!):INDIRECT("Table!" &amp; $BA$211 &amp;#REF!),0)))))</f>
        <v/>
      </c>
      <c r="H61" s="28" t="str">
        <f ca="1">IF(ISERROR(MATCH(H$1,INDIRECT("Table!A"&amp;#REF!):INDIRECT("Table!" &amp; $BA$211 &amp;#REF!),0)),"",INDIRECT(CONCATENATE("Table!",ADDRESS(#REF!,MATCH(H$1,INDIRECT("Table!A" &amp;#REF!):INDIRECT("Table!" &amp; $BA$211 &amp;#REF!),0)))))</f>
        <v/>
      </c>
      <c r="I61" s="278"/>
      <c r="J61" s="278"/>
      <c r="K61" s="28" t="str">
        <f ca="1">IF(ISERROR(MATCH(L$1,INDIRECT("Table!A"&amp;#REF!):INDIRECT("Table!" &amp; $BA$211 &amp;#REF!),0)),"",INDIRECT(CONCATENATE("Table!",ADDRESS(#REF!,MATCH(L$1,INDIRECT("Table!A" &amp;#REF!):INDIRECT("Table!" &amp; $BA$211 &amp;#REF!),0)))))</f>
        <v/>
      </c>
      <c r="L61" s="28" t="str">
        <f ca="1">IF(ISERROR(MATCH(M$1,INDIRECT("Table!A"&amp;#REF!):INDIRECT("Table!" &amp; $BA$211 &amp;#REF!),0)),"",INDIRECT(CONCATENATE("Table!",ADDRESS(#REF!,MATCH(M$1,INDIRECT("Table!A" &amp;#REF!):INDIRECT("Table!" &amp; $BA$211 &amp;#REF!),0)))))</f>
        <v/>
      </c>
      <c r="M61" s="28" t="str">
        <f ca="1">IF(ISERROR(MATCH(N$1,INDIRECT("Table!A"&amp;#REF!):INDIRECT("Table!" &amp; $BA$211 &amp;#REF!),0)),"",INDIRECT(CONCATENATE("Table!",ADDRESS(#REF!,MATCH(N$1,INDIRECT("Table!A" &amp;#REF!):INDIRECT("Table!" &amp; $BA$211 &amp;#REF!),0)))))</f>
        <v/>
      </c>
      <c r="N61" s="28" t="str">
        <f ca="1">IF(ISERROR(MATCH(O$1,INDIRECT("Table!A"&amp;#REF!):INDIRECT("Table!" &amp; $BA$211 &amp;#REF!),0)),"",INDIRECT(CONCATENATE("Table!",ADDRESS(#REF!,MATCH(O$1,INDIRECT("Table!A" &amp;#REF!):INDIRECT("Table!" &amp; $BA$211 &amp;#REF!),0)))))</f>
        <v/>
      </c>
      <c r="O61" s="278"/>
      <c r="P61" s="278"/>
      <c r="Q61" s="278"/>
      <c r="R61" s="278"/>
      <c r="S61" s="28"/>
      <c r="T61" s="28" t="str">
        <f ca="1">IF(ISERROR(MATCH(V$1,INDIRECT("Table!A"&amp;#REF!):INDIRECT("Table!" &amp; $BA$211 &amp;#REF!),0)),"",INDIRECT(CONCATENATE("Table!",ADDRESS(#REF!,MATCH(V$1,INDIRECT("Table!A" &amp;#REF!):INDIRECT("Table!" &amp; $BA$211 &amp;#REF!),0)))))</f>
        <v/>
      </c>
      <c r="U61" s="28" t="str">
        <f ca="1">IF(ISERROR(MATCH(W$1,INDIRECT("Table!A"&amp;#REF!):INDIRECT("Table!" &amp; $BA$211 &amp;#REF!),0)),"",INDIRECT(CONCATENATE("Table!",ADDRESS(#REF!,MATCH(W$1,INDIRECT("Table!A" &amp;#REF!):INDIRECT("Table!" &amp; $BA$211 &amp;#REF!),0)))))</f>
        <v/>
      </c>
    </row>
    <row r="62" spans="1:77">
      <c r="A62" s="4"/>
      <c r="B62" s="28" t="str">
        <f ca="1">IF(ISERROR(MATCH(B$1,INDIRECT("Table!A"&amp;#REF!):INDIRECT("Table!" &amp; $BA$211 &amp;#REF!),0)),"",INDIRECT(CONCATENATE("Table!",ADDRESS(#REF!,MATCH(B$1,INDIRECT("Table!A" &amp;#REF!):INDIRECT("Table!" &amp; $BA$211 &amp;#REF!),0)))))</f>
        <v/>
      </c>
      <c r="C62" s="28" t="str">
        <f ca="1">IF(ISERROR(MATCH(C$1,INDIRECT("Table!A"&amp;#REF!):INDIRECT("Table!" &amp; $BA$211 &amp;#REF!),0)),"",INDIRECT(CONCATENATE("Table!",ADDRESS(#REF!,MATCH(C$1,INDIRECT("Table!A" &amp;#REF!):INDIRECT("Table!" &amp; $BA$211 &amp;#REF!),0)))))</f>
        <v/>
      </c>
      <c r="D62" s="28" t="str">
        <f ca="1">IF(ISERROR(MATCH(D$1,INDIRECT("Table!A"&amp;#REF!):INDIRECT("Table!" &amp; $BA$211 &amp;#REF!),0)),"",INDIRECT(CONCATENATE("Table!",ADDRESS(#REF!,MATCH(D$1,INDIRECT("Table!A" &amp;#REF!):INDIRECT("Table!" &amp; $BA$211 &amp;#REF!),0)))))</f>
        <v/>
      </c>
      <c r="E62" s="28" t="str">
        <f ca="1">IF(ISERROR(MATCH(E$1,INDIRECT("Table!A"&amp;#REF!):INDIRECT("Table!" &amp; $BA$211 &amp;#REF!),0)),"",INDIRECT(CONCATENATE("Table!",ADDRESS(#REF!,MATCH(E$1,INDIRECT("Table!A" &amp;#REF!):INDIRECT("Table!" &amp; $BA$211 &amp;#REF!),0)))))</f>
        <v/>
      </c>
      <c r="F62" s="28" t="str">
        <f ca="1">IF(ISERROR(MATCH(F$1,INDIRECT("Table!A"&amp;#REF!):INDIRECT("Table!" &amp; $BA$211 &amp;#REF!),0)),"",INDIRECT(CONCATENATE("Table!",ADDRESS(#REF!,MATCH(F$1,INDIRECT("Table!A" &amp;#REF!):INDIRECT("Table!" &amp; $BA$211 &amp;#REF!),0)))))</f>
        <v/>
      </c>
      <c r="G62" s="28" t="str">
        <f ca="1">IF(ISERROR(MATCH(G$1,INDIRECT("Table!A"&amp;#REF!):INDIRECT("Table!" &amp; $BA$211 &amp;#REF!),0)),"",INDIRECT(CONCATENATE("Table!",ADDRESS(#REF!,MATCH(G$1,INDIRECT("Table!A" &amp;#REF!):INDIRECT("Table!" &amp; $BA$211 &amp;#REF!),0)))))</f>
        <v/>
      </c>
      <c r="H62" s="28" t="str">
        <f ca="1">IF(ISERROR(MATCH(H$1,INDIRECT("Table!A"&amp;#REF!):INDIRECT("Table!" &amp; $BA$211 &amp;#REF!),0)),"",INDIRECT(CONCATENATE("Table!",ADDRESS(#REF!,MATCH(H$1,INDIRECT("Table!A" &amp;#REF!):INDIRECT("Table!" &amp; $BA$211 &amp;#REF!),0)))))</f>
        <v/>
      </c>
      <c r="I62" s="278"/>
      <c r="J62" s="278"/>
      <c r="K62" s="28" t="str">
        <f ca="1">IF(ISERROR(MATCH(L$1,INDIRECT("Table!A"&amp;#REF!):INDIRECT("Table!" &amp; $BA$211 &amp;#REF!),0)),"",INDIRECT(CONCATENATE("Table!",ADDRESS(#REF!,MATCH(L$1,INDIRECT("Table!A" &amp;#REF!):INDIRECT("Table!" &amp; $BA$211 &amp;#REF!),0)))))</f>
        <v/>
      </c>
      <c r="L62" s="28" t="str">
        <f ca="1">IF(ISERROR(MATCH(M$1,INDIRECT("Table!A"&amp;#REF!):INDIRECT("Table!" &amp; $BA$211 &amp;#REF!),0)),"",INDIRECT(CONCATENATE("Table!",ADDRESS(#REF!,MATCH(M$1,INDIRECT("Table!A" &amp;#REF!):INDIRECT("Table!" &amp; $BA$211 &amp;#REF!),0)))))</f>
        <v/>
      </c>
      <c r="M62" s="28" t="str">
        <f ca="1">IF(ISERROR(MATCH(N$1,INDIRECT("Table!A"&amp;#REF!):INDIRECT("Table!" &amp; $BA$211 &amp;#REF!),0)),"",INDIRECT(CONCATENATE("Table!",ADDRESS(#REF!,MATCH(N$1,INDIRECT("Table!A" &amp;#REF!):INDIRECT("Table!" &amp; $BA$211 &amp;#REF!),0)))))</f>
        <v/>
      </c>
      <c r="N62" s="28" t="str">
        <f ca="1">IF(ISERROR(MATCH(O$1,INDIRECT("Table!A"&amp;#REF!):INDIRECT("Table!" &amp; $BA$211 &amp;#REF!),0)),"",INDIRECT(CONCATENATE("Table!",ADDRESS(#REF!,MATCH(O$1,INDIRECT("Table!A" &amp;#REF!):INDIRECT("Table!" &amp; $BA$211 &amp;#REF!),0)))))</f>
        <v/>
      </c>
      <c r="O62" s="278"/>
      <c r="P62" s="278"/>
      <c r="Q62" s="278"/>
      <c r="R62" s="278"/>
      <c r="S62" s="28"/>
      <c r="T62" s="28" t="str">
        <f ca="1">IF(ISERROR(MATCH(V$1,INDIRECT("Table!A"&amp;#REF!):INDIRECT("Table!" &amp; $BA$211 &amp;#REF!),0)),"",INDIRECT(CONCATENATE("Table!",ADDRESS(#REF!,MATCH(V$1,INDIRECT("Table!A" &amp;#REF!):INDIRECT("Table!" &amp; $BA$211 &amp;#REF!),0)))))</f>
        <v/>
      </c>
      <c r="U62" s="28" t="str">
        <f ca="1">IF(ISERROR(MATCH(W$1,INDIRECT("Table!A"&amp;#REF!):INDIRECT("Table!" &amp; $BA$211 &amp;#REF!),0)),"",INDIRECT(CONCATENATE("Table!",ADDRESS(#REF!,MATCH(W$1,INDIRECT("Table!A" &amp;#REF!):INDIRECT("Table!" &amp; $BA$211 &amp;#REF!),0)))))</f>
        <v/>
      </c>
    </row>
    <row r="63" spans="1:77">
      <c r="A63" s="4"/>
      <c r="B63" s="28" t="str">
        <f ca="1">IF(ISERROR(MATCH(B$1,INDIRECT("Table!A"&amp;#REF!):INDIRECT("Table!" &amp; $BA$211 &amp;#REF!),0)),"",INDIRECT(CONCATENATE("Table!",ADDRESS(#REF!,MATCH(B$1,INDIRECT("Table!A" &amp;#REF!):INDIRECT("Table!" &amp; $BA$211 &amp;#REF!),0)))))</f>
        <v/>
      </c>
      <c r="C63" s="28" t="str">
        <f ca="1">IF(ISERROR(MATCH(C$1,INDIRECT("Table!A"&amp;#REF!):INDIRECT("Table!" &amp; $BA$211 &amp;#REF!),0)),"",INDIRECT(CONCATENATE("Table!",ADDRESS(#REF!,MATCH(C$1,INDIRECT("Table!A" &amp;#REF!):INDIRECT("Table!" &amp; $BA$211 &amp;#REF!),0)))))</f>
        <v/>
      </c>
      <c r="D63" s="28" t="str">
        <f ca="1">IF(ISERROR(MATCH(D$1,INDIRECT("Table!A"&amp;#REF!):INDIRECT("Table!" &amp; $BA$211 &amp;#REF!),0)),"",INDIRECT(CONCATENATE("Table!",ADDRESS(#REF!,MATCH(D$1,INDIRECT("Table!A" &amp;#REF!):INDIRECT("Table!" &amp; $BA$211 &amp;#REF!),0)))))</f>
        <v/>
      </c>
      <c r="E63" s="28" t="str">
        <f ca="1">IF(ISERROR(MATCH(E$1,INDIRECT("Table!A"&amp;#REF!):INDIRECT("Table!" &amp; $BA$211 &amp;#REF!),0)),"",INDIRECT(CONCATENATE("Table!",ADDRESS(#REF!,MATCH(E$1,INDIRECT("Table!A" &amp;#REF!):INDIRECT("Table!" &amp; $BA$211 &amp;#REF!),0)))))</f>
        <v/>
      </c>
      <c r="F63" s="28" t="str">
        <f ca="1">IF(ISERROR(MATCH(F$1,INDIRECT("Table!A"&amp;#REF!):INDIRECT("Table!" &amp; $BA$211 &amp;#REF!),0)),"",INDIRECT(CONCATENATE("Table!",ADDRESS(#REF!,MATCH(F$1,INDIRECT("Table!A" &amp;#REF!):INDIRECT("Table!" &amp; $BA$211 &amp;#REF!),0)))))</f>
        <v/>
      </c>
      <c r="G63" s="28" t="str">
        <f ca="1">IF(ISERROR(MATCH(G$1,INDIRECT("Table!A"&amp;#REF!):INDIRECT("Table!" &amp; $BA$211 &amp;#REF!),0)),"",INDIRECT(CONCATENATE("Table!",ADDRESS(#REF!,MATCH(G$1,INDIRECT("Table!A" &amp;#REF!):INDIRECT("Table!" &amp; $BA$211 &amp;#REF!),0)))))</f>
        <v/>
      </c>
      <c r="H63" s="28" t="str">
        <f ca="1">IF(ISERROR(MATCH(H$1,INDIRECT("Table!A"&amp;#REF!):INDIRECT("Table!" &amp; $BA$211 &amp;#REF!),0)),"",INDIRECT(CONCATENATE("Table!",ADDRESS(#REF!,MATCH(H$1,INDIRECT("Table!A" &amp;#REF!):INDIRECT("Table!" &amp; $BA$211 &amp;#REF!),0)))))</f>
        <v/>
      </c>
      <c r="I63" s="278"/>
      <c r="J63" s="278"/>
      <c r="K63" s="28" t="str">
        <f ca="1">IF(ISERROR(MATCH(L$1,INDIRECT("Table!A"&amp;#REF!):INDIRECT("Table!" &amp; $BA$211 &amp;#REF!),0)),"",INDIRECT(CONCATENATE("Table!",ADDRESS(#REF!,MATCH(L$1,INDIRECT("Table!A" &amp;#REF!):INDIRECT("Table!" &amp; $BA$211 &amp;#REF!),0)))))</f>
        <v/>
      </c>
      <c r="L63" s="28" t="str">
        <f ca="1">IF(ISERROR(MATCH(M$1,INDIRECT("Table!A"&amp;#REF!):INDIRECT("Table!" &amp; $BA$211 &amp;#REF!),0)),"",INDIRECT(CONCATENATE("Table!",ADDRESS(#REF!,MATCH(M$1,INDIRECT("Table!A" &amp;#REF!):INDIRECT("Table!" &amp; $BA$211 &amp;#REF!),0)))))</f>
        <v/>
      </c>
      <c r="M63" s="28" t="str">
        <f ca="1">IF(ISERROR(MATCH(N$1,INDIRECT("Table!A"&amp;#REF!):INDIRECT("Table!" &amp; $BA$211 &amp;#REF!),0)),"",INDIRECT(CONCATENATE("Table!",ADDRESS(#REF!,MATCH(N$1,INDIRECT("Table!A" &amp;#REF!):INDIRECT("Table!" &amp; $BA$211 &amp;#REF!),0)))))</f>
        <v/>
      </c>
      <c r="N63" s="28" t="str">
        <f ca="1">IF(ISERROR(MATCH(O$1,INDIRECT("Table!A"&amp;#REF!):INDIRECT("Table!" &amp; $BA$211 &amp;#REF!),0)),"",INDIRECT(CONCATENATE("Table!",ADDRESS(#REF!,MATCH(O$1,INDIRECT("Table!A" &amp;#REF!):INDIRECT("Table!" &amp; $BA$211 &amp;#REF!),0)))))</f>
        <v/>
      </c>
      <c r="O63" s="278"/>
      <c r="P63" s="278"/>
      <c r="Q63" s="278"/>
      <c r="R63" s="278"/>
      <c r="S63" s="28"/>
      <c r="T63" s="28" t="str">
        <f ca="1">IF(ISERROR(MATCH(V$1,INDIRECT("Table!A"&amp;#REF!):INDIRECT("Table!" &amp; $BA$211 &amp;#REF!),0)),"",INDIRECT(CONCATENATE("Table!",ADDRESS(#REF!,MATCH(V$1,INDIRECT("Table!A" &amp;#REF!):INDIRECT("Table!" &amp; $BA$211 &amp;#REF!),0)))))</f>
        <v/>
      </c>
      <c r="U63" s="28" t="str">
        <f ca="1">IF(ISERROR(MATCH(W$1,INDIRECT("Table!A"&amp;#REF!):INDIRECT("Table!" &amp; $BA$211 &amp;#REF!),0)),"",INDIRECT(CONCATENATE("Table!",ADDRESS(#REF!,MATCH(W$1,INDIRECT("Table!A" &amp;#REF!):INDIRECT("Table!" &amp; $BA$211 &amp;#REF!),0)))))</f>
        <v/>
      </c>
    </row>
    <row r="64" spans="1:77">
      <c r="A64" s="4"/>
      <c r="B64" s="28" t="str">
        <f ca="1">IF(ISERROR(MATCH(B$1,INDIRECT("Table!A"&amp;#REF!):INDIRECT("Table!" &amp; $BA$211 &amp;#REF!),0)),"",INDIRECT(CONCATENATE("Table!",ADDRESS(#REF!,MATCH(B$1,INDIRECT("Table!A" &amp;#REF!):INDIRECT("Table!" &amp; $BA$211 &amp;#REF!),0)))))</f>
        <v/>
      </c>
      <c r="C64" s="28" t="str">
        <f ca="1">IF(ISERROR(MATCH(C$1,INDIRECT("Table!A"&amp;#REF!):INDIRECT("Table!" &amp; $BA$211 &amp;#REF!),0)),"",INDIRECT(CONCATENATE("Table!",ADDRESS(#REF!,MATCH(C$1,INDIRECT("Table!A" &amp;#REF!):INDIRECT("Table!" &amp; $BA$211 &amp;#REF!),0)))))</f>
        <v/>
      </c>
      <c r="D64" s="28" t="str">
        <f ca="1">IF(ISERROR(MATCH(D$1,INDIRECT("Table!A"&amp;#REF!):INDIRECT("Table!" &amp; $BA$211 &amp;#REF!),0)),"",INDIRECT(CONCATENATE("Table!",ADDRESS(#REF!,MATCH(D$1,INDIRECT("Table!A" &amp;#REF!):INDIRECT("Table!" &amp; $BA$211 &amp;#REF!),0)))))</f>
        <v/>
      </c>
      <c r="E64" s="28" t="str">
        <f ca="1">IF(ISERROR(MATCH(E$1,INDIRECT("Table!A"&amp;#REF!):INDIRECT("Table!" &amp; $BA$211 &amp;#REF!),0)),"",INDIRECT(CONCATENATE("Table!",ADDRESS(#REF!,MATCH(E$1,INDIRECT("Table!A" &amp;#REF!):INDIRECT("Table!" &amp; $BA$211 &amp;#REF!),0)))))</f>
        <v/>
      </c>
      <c r="F64" s="28" t="str">
        <f ca="1">IF(ISERROR(MATCH(F$1,INDIRECT("Table!A"&amp;#REF!):INDIRECT("Table!" &amp; $BA$211 &amp;#REF!),0)),"",INDIRECT(CONCATENATE("Table!",ADDRESS(#REF!,MATCH(F$1,INDIRECT("Table!A" &amp;#REF!):INDIRECT("Table!" &amp; $BA$211 &amp;#REF!),0)))))</f>
        <v/>
      </c>
      <c r="G64" s="28" t="str">
        <f ca="1">IF(ISERROR(MATCH(G$1,INDIRECT("Table!A"&amp;#REF!):INDIRECT("Table!" &amp; $BA$211 &amp;#REF!),0)),"",INDIRECT(CONCATENATE("Table!",ADDRESS(#REF!,MATCH(G$1,INDIRECT("Table!A" &amp;#REF!):INDIRECT("Table!" &amp; $BA$211 &amp;#REF!),0)))))</f>
        <v/>
      </c>
      <c r="H64" s="28" t="str">
        <f ca="1">IF(ISERROR(MATCH(H$1,INDIRECT("Table!A"&amp;#REF!):INDIRECT("Table!" &amp; $BA$211 &amp;#REF!),0)),"",INDIRECT(CONCATENATE("Table!",ADDRESS(#REF!,MATCH(H$1,INDIRECT("Table!A" &amp;#REF!):INDIRECT("Table!" &amp; $BA$211 &amp;#REF!),0)))))</f>
        <v/>
      </c>
      <c r="I64" s="278"/>
      <c r="J64" s="278"/>
      <c r="K64" s="28" t="str">
        <f ca="1">IF(ISERROR(MATCH(L$1,INDIRECT("Table!A"&amp;#REF!):INDIRECT("Table!" &amp; $BA$211 &amp;#REF!),0)),"",INDIRECT(CONCATENATE("Table!",ADDRESS(#REF!,MATCH(L$1,INDIRECT("Table!A" &amp;#REF!):INDIRECT("Table!" &amp; $BA$211 &amp;#REF!),0)))))</f>
        <v/>
      </c>
      <c r="L64" s="28" t="str">
        <f ca="1">IF(ISERROR(MATCH(M$1,INDIRECT("Table!A"&amp;#REF!):INDIRECT("Table!" &amp; $BA$211 &amp;#REF!),0)),"",INDIRECT(CONCATENATE("Table!",ADDRESS(#REF!,MATCH(M$1,INDIRECT("Table!A" &amp;#REF!):INDIRECT("Table!" &amp; $BA$211 &amp;#REF!),0)))))</f>
        <v/>
      </c>
      <c r="M64" s="28" t="str">
        <f ca="1">IF(ISERROR(MATCH(N$1,INDIRECT("Table!A"&amp;#REF!):INDIRECT("Table!" &amp; $BA$211 &amp;#REF!),0)),"",INDIRECT(CONCATENATE("Table!",ADDRESS(#REF!,MATCH(N$1,INDIRECT("Table!A" &amp;#REF!):INDIRECT("Table!" &amp; $BA$211 &amp;#REF!),0)))))</f>
        <v/>
      </c>
      <c r="N64" s="28" t="str">
        <f ca="1">IF(ISERROR(MATCH(O$1,INDIRECT("Table!A"&amp;#REF!):INDIRECT("Table!" &amp; $BA$211 &amp;#REF!),0)),"",INDIRECT(CONCATENATE("Table!",ADDRESS(#REF!,MATCH(O$1,INDIRECT("Table!A" &amp;#REF!):INDIRECT("Table!" &amp; $BA$211 &amp;#REF!),0)))))</f>
        <v/>
      </c>
      <c r="O64" s="278"/>
      <c r="P64" s="278"/>
      <c r="Q64" s="278"/>
      <c r="R64" s="278"/>
      <c r="S64" s="28"/>
      <c r="T64" s="28" t="str">
        <f ca="1">IF(ISERROR(MATCH(V$1,INDIRECT("Table!A"&amp;#REF!):INDIRECT("Table!" &amp; $BA$211 &amp;#REF!),0)),"",INDIRECT(CONCATENATE("Table!",ADDRESS(#REF!,MATCH(V$1,INDIRECT("Table!A" &amp;#REF!):INDIRECT("Table!" &amp; $BA$211 &amp;#REF!),0)))))</f>
        <v/>
      </c>
      <c r="U64" s="28" t="str">
        <f ca="1">IF(ISERROR(MATCH(W$1,INDIRECT("Table!A"&amp;#REF!):INDIRECT("Table!" &amp; $BA$211 &amp;#REF!),0)),"",INDIRECT(CONCATENATE("Table!",ADDRESS(#REF!,MATCH(W$1,INDIRECT("Table!A" &amp;#REF!):INDIRECT("Table!" &amp; $BA$211 &amp;#REF!),0)))))</f>
        <v/>
      </c>
    </row>
    <row r="65" spans="1:21">
      <c r="A65" s="4"/>
      <c r="B65" s="28" t="str">
        <f ca="1">IF(ISERROR(MATCH(B$1,INDIRECT("Table!A"&amp;#REF!):INDIRECT("Table!" &amp; $BA$211 &amp;#REF!),0)),"",INDIRECT(CONCATENATE("Table!",ADDRESS(#REF!,MATCH(B$1,INDIRECT("Table!A" &amp;#REF!):INDIRECT("Table!" &amp; $BA$211 &amp;#REF!),0)))))</f>
        <v/>
      </c>
      <c r="C65" s="28" t="str">
        <f ca="1">IF(ISERROR(MATCH(C$1,INDIRECT("Table!A"&amp;#REF!):INDIRECT("Table!" &amp; $BA$211 &amp;#REF!),0)),"",INDIRECT(CONCATENATE("Table!",ADDRESS(#REF!,MATCH(C$1,INDIRECT("Table!A" &amp;#REF!):INDIRECT("Table!" &amp; $BA$211 &amp;#REF!),0)))))</f>
        <v/>
      </c>
      <c r="D65" s="28" t="str">
        <f ca="1">IF(ISERROR(MATCH(D$1,INDIRECT("Table!A"&amp;#REF!):INDIRECT("Table!" &amp; $BA$211 &amp;#REF!),0)),"",INDIRECT(CONCATENATE("Table!",ADDRESS(#REF!,MATCH(D$1,INDIRECT("Table!A" &amp;#REF!):INDIRECT("Table!" &amp; $BA$211 &amp;#REF!),0)))))</f>
        <v/>
      </c>
      <c r="E65" s="28" t="str">
        <f ca="1">IF(ISERROR(MATCH(E$1,INDIRECT("Table!A"&amp;#REF!):INDIRECT("Table!" &amp; $BA$211 &amp;#REF!),0)),"",INDIRECT(CONCATENATE("Table!",ADDRESS(#REF!,MATCH(E$1,INDIRECT("Table!A" &amp;#REF!):INDIRECT("Table!" &amp; $BA$211 &amp;#REF!),0)))))</f>
        <v/>
      </c>
      <c r="F65" s="28" t="str">
        <f ca="1">IF(ISERROR(MATCH(F$1,INDIRECT("Table!A"&amp;#REF!):INDIRECT("Table!" &amp; $BA$211 &amp;#REF!),0)),"",INDIRECT(CONCATENATE("Table!",ADDRESS(#REF!,MATCH(F$1,INDIRECT("Table!A" &amp;#REF!):INDIRECT("Table!" &amp; $BA$211 &amp;#REF!),0)))))</f>
        <v/>
      </c>
      <c r="G65" s="28" t="str">
        <f ca="1">IF(ISERROR(MATCH(G$1,INDIRECT("Table!A"&amp;#REF!):INDIRECT("Table!" &amp; $BA$211 &amp;#REF!),0)),"",INDIRECT(CONCATENATE("Table!",ADDRESS(#REF!,MATCH(G$1,INDIRECT("Table!A" &amp;#REF!):INDIRECT("Table!" &amp; $BA$211 &amp;#REF!),0)))))</f>
        <v/>
      </c>
      <c r="H65" s="28" t="str">
        <f ca="1">IF(ISERROR(MATCH(H$1,INDIRECT("Table!A"&amp;#REF!):INDIRECT("Table!" &amp; $BA$211 &amp;#REF!),0)),"",INDIRECT(CONCATENATE("Table!",ADDRESS(#REF!,MATCH(H$1,INDIRECT("Table!A" &amp;#REF!):INDIRECT("Table!" &amp; $BA$211 &amp;#REF!),0)))))</f>
        <v/>
      </c>
      <c r="I65" s="278"/>
      <c r="J65" s="278"/>
      <c r="K65" s="28" t="str">
        <f ca="1">IF(ISERROR(MATCH(L$1,INDIRECT("Table!A"&amp;#REF!):INDIRECT("Table!" &amp; $BA$211 &amp;#REF!),0)),"",INDIRECT(CONCATENATE("Table!",ADDRESS(#REF!,MATCH(L$1,INDIRECT("Table!A" &amp;#REF!):INDIRECT("Table!" &amp; $BA$211 &amp;#REF!),0)))))</f>
        <v/>
      </c>
      <c r="L65" s="28" t="str">
        <f ca="1">IF(ISERROR(MATCH(M$1,INDIRECT("Table!A"&amp;#REF!):INDIRECT("Table!" &amp; $BA$211 &amp;#REF!),0)),"",INDIRECT(CONCATENATE("Table!",ADDRESS(#REF!,MATCH(M$1,INDIRECT("Table!A" &amp;#REF!):INDIRECT("Table!" &amp; $BA$211 &amp;#REF!),0)))))</f>
        <v/>
      </c>
      <c r="M65" s="28" t="str">
        <f ca="1">IF(ISERROR(MATCH(N$1,INDIRECT("Table!A"&amp;#REF!):INDIRECT("Table!" &amp; $BA$211 &amp;#REF!),0)),"",INDIRECT(CONCATENATE("Table!",ADDRESS(#REF!,MATCH(N$1,INDIRECT("Table!A" &amp;#REF!):INDIRECT("Table!" &amp; $BA$211 &amp;#REF!),0)))))</f>
        <v/>
      </c>
      <c r="N65" s="28" t="str">
        <f ca="1">IF(ISERROR(MATCH(O$1,INDIRECT("Table!A"&amp;#REF!):INDIRECT("Table!" &amp; $BA$211 &amp;#REF!),0)),"",INDIRECT(CONCATENATE("Table!",ADDRESS(#REF!,MATCH(O$1,INDIRECT("Table!A" &amp;#REF!):INDIRECT("Table!" &amp; $BA$211 &amp;#REF!),0)))))</f>
        <v/>
      </c>
      <c r="O65" s="278"/>
      <c r="P65" s="278"/>
      <c r="Q65" s="278"/>
      <c r="R65" s="278"/>
      <c r="S65" s="28"/>
      <c r="T65" s="28" t="str">
        <f ca="1">IF(ISERROR(MATCH(V$1,INDIRECT("Table!A"&amp;#REF!):INDIRECT("Table!" &amp; $BA$211 &amp;#REF!),0)),"",INDIRECT(CONCATENATE("Table!",ADDRESS(#REF!,MATCH(V$1,INDIRECT("Table!A" &amp;#REF!):INDIRECT("Table!" &amp; $BA$211 &amp;#REF!),0)))))</f>
        <v/>
      </c>
      <c r="U65" s="28" t="str">
        <f ca="1">IF(ISERROR(MATCH(W$1,INDIRECT("Table!A"&amp;#REF!):INDIRECT("Table!" &amp; $BA$211 &amp;#REF!),0)),"",INDIRECT(CONCATENATE("Table!",ADDRESS(#REF!,MATCH(W$1,INDIRECT("Table!A" &amp;#REF!):INDIRECT("Table!" &amp; $BA$211 &amp;#REF!),0)))))</f>
        <v/>
      </c>
    </row>
    <row r="66" spans="1:21">
      <c r="A66" s="4"/>
      <c r="B66" s="28" t="str">
        <f ca="1">IF(ISERROR(MATCH(B$1,INDIRECT("Table!A"&amp;#REF!):INDIRECT("Table!" &amp; $BA$211 &amp;#REF!),0)),"",INDIRECT(CONCATENATE("Table!",ADDRESS(#REF!,MATCH(B$1,INDIRECT("Table!A" &amp;#REF!):INDIRECT("Table!" &amp; $BA$211 &amp;#REF!),0)))))</f>
        <v/>
      </c>
      <c r="C66" s="28" t="str">
        <f ca="1">IF(ISERROR(MATCH(C$1,INDIRECT("Table!A"&amp;#REF!):INDIRECT("Table!" &amp; $BA$211 &amp;#REF!),0)),"",INDIRECT(CONCATENATE("Table!",ADDRESS(#REF!,MATCH(C$1,INDIRECT("Table!A" &amp;#REF!):INDIRECT("Table!" &amp; $BA$211 &amp;#REF!),0)))))</f>
        <v/>
      </c>
      <c r="D66" s="28" t="str">
        <f ca="1">IF(ISERROR(MATCH(D$1,INDIRECT("Table!A"&amp;#REF!):INDIRECT("Table!" &amp; $BA$211 &amp;#REF!),0)),"",INDIRECT(CONCATENATE("Table!",ADDRESS(#REF!,MATCH(D$1,INDIRECT("Table!A" &amp;#REF!):INDIRECT("Table!" &amp; $BA$211 &amp;#REF!),0)))))</f>
        <v/>
      </c>
      <c r="E66" s="28" t="str">
        <f ca="1">IF(ISERROR(MATCH(E$1,INDIRECT("Table!A"&amp;#REF!):INDIRECT("Table!" &amp; $BA$211 &amp;#REF!),0)),"",INDIRECT(CONCATENATE("Table!",ADDRESS(#REF!,MATCH(E$1,INDIRECT("Table!A" &amp;#REF!):INDIRECT("Table!" &amp; $BA$211 &amp;#REF!),0)))))</f>
        <v/>
      </c>
      <c r="F66" s="28" t="str">
        <f ca="1">IF(ISERROR(MATCH(F$1,INDIRECT("Table!A"&amp;#REF!):INDIRECT("Table!" &amp; $BA$211 &amp;#REF!),0)),"",INDIRECT(CONCATENATE("Table!",ADDRESS(#REF!,MATCH(F$1,INDIRECT("Table!A" &amp;#REF!):INDIRECT("Table!" &amp; $BA$211 &amp;#REF!),0)))))</f>
        <v/>
      </c>
      <c r="G66" s="28" t="str">
        <f ca="1">IF(ISERROR(MATCH(G$1,INDIRECT("Table!A"&amp;#REF!):INDIRECT("Table!" &amp; $BA$211 &amp;#REF!),0)),"",INDIRECT(CONCATENATE("Table!",ADDRESS(#REF!,MATCH(G$1,INDIRECT("Table!A" &amp;#REF!):INDIRECT("Table!" &amp; $BA$211 &amp;#REF!),0)))))</f>
        <v/>
      </c>
      <c r="H66" s="28" t="str">
        <f ca="1">IF(ISERROR(MATCH(H$1,INDIRECT("Table!A"&amp;#REF!):INDIRECT("Table!" &amp; $BA$211 &amp;#REF!),0)),"",INDIRECT(CONCATENATE("Table!",ADDRESS(#REF!,MATCH(H$1,INDIRECT("Table!A" &amp;#REF!):INDIRECT("Table!" &amp; $BA$211 &amp;#REF!),0)))))</f>
        <v/>
      </c>
      <c r="I66" s="278"/>
      <c r="J66" s="278"/>
      <c r="K66" s="28" t="str">
        <f ca="1">IF(ISERROR(MATCH(L$1,INDIRECT("Table!A"&amp;#REF!):INDIRECT("Table!" &amp; $BA$211 &amp;#REF!),0)),"",INDIRECT(CONCATENATE("Table!",ADDRESS(#REF!,MATCH(L$1,INDIRECT("Table!A" &amp;#REF!):INDIRECT("Table!" &amp; $BA$211 &amp;#REF!),0)))))</f>
        <v/>
      </c>
      <c r="L66" s="28" t="str">
        <f ca="1">IF(ISERROR(MATCH(M$1,INDIRECT("Table!A"&amp;#REF!):INDIRECT("Table!" &amp; $BA$211 &amp;#REF!),0)),"",INDIRECT(CONCATENATE("Table!",ADDRESS(#REF!,MATCH(M$1,INDIRECT("Table!A" &amp;#REF!):INDIRECT("Table!" &amp; $BA$211 &amp;#REF!),0)))))</f>
        <v/>
      </c>
      <c r="M66" s="28" t="str">
        <f ca="1">IF(ISERROR(MATCH(N$1,INDIRECT("Table!A"&amp;#REF!):INDIRECT("Table!" &amp; $BA$211 &amp;#REF!),0)),"",INDIRECT(CONCATENATE("Table!",ADDRESS(#REF!,MATCH(N$1,INDIRECT("Table!A" &amp;#REF!):INDIRECT("Table!" &amp; $BA$211 &amp;#REF!),0)))))</f>
        <v/>
      </c>
      <c r="N66" s="28" t="str">
        <f ca="1">IF(ISERROR(MATCH(O$1,INDIRECT("Table!A"&amp;#REF!):INDIRECT("Table!" &amp; $BA$211 &amp;#REF!),0)),"",INDIRECT(CONCATENATE("Table!",ADDRESS(#REF!,MATCH(O$1,INDIRECT("Table!A" &amp;#REF!):INDIRECT("Table!" &amp; $BA$211 &amp;#REF!),0)))))</f>
        <v/>
      </c>
      <c r="O66" s="278"/>
      <c r="P66" s="278"/>
      <c r="Q66" s="278"/>
      <c r="R66" s="278"/>
      <c r="S66" s="28"/>
      <c r="T66" s="28" t="str">
        <f ca="1">IF(ISERROR(MATCH(V$1,INDIRECT("Table!A"&amp;#REF!):INDIRECT("Table!" &amp; $BA$211 &amp;#REF!),0)),"",INDIRECT(CONCATENATE("Table!",ADDRESS(#REF!,MATCH(V$1,INDIRECT("Table!A" &amp;#REF!):INDIRECT("Table!" &amp; $BA$211 &amp;#REF!),0)))))</f>
        <v/>
      </c>
      <c r="U66" s="28" t="str">
        <f ca="1">IF(ISERROR(MATCH(W$1,INDIRECT("Table!A"&amp;#REF!):INDIRECT("Table!" &amp; $BA$211 &amp;#REF!),0)),"",INDIRECT(CONCATENATE("Table!",ADDRESS(#REF!,MATCH(W$1,INDIRECT("Table!A" &amp;#REF!):INDIRECT("Table!" &amp; $BA$211 &amp;#REF!),0)))))</f>
        <v/>
      </c>
    </row>
    <row r="67" spans="1:21">
      <c r="A67" s="4"/>
      <c r="B67" s="28" t="str">
        <f ca="1">IF(ISERROR(MATCH(B$1,INDIRECT("Table!A"&amp;#REF!):INDIRECT("Table!" &amp; $BA$211 &amp;#REF!),0)),"",INDIRECT(CONCATENATE("Table!",ADDRESS(#REF!,MATCH(B$1,INDIRECT("Table!A" &amp;#REF!):INDIRECT("Table!" &amp; $BA$211 &amp;#REF!),0)))))</f>
        <v/>
      </c>
      <c r="C67" s="28" t="str">
        <f ca="1">IF(ISERROR(MATCH(C$1,INDIRECT("Table!A"&amp;#REF!):INDIRECT("Table!" &amp; $BA$211 &amp;#REF!),0)),"",INDIRECT(CONCATENATE("Table!",ADDRESS(#REF!,MATCH(C$1,INDIRECT("Table!A" &amp;#REF!):INDIRECT("Table!" &amp; $BA$211 &amp;#REF!),0)))))</f>
        <v/>
      </c>
      <c r="D67" s="28" t="str">
        <f ca="1">IF(ISERROR(MATCH(D$1,INDIRECT("Table!A"&amp;#REF!):INDIRECT("Table!" &amp; $BA$211 &amp;#REF!),0)),"",INDIRECT(CONCATENATE("Table!",ADDRESS(#REF!,MATCH(D$1,INDIRECT("Table!A" &amp;#REF!):INDIRECT("Table!" &amp; $BA$211 &amp;#REF!),0)))))</f>
        <v/>
      </c>
      <c r="E67" s="28" t="str">
        <f ca="1">IF(ISERROR(MATCH(E$1,INDIRECT("Table!A"&amp;#REF!):INDIRECT("Table!" &amp; $BA$211 &amp;#REF!),0)),"",INDIRECT(CONCATENATE("Table!",ADDRESS(#REF!,MATCH(E$1,INDIRECT("Table!A" &amp;#REF!):INDIRECT("Table!" &amp; $BA$211 &amp;#REF!),0)))))</f>
        <v/>
      </c>
      <c r="F67" s="28" t="str">
        <f ca="1">IF(ISERROR(MATCH(F$1,INDIRECT("Table!A"&amp;#REF!):INDIRECT("Table!" &amp; $BA$211 &amp;#REF!),0)),"",INDIRECT(CONCATENATE("Table!",ADDRESS(#REF!,MATCH(F$1,INDIRECT("Table!A" &amp;#REF!):INDIRECT("Table!" &amp; $BA$211 &amp;#REF!),0)))))</f>
        <v/>
      </c>
      <c r="G67" s="28" t="str">
        <f ca="1">IF(ISERROR(MATCH(G$1,INDIRECT("Table!A"&amp;#REF!):INDIRECT("Table!" &amp; $BA$211 &amp;#REF!),0)),"",INDIRECT(CONCATENATE("Table!",ADDRESS(#REF!,MATCH(G$1,INDIRECT("Table!A" &amp;#REF!):INDIRECT("Table!" &amp; $BA$211 &amp;#REF!),0)))))</f>
        <v/>
      </c>
      <c r="H67" s="28" t="str">
        <f ca="1">IF(ISERROR(MATCH(H$1,INDIRECT("Table!A"&amp;#REF!):INDIRECT("Table!" &amp; $BA$211 &amp;#REF!),0)),"",INDIRECT(CONCATENATE("Table!",ADDRESS(#REF!,MATCH(H$1,INDIRECT("Table!A" &amp;#REF!):INDIRECT("Table!" &amp; $BA$211 &amp;#REF!),0)))))</f>
        <v/>
      </c>
      <c r="I67" s="278"/>
      <c r="J67" s="278"/>
      <c r="K67" s="28" t="str">
        <f ca="1">IF(ISERROR(MATCH(L$1,INDIRECT("Table!A"&amp;#REF!):INDIRECT("Table!" &amp; $BA$211 &amp;#REF!),0)),"",INDIRECT(CONCATENATE("Table!",ADDRESS(#REF!,MATCH(L$1,INDIRECT("Table!A" &amp;#REF!):INDIRECT("Table!" &amp; $BA$211 &amp;#REF!),0)))))</f>
        <v/>
      </c>
      <c r="L67" s="28" t="str">
        <f ca="1">IF(ISERROR(MATCH(M$1,INDIRECT("Table!A"&amp;#REF!):INDIRECT("Table!" &amp; $BA$211 &amp;#REF!),0)),"",INDIRECT(CONCATENATE("Table!",ADDRESS(#REF!,MATCH(M$1,INDIRECT("Table!A" &amp;#REF!):INDIRECT("Table!" &amp; $BA$211 &amp;#REF!),0)))))</f>
        <v/>
      </c>
      <c r="M67" s="28" t="str">
        <f ca="1">IF(ISERROR(MATCH(N$1,INDIRECT("Table!A"&amp;#REF!):INDIRECT("Table!" &amp; $BA$211 &amp;#REF!),0)),"",INDIRECT(CONCATENATE("Table!",ADDRESS(#REF!,MATCH(N$1,INDIRECT("Table!A" &amp;#REF!):INDIRECT("Table!" &amp; $BA$211 &amp;#REF!),0)))))</f>
        <v/>
      </c>
      <c r="N67" s="28" t="str">
        <f ca="1">IF(ISERROR(MATCH(O$1,INDIRECT("Table!A"&amp;#REF!):INDIRECT("Table!" &amp; $BA$211 &amp;#REF!),0)),"",INDIRECT(CONCATENATE("Table!",ADDRESS(#REF!,MATCH(O$1,INDIRECT("Table!A" &amp;#REF!):INDIRECT("Table!" &amp; $BA$211 &amp;#REF!),0)))))</f>
        <v/>
      </c>
      <c r="O67" s="278"/>
      <c r="P67" s="278"/>
      <c r="Q67" s="278"/>
      <c r="R67" s="278"/>
      <c r="S67" s="28"/>
      <c r="T67" s="28" t="str">
        <f ca="1">IF(ISERROR(MATCH(V$1,INDIRECT("Table!A"&amp;#REF!):INDIRECT("Table!" &amp; $BA$211 &amp;#REF!),0)),"",INDIRECT(CONCATENATE("Table!",ADDRESS(#REF!,MATCH(V$1,INDIRECT("Table!A" &amp;#REF!):INDIRECT("Table!" &amp; $BA$211 &amp;#REF!),0)))))</f>
        <v/>
      </c>
      <c r="U67" s="28" t="str">
        <f ca="1">IF(ISERROR(MATCH(W$1,INDIRECT("Table!A"&amp;#REF!):INDIRECT("Table!" &amp; $BA$211 &amp;#REF!),0)),"",INDIRECT(CONCATENATE("Table!",ADDRESS(#REF!,MATCH(W$1,INDIRECT("Table!A" &amp;#REF!):INDIRECT("Table!" &amp; $BA$211 &amp;#REF!),0)))))</f>
        <v/>
      </c>
    </row>
    <row r="68" spans="1:21">
      <c r="A68" s="4"/>
      <c r="B68" s="28" t="str">
        <f ca="1">IF(ISERROR(MATCH(B$1,INDIRECT("Table!A"&amp;#REF!):INDIRECT("Table!" &amp; $BA$211 &amp;#REF!),0)),"",INDIRECT(CONCATENATE("Table!",ADDRESS(#REF!,MATCH(B$1,INDIRECT("Table!A" &amp;#REF!):INDIRECT("Table!" &amp; $BA$211 &amp;#REF!),0)))))</f>
        <v/>
      </c>
      <c r="C68" s="28" t="str">
        <f ca="1">IF(ISERROR(MATCH(C$1,INDIRECT("Table!A"&amp;#REF!):INDIRECT("Table!" &amp; $BA$211 &amp;#REF!),0)),"",INDIRECT(CONCATENATE("Table!",ADDRESS(#REF!,MATCH(C$1,INDIRECT("Table!A" &amp;#REF!):INDIRECT("Table!" &amp; $BA$211 &amp;#REF!),0)))))</f>
        <v/>
      </c>
      <c r="D68" s="28" t="str">
        <f ca="1">IF(ISERROR(MATCH(D$1,INDIRECT("Table!A"&amp;#REF!):INDIRECT("Table!" &amp; $BA$211 &amp;#REF!),0)),"",INDIRECT(CONCATENATE("Table!",ADDRESS(#REF!,MATCH(D$1,INDIRECT("Table!A" &amp;#REF!):INDIRECT("Table!" &amp; $BA$211 &amp;#REF!),0)))))</f>
        <v/>
      </c>
      <c r="E68" s="28" t="str">
        <f ca="1">IF(ISERROR(MATCH(E$1,INDIRECT("Table!A"&amp;#REF!):INDIRECT("Table!" &amp; $BA$211 &amp;#REF!),0)),"",INDIRECT(CONCATENATE("Table!",ADDRESS(#REF!,MATCH(E$1,INDIRECT("Table!A" &amp;#REF!):INDIRECT("Table!" &amp; $BA$211 &amp;#REF!),0)))))</f>
        <v/>
      </c>
      <c r="F68" s="28" t="str">
        <f ca="1">IF(ISERROR(MATCH(F$1,INDIRECT("Table!A"&amp;#REF!):INDIRECT("Table!" &amp; $BA$211 &amp;#REF!),0)),"",INDIRECT(CONCATENATE("Table!",ADDRESS(#REF!,MATCH(F$1,INDIRECT("Table!A" &amp;#REF!):INDIRECT("Table!" &amp; $BA$211 &amp;#REF!),0)))))</f>
        <v/>
      </c>
      <c r="G68" s="28" t="str">
        <f ca="1">IF(ISERROR(MATCH(G$1,INDIRECT("Table!A"&amp;#REF!):INDIRECT("Table!" &amp; $BA$211 &amp;#REF!),0)),"",INDIRECT(CONCATENATE("Table!",ADDRESS(#REF!,MATCH(G$1,INDIRECT("Table!A" &amp;#REF!):INDIRECT("Table!" &amp; $BA$211 &amp;#REF!),0)))))</f>
        <v/>
      </c>
      <c r="H68" s="28" t="str">
        <f ca="1">IF(ISERROR(MATCH(H$1,INDIRECT("Table!A"&amp;#REF!):INDIRECT("Table!" &amp; $BA$211 &amp;#REF!),0)),"",INDIRECT(CONCATENATE("Table!",ADDRESS(#REF!,MATCH(H$1,INDIRECT("Table!A" &amp;#REF!):INDIRECT("Table!" &amp; $BA$211 &amp;#REF!),0)))))</f>
        <v/>
      </c>
      <c r="I68" s="278"/>
      <c r="J68" s="278"/>
      <c r="K68" s="28" t="str">
        <f ca="1">IF(ISERROR(MATCH(L$1,INDIRECT("Table!A"&amp;#REF!):INDIRECT("Table!" &amp; $BA$211 &amp;#REF!),0)),"",INDIRECT(CONCATENATE("Table!",ADDRESS(#REF!,MATCH(L$1,INDIRECT("Table!A" &amp;#REF!):INDIRECT("Table!" &amp; $BA$211 &amp;#REF!),0)))))</f>
        <v/>
      </c>
      <c r="L68" s="28" t="str">
        <f ca="1">IF(ISERROR(MATCH(M$1,INDIRECT("Table!A"&amp;#REF!):INDIRECT("Table!" &amp; $BA$211 &amp;#REF!),0)),"",INDIRECT(CONCATENATE("Table!",ADDRESS(#REF!,MATCH(M$1,INDIRECT("Table!A" &amp;#REF!):INDIRECT("Table!" &amp; $BA$211 &amp;#REF!),0)))))</f>
        <v/>
      </c>
      <c r="M68" s="28" t="str">
        <f ca="1">IF(ISERROR(MATCH(N$1,INDIRECT("Table!A"&amp;#REF!):INDIRECT("Table!" &amp; $BA$211 &amp;#REF!),0)),"",INDIRECT(CONCATENATE("Table!",ADDRESS(#REF!,MATCH(N$1,INDIRECT("Table!A" &amp;#REF!):INDIRECT("Table!" &amp; $BA$211 &amp;#REF!),0)))))</f>
        <v/>
      </c>
      <c r="N68" s="28" t="str">
        <f ca="1">IF(ISERROR(MATCH(O$1,INDIRECT("Table!A"&amp;#REF!):INDIRECT("Table!" &amp; $BA$211 &amp;#REF!),0)),"",INDIRECT(CONCATENATE("Table!",ADDRESS(#REF!,MATCH(O$1,INDIRECT("Table!A" &amp;#REF!):INDIRECT("Table!" &amp; $BA$211 &amp;#REF!),0)))))</f>
        <v/>
      </c>
      <c r="O68" s="278"/>
      <c r="P68" s="278"/>
      <c r="Q68" s="278"/>
      <c r="R68" s="278"/>
      <c r="S68" s="28"/>
      <c r="T68" s="28" t="str">
        <f ca="1">IF(ISERROR(MATCH(V$1,INDIRECT("Table!A"&amp;#REF!):INDIRECT("Table!" &amp; $BA$211 &amp;#REF!),0)),"",INDIRECT(CONCATENATE("Table!",ADDRESS(#REF!,MATCH(V$1,INDIRECT("Table!A" &amp;#REF!):INDIRECT("Table!" &amp; $BA$211 &amp;#REF!),0)))))</f>
        <v/>
      </c>
      <c r="U68" s="28" t="str">
        <f ca="1">IF(ISERROR(MATCH(W$1,INDIRECT("Table!A"&amp;#REF!):INDIRECT("Table!" &amp; $BA$211 &amp;#REF!),0)),"",INDIRECT(CONCATENATE("Table!",ADDRESS(#REF!,MATCH(W$1,INDIRECT("Table!A" &amp;#REF!):INDIRECT("Table!" &amp; $BA$211 &amp;#REF!),0)))))</f>
        <v/>
      </c>
    </row>
    <row r="69" spans="1:21">
      <c r="A69" s="4"/>
      <c r="B69" s="28" t="str">
        <f ca="1">IF(ISERROR(MATCH(B$1,INDIRECT("Table!A"&amp;#REF!):INDIRECT("Table!" &amp; $BA$211 &amp;#REF!),0)),"",INDIRECT(CONCATENATE("Table!",ADDRESS(#REF!,MATCH(B$1,INDIRECT("Table!A" &amp;#REF!):INDIRECT("Table!" &amp; $BA$211 &amp;#REF!),0)))))</f>
        <v/>
      </c>
      <c r="C69" s="28" t="str">
        <f ca="1">IF(ISERROR(MATCH(C$1,INDIRECT("Table!A"&amp;#REF!):INDIRECT("Table!" &amp; $BA$211 &amp;#REF!),0)),"",INDIRECT(CONCATENATE("Table!",ADDRESS(#REF!,MATCH(C$1,INDIRECT("Table!A" &amp;#REF!):INDIRECT("Table!" &amp; $BA$211 &amp;#REF!),0)))))</f>
        <v/>
      </c>
      <c r="D69" s="28" t="str">
        <f ca="1">IF(ISERROR(MATCH(D$1,INDIRECT("Table!A"&amp;#REF!):INDIRECT("Table!" &amp; $BA$211 &amp;#REF!),0)),"",INDIRECT(CONCATENATE("Table!",ADDRESS(#REF!,MATCH(D$1,INDIRECT("Table!A" &amp;#REF!):INDIRECT("Table!" &amp; $BA$211 &amp;#REF!),0)))))</f>
        <v/>
      </c>
      <c r="E69" s="28" t="str">
        <f ca="1">IF(ISERROR(MATCH(E$1,INDIRECT("Table!A"&amp;#REF!):INDIRECT("Table!" &amp; $BA$211 &amp;#REF!),0)),"",INDIRECT(CONCATENATE("Table!",ADDRESS(#REF!,MATCH(E$1,INDIRECT("Table!A" &amp;#REF!):INDIRECT("Table!" &amp; $BA$211 &amp;#REF!),0)))))</f>
        <v/>
      </c>
      <c r="F69" s="28" t="str">
        <f ca="1">IF(ISERROR(MATCH(F$1,INDIRECT("Table!A"&amp;#REF!):INDIRECT("Table!" &amp; $BA$211 &amp;#REF!),0)),"",INDIRECT(CONCATENATE("Table!",ADDRESS(#REF!,MATCH(F$1,INDIRECT("Table!A" &amp;#REF!):INDIRECT("Table!" &amp; $BA$211 &amp;#REF!),0)))))</f>
        <v/>
      </c>
      <c r="G69" s="28" t="str">
        <f ca="1">IF(ISERROR(MATCH(G$1,INDIRECT("Table!A"&amp;#REF!):INDIRECT("Table!" &amp; $BA$211 &amp;#REF!),0)),"",INDIRECT(CONCATENATE("Table!",ADDRESS(#REF!,MATCH(G$1,INDIRECT("Table!A" &amp;#REF!):INDIRECT("Table!" &amp; $BA$211 &amp;#REF!),0)))))</f>
        <v/>
      </c>
      <c r="H69" s="28" t="str">
        <f ca="1">IF(ISERROR(MATCH(H$1,INDIRECT("Table!A"&amp;#REF!):INDIRECT("Table!" &amp; $BA$211 &amp;#REF!),0)),"",INDIRECT(CONCATENATE("Table!",ADDRESS(#REF!,MATCH(H$1,INDIRECT("Table!A" &amp;#REF!):INDIRECT("Table!" &amp; $BA$211 &amp;#REF!),0)))))</f>
        <v/>
      </c>
      <c r="I69" s="278"/>
      <c r="J69" s="278"/>
      <c r="K69" s="28" t="str">
        <f ca="1">IF(ISERROR(MATCH(L$1,INDIRECT("Table!A"&amp;#REF!):INDIRECT("Table!" &amp; $BA$211 &amp;#REF!),0)),"",INDIRECT(CONCATENATE("Table!",ADDRESS(#REF!,MATCH(L$1,INDIRECT("Table!A" &amp;#REF!):INDIRECT("Table!" &amp; $BA$211 &amp;#REF!),0)))))</f>
        <v/>
      </c>
      <c r="L69" s="28" t="str">
        <f ca="1">IF(ISERROR(MATCH(M$1,INDIRECT("Table!A"&amp;#REF!):INDIRECT("Table!" &amp; $BA$211 &amp;#REF!),0)),"",INDIRECT(CONCATENATE("Table!",ADDRESS(#REF!,MATCH(M$1,INDIRECT("Table!A" &amp;#REF!):INDIRECT("Table!" &amp; $BA$211 &amp;#REF!),0)))))</f>
        <v/>
      </c>
      <c r="M69" s="28" t="str">
        <f ca="1">IF(ISERROR(MATCH(N$1,INDIRECT("Table!A"&amp;#REF!):INDIRECT("Table!" &amp; $BA$211 &amp;#REF!),0)),"",INDIRECT(CONCATENATE("Table!",ADDRESS(#REF!,MATCH(N$1,INDIRECT("Table!A" &amp;#REF!):INDIRECT("Table!" &amp; $BA$211 &amp;#REF!),0)))))</f>
        <v/>
      </c>
      <c r="N69" s="28" t="str">
        <f ca="1">IF(ISERROR(MATCH(O$1,INDIRECT("Table!A"&amp;#REF!):INDIRECT("Table!" &amp; $BA$211 &amp;#REF!),0)),"",INDIRECT(CONCATENATE("Table!",ADDRESS(#REF!,MATCH(O$1,INDIRECT("Table!A" &amp;#REF!):INDIRECT("Table!" &amp; $BA$211 &amp;#REF!),0)))))</f>
        <v/>
      </c>
      <c r="O69" s="278"/>
      <c r="P69" s="278"/>
      <c r="Q69" s="278"/>
      <c r="R69" s="278"/>
      <c r="S69" s="28"/>
      <c r="T69" s="28" t="str">
        <f ca="1">IF(ISERROR(MATCH(V$1,INDIRECT("Table!A"&amp;#REF!):INDIRECT("Table!" &amp; $BA$211 &amp;#REF!),0)),"",INDIRECT(CONCATENATE("Table!",ADDRESS(#REF!,MATCH(V$1,INDIRECT("Table!A" &amp;#REF!):INDIRECT("Table!" &amp; $BA$211 &amp;#REF!),0)))))</f>
        <v/>
      </c>
      <c r="U69" s="28" t="str">
        <f ca="1">IF(ISERROR(MATCH(W$1,INDIRECT("Table!A"&amp;#REF!):INDIRECT("Table!" &amp; $BA$211 &amp;#REF!),0)),"",INDIRECT(CONCATENATE("Table!",ADDRESS(#REF!,MATCH(W$1,INDIRECT("Table!A" &amp;#REF!):INDIRECT("Table!" &amp; $BA$211 &amp;#REF!),0)))))</f>
        <v/>
      </c>
    </row>
    <row r="70" spans="1:21">
      <c r="A70" s="4"/>
      <c r="B70" s="28" t="str">
        <f ca="1">IF(ISERROR(MATCH(B$1,INDIRECT("Table!A"&amp;#REF!):INDIRECT("Table!" &amp; $BA$211 &amp;#REF!),0)),"",INDIRECT(CONCATENATE("Table!",ADDRESS(#REF!,MATCH(B$1,INDIRECT("Table!A" &amp;#REF!):INDIRECT("Table!" &amp; $BA$211 &amp;#REF!),0)))))</f>
        <v/>
      </c>
      <c r="C70" s="28" t="str">
        <f ca="1">IF(ISERROR(MATCH(C$1,INDIRECT("Table!A"&amp;#REF!):INDIRECT("Table!" &amp; $BA$211 &amp;#REF!),0)),"",INDIRECT(CONCATENATE("Table!",ADDRESS(#REF!,MATCH(C$1,INDIRECT("Table!A" &amp;#REF!):INDIRECT("Table!" &amp; $BA$211 &amp;#REF!),0)))))</f>
        <v/>
      </c>
      <c r="D70" s="28" t="str">
        <f ca="1">IF(ISERROR(MATCH(D$1,INDIRECT("Table!A"&amp;#REF!):INDIRECT("Table!" &amp; $BA$211 &amp;#REF!),0)),"",INDIRECT(CONCATENATE("Table!",ADDRESS(#REF!,MATCH(D$1,INDIRECT("Table!A" &amp;#REF!):INDIRECT("Table!" &amp; $BA$211 &amp;#REF!),0)))))</f>
        <v/>
      </c>
      <c r="E70" s="28" t="str">
        <f ca="1">IF(ISERROR(MATCH(E$1,INDIRECT("Table!A"&amp;#REF!):INDIRECT("Table!" &amp; $BA$211 &amp;#REF!),0)),"",INDIRECT(CONCATENATE("Table!",ADDRESS(#REF!,MATCH(E$1,INDIRECT("Table!A" &amp;#REF!):INDIRECT("Table!" &amp; $BA$211 &amp;#REF!),0)))))</f>
        <v/>
      </c>
      <c r="F70" s="28" t="str">
        <f ca="1">IF(ISERROR(MATCH(F$1,INDIRECT("Table!A"&amp;#REF!):INDIRECT("Table!" &amp; $BA$211 &amp;#REF!),0)),"",INDIRECT(CONCATENATE("Table!",ADDRESS(#REF!,MATCH(F$1,INDIRECT("Table!A" &amp;#REF!):INDIRECT("Table!" &amp; $BA$211 &amp;#REF!),0)))))</f>
        <v/>
      </c>
      <c r="G70" s="28" t="str">
        <f ca="1">IF(ISERROR(MATCH(G$1,INDIRECT("Table!A"&amp;#REF!):INDIRECT("Table!" &amp; $BA$211 &amp;#REF!),0)),"",INDIRECT(CONCATENATE("Table!",ADDRESS(#REF!,MATCH(G$1,INDIRECT("Table!A" &amp;#REF!):INDIRECT("Table!" &amp; $BA$211 &amp;#REF!),0)))))</f>
        <v/>
      </c>
      <c r="H70" s="28" t="str">
        <f ca="1">IF(ISERROR(MATCH(H$1,INDIRECT("Table!A"&amp;#REF!):INDIRECT("Table!" &amp; $BA$211 &amp;#REF!),0)),"",INDIRECT(CONCATENATE("Table!",ADDRESS(#REF!,MATCH(H$1,INDIRECT("Table!A" &amp;#REF!):INDIRECT("Table!" &amp; $BA$211 &amp;#REF!),0)))))</f>
        <v/>
      </c>
      <c r="I70" s="278"/>
      <c r="J70" s="278"/>
      <c r="K70" s="28" t="str">
        <f ca="1">IF(ISERROR(MATCH(L$1,INDIRECT("Table!A"&amp;#REF!):INDIRECT("Table!" &amp; $BA$211 &amp;#REF!),0)),"",INDIRECT(CONCATENATE("Table!",ADDRESS(#REF!,MATCH(L$1,INDIRECT("Table!A" &amp;#REF!):INDIRECT("Table!" &amp; $BA$211 &amp;#REF!),0)))))</f>
        <v/>
      </c>
      <c r="L70" s="28" t="str">
        <f ca="1">IF(ISERROR(MATCH(M$1,INDIRECT("Table!A"&amp;#REF!):INDIRECT("Table!" &amp; $BA$211 &amp;#REF!),0)),"",INDIRECT(CONCATENATE("Table!",ADDRESS(#REF!,MATCH(M$1,INDIRECT("Table!A" &amp;#REF!):INDIRECT("Table!" &amp; $BA$211 &amp;#REF!),0)))))</f>
        <v/>
      </c>
      <c r="M70" s="28" t="str">
        <f ca="1">IF(ISERROR(MATCH(N$1,INDIRECT("Table!A"&amp;#REF!):INDIRECT("Table!" &amp; $BA$211 &amp;#REF!),0)),"",INDIRECT(CONCATENATE("Table!",ADDRESS(#REF!,MATCH(N$1,INDIRECT("Table!A" &amp;#REF!):INDIRECT("Table!" &amp; $BA$211 &amp;#REF!),0)))))</f>
        <v/>
      </c>
      <c r="N70" s="28" t="str">
        <f ca="1">IF(ISERROR(MATCH(O$1,INDIRECT("Table!A"&amp;#REF!):INDIRECT("Table!" &amp; $BA$211 &amp;#REF!),0)),"",INDIRECT(CONCATENATE("Table!",ADDRESS(#REF!,MATCH(O$1,INDIRECT("Table!A" &amp;#REF!):INDIRECT("Table!" &amp; $BA$211 &amp;#REF!),0)))))</f>
        <v/>
      </c>
      <c r="O70" s="278"/>
      <c r="P70" s="278"/>
      <c r="Q70" s="278"/>
      <c r="R70" s="278"/>
      <c r="S70" s="28"/>
      <c r="T70" s="28" t="str">
        <f ca="1">IF(ISERROR(MATCH(V$1,INDIRECT("Table!A"&amp;#REF!):INDIRECT("Table!" &amp; $BA$211 &amp;#REF!),0)),"",INDIRECT(CONCATENATE("Table!",ADDRESS(#REF!,MATCH(V$1,INDIRECT("Table!A" &amp;#REF!):INDIRECT("Table!" &amp; $BA$211 &amp;#REF!),0)))))</f>
        <v/>
      </c>
      <c r="U70" s="28" t="str">
        <f ca="1">IF(ISERROR(MATCH(W$1,INDIRECT("Table!A"&amp;#REF!):INDIRECT("Table!" &amp; $BA$211 &amp;#REF!),0)),"",INDIRECT(CONCATENATE("Table!",ADDRESS(#REF!,MATCH(W$1,INDIRECT("Table!A" &amp;#REF!):INDIRECT("Table!" &amp; $BA$211 &amp;#REF!),0)))))</f>
        <v/>
      </c>
    </row>
    <row r="71" spans="1:21">
      <c r="A71" s="4"/>
      <c r="B71" s="28" t="str">
        <f ca="1">IF(ISERROR(MATCH(B$1,INDIRECT("Table!A"&amp;#REF!):INDIRECT("Table!" &amp; $BA$211 &amp;#REF!),0)),"",INDIRECT(CONCATENATE("Table!",ADDRESS(#REF!,MATCH(B$1,INDIRECT("Table!A" &amp;#REF!):INDIRECT("Table!" &amp; $BA$211 &amp;#REF!),0)))))</f>
        <v/>
      </c>
      <c r="C71" s="28" t="str">
        <f ca="1">IF(ISERROR(MATCH(C$1,INDIRECT("Table!A"&amp;#REF!):INDIRECT("Table!" &amp; $BA$211 &amp;#REF!),0)),"",INDIRECT(CONCATENATE("Table!",ADDRESS(#REF!,MATCH(C$1,INDIRECT("Table!A" &amp;#REF!):INDIRECT("Table!" &amp; $BA$211 &amp;#REF!),0)))))</f>
        <v/>
      </c>
      <c r="D71" s="28" t="str">
        <f ca="1">IF(ISERROR(MATCH(D$1,INDIRECT("Table!A"&amp;#REF!):INDIRECT("Table!" &amp; $BA$211 &amp;#REF!),0)),"",INDIRECT(CONCATENATE("Table!",ADDRESS(#REF!,MATCH(D$1,INDIRECT("Table!A" &amp;#REF!):INDIRECT("Table!" &amp; $BA$211 &amp;#REF!),0)))))</f>
        <v/>
      </c>
      <c r="E71" s="28" t="str">
        <f ca="1">IF(ISERROR(MATCH(E$1,INDIRECT("Table!A"&amp;#REF!):INDIRECT("Table!" &amp; $BA$211 &amp;#REF!),0)),"",INDIRECT(CONCATENATE("Table!",ADDRESS(#REF!,MATCH(E$1,INDIRECT("Table!A" &amp;#REF!):INDIRECT("Table!" &amp; $BA$211 &amp;#REF!),0)))))</f>
        <v/>
      </c>
      <c r="F71" s="28" t="str">
        <f ca="1">IF(ISERROR(MATCH(F$1,INDIRECT("Table!A"&amp;#REF!):INDIRECT("Table!" &amp; $BA$211 &amp;#REF!),0)),"",INDIRECT(CONCATENATE("Table!",ADDRESS(#REF!,MATCH(F$1,INDIRECT("Table!A" &amp;#REF!):INDIRECT("Table!" &amp; $BA$211 &amp;#REF!),0)))))</f>
        <v/>
      </c>
      <c r="G71" s="28" t="str">
        <f ca="1">IF(ISERROR(MATCH(G$1,INDIRECT("Table!A"&amp;#REF!):INDIRECT("Table!" &amp; $BA$211 &amp;#REF!),0)),"",INDIRECT(CONCATENATE("Table!",ADDRESS(#REF!,MATCH(G$1,INDIRECT("Table!A" &amp;#REF!):INDIRECT("Table!" &amp; $BA$211 &amp;#REF!),0)))))</f>
        <v/>
      </c>
      <c r="H71" s="28" t="str">
        <f ca="1">IF(ISERROR(MATCH(H$1,INDIRECT("Table!A"&amp;#REF!):INDIRECT("Table!" &amp; $BA$211 &amp;#REF!),0)),"",INDIRECT(CONCATENATE("Table!",ADDRESS(#REF!,MATCH(H$1,INDIRECT("Table!A" &amp;#REF!):INDIRECT("Table!" &amp; $BA$211 &amp;#REF!),0)))))</f>
        <v/>
      </c>
      <c r="I71" s="278"/>
      <c r="J71" s="278"/>
      <c r="K71" s="28" t="str">
        <f ca="1">IF(ISERROR(MATCH(L$1,INDIRECT("Table!A"&amp;#REF!):INDIRECT("Table!" &amp; $BA$211 &amp;#REF!),0)),"",INDIRECT(CONCATENATE("Table!",ADDRESS(#REF!,MATCH(L$1,INDIRECT("Table!A" &amp;#REF!):INDIRECT("Table!" &amp; $BA$211 &amp;#REF!),0)))))</f>
        <v/>
      </c>
      <c r="L71" s="28" t="str">
        <f ca="1">IF(ISERROR(MATCH(M$1,INDIRECT("Table!A"&amp;#REF!):INDIRECT("Table!" &amp; $BA$211 &amp;#REF!),0)),"",INDIRECT(CONCATENATE("Table!",ADDRESS(#REF!,MATCH(M$1,INDIRECT("Table!A" &amp;#REF!):INDIRECT("Table!" &amp; $BA$211 &amp;#REF!),0)))))</f>
        <v/>
      </c>
      <c r="M71" s="28" t="str">
        <f ca="1">IF(ISERROR(MATCH(N$1,INDIRECT("Table!A"&amp;#REF!):INDIRECT("Table!" &amp; $BA$211 &amp;#REF!),0)),"",INDIRECT(CONCATENATE("Table!",ADDRESS(#REF!,MATCH(N$1,INDIRECT("Table!A" &amp;#REF!):INDIRECT("Table!" &amp; $BA$211 &amp;#REF!),0)))))</f>
        <v/>
      </c>
      <c r="N71" s="28" t="str">
        <f ca="1">IF(ISERROR(MATCH(O$1,INDIRECT("Table!A"&amp;#REF!):INDIRECT("Table!" &amp; $BA$211 &amp;#REF!),0)),"",INDIRECT(CONCATENATE("Table!",ADDRESS(#REF!,MATCH(O$1,INDIRECT("Table!A" &amp;#REF!):INDIRECT("Table!" &amp; $BA$211 &amp;#REF!),0)))))</f>
        <v/>
      </c>
      <c r="O71" s="278"/>
      <c r="P71" s="278"/>
      <c r="Q71" s="278"/>
      <c r="R71" s="278"/>
      <c r="S71" s="28"/>
      <c r="T71" s="28" t="str">
        <f ca="1">IF(ISERROR(MATCH(V$1,INDIRECT("Table!A"&amp;#REF!):INDIRECT("Table!" &amp; $BA$211 &amp;#REF!),0)),"",INDIRECT(CONCATENATE("Table!",ADDRESS(#REF!,MATCH(V$1,INDIRECT("Table!A" &amp;#REF!):INDIRECT("Table!" &amp; $BA$211 &amp;#REF!),0)))))</f>
        <v/>
      </c>
      <c r="U71" s="28" t="str">
        <f ca="1">IF(ISERROR(MATCH(W$1,INDIRECT("Table!A"&amp;#REF!):INDIRECT("Table!" &amp; $BA$211 &amp;#REF!),0)),"",INDIRECT(CONCATENATE("Table!",ADDRESS(#REF!,MATCH(W$1,INDIRECT("Table!A" &amp;#REF!):INDIRECT("Table!" &amp; $BA$211 &amp;#REF!),0)))))</f>
        <v/>
      </c>
    </row>
    <row r="72" spans="1:21">
      <c r="A72" s="4"/>
      <c r="B72" s="28" t="str">
        <f ca="1">IF(ISERROR(MATCH(B$1,INDIRECT("Table!A"&amp;#REF!):INDIRECT("Table!" &amp; $BA$211 &amp;#REF!),0)),"",INDIRECT(CONCATENATE("Table!",ADDRESS(#REF!,MATCH(B$1,INDIRECT("Table!A" &amp;#REF!):INDIRECT("Table!" &amp; $BA$211 &amp;#REF!),0)))))</f>
        <v/>
      </c>
      <c r="C72" s="28" t="str">
        <f ca="1">IF(ISERROR(MATCH(C$1,INDIRECT("Table!A"&amp;#REF!):INDIRECT("Table!" &amp; $BA$211 &amp;#REF!),0)),"",INDIRECT(CONCATENATE("Table!",ADDRESS(#REF!,MATCH(C$1,INDIRECT("Table!A" &amp;#REF!):INDIRECT("Table!" &amp; $BA$211 &amp;#REF!),0)))))</f>
        <v/>
      </c>
      <c r="D72" s="28" t="str">
        <f ca="1">IF(ISERROR(MATCH(D$1,INDIRECT("Table!A"&amp;#REF!):INDIRECT("Table!" &amp; $BA$211 &amp;#REF!),0)),"",INDIRECT(CONCATENATE("Table!",ADDRESS(#REF!,MATCH(D$1,INDIRECT("Table!A" &amp;#REF!):INDIRECT("Table!" &amp; $BA$211 &amp;#REF!),0)))))</f>
        <v/>
      </c>
      <c r="E72" s="28" t="str">
        <f ca="1">IF(ISERROR(MATCH(E$1,INDIRECT("Table!A"&amp;#REF!):INDIRECT("Table!" &amp; $BA$211 &amp;#REF!),0)),"",INDIRECT(CONCATENATE("Table!",ADDRESS(#REF!,MATCH(E$1,INDIRECT("Table!A" &amp;#REF!):INDIRECT("Table!" &amp; $BA$211 &amp;#REF!),0)))))</f>
        <v/>
      </c>
      <c r="F72" s="28" t="str">
        <f ca="1">IF(ISERROR(MATCH(F$1,INDIRECT("Table!A"&amp;#REF!):INDIRECT("Table!" &amp; $BA$211 &amp;#REF!),0)),"",INDIRECT(CONCATENATE("Table!",ADDRESS(#REF!,MATCH(F$1,INDIRECT("Table!A" &amp;#REF!):INDIRECT("Table!" &amp; $BA$211 &amp;#REF!),0)))))</f>
        <v/>
      </c>
      <c r="G72" s="28" t="str">
        <f ca="1">IF(ISERROR(MATCH(G$1,INDIRECT("Table!A"&amp;#REF!):INDIRECT("Table!" &amp; $BA$211 &amp;#REF!),0)),"",INDIRECT(CONCATENATE("Table!",ADDRESS(#REF!,MATCH(G$1,INDIRECT("Table!A" &amp;#REF!):INDIRECT("Table!" &amp; $BA$211 &amp;#REF!),0)))))</f>
        <v/>
      </c>
      <c r="H72" s="28" t="str">
        <f ca="1">IF(ISERROR(MATCH(H$1,INDIRECT("Table!A"&amp;#REF!):INDIRECT("Table!" &amp; $BA$211 &amp;#REF!),0)),"",INDIRECT(CONCATENATE("Table!",ADDRESS(#REF!,MATCH(H$1,INDIRECT("Table!A" &amp;#REF!):INDIRECT("Table!" &amp; $BA$211 &amp;#REF!),0)))))</f>
        <v/>
      </c>
      <c r="I72" s="278"/>
      <c r="J72" s="278"/>
      <c r="K72" s="28" t="str">
        <f ca="1">IF(ISERROR(MATCH(L$1,INDIRECT("Table!A"&amp;#REF!):INDIRECT("Table!" &amp; $BA$211 &amp;#REF!),0)),"",INDIRECT(CONCATENATE("Table!",ADDRESS(#REF!,MATCH(L$1,INDIRECT("Table!A" &amp;#REF!):INDIRECT("Table!" &amp; $BA$211 &amp;#REF!),0)))))</f>
        <v/>
      </c>
      <c r="L72" s="28" t="str">
        <f ca="1">IF(ISERROR(MATCH(M$1,INDIRECT("Table!A"&amp;#REF!):INDIRECT("Table!" &amp; $BA$211 &amp;#REF!),0)),"",INDIRECT(CONCATENATE("Table!",ADDRESS(#REF!,MATCH(M$1,INDIRECT("Table!A" &amp;#REF!):INDIRECT("Table!" &amp; $BA$211 &amp;#REF!),0)))))</f>
        <v/>
      </c>
      <c r="M72" s="28" t="str">
        <f ca="1">IF(ISERROR(MATCH(N$1,INDIRECT("Table!A"&amp;#REF!):INDIRECT("Table!" &amp; $BA$211 &amp;#REF!),0)),"",INDIRECT(CONCATENATE("Table!",ADDRESS(#REF!,MATCH(N$1,INDIRECT("Table!A" &amp;#REF!):INDIRECT("Table!" &amp; $BA$211 &amp;#REF!),0)))))</f>
        <v/>
      </c>
      <c r="N72" s="28" t="str">
        <f ca="1">IF(ISERROR(MATCH(O$1,INDIRECT("Table!A"&amp;#REF!):INDIRECT("Table!" &amp; $BA$211 &amp;#REF!),0)),"",INDIRECT(CONCATENATE("Table!",ADDRESS(#REF!,MATCH(O$1,INDIRECT("Table!A" &amp;#REF!):INDIRECT("Table!" &amp; $BA$211 &amp;#REF!),0)))))</f>
        <v/>
      </c>
      <c r="O72" s="278"/>
      <c r="P72" s="278"/>
      <c r="Q72" s="278"/>
      <c r="R72" s="278"/>
      <c r="S72" s="28"/>
      <c r="T72" s="28" t="str">
        <f ca="1">IF(ISERROR(MATCH(V$1,INDIRECT("Table!A"&amp;#REF!):INDIRECT("Table!" &amp; $BA$211 &amp;#REF!),0)),"",INDIRECT(CONCATENATE("Table!",ADDRESS(#REF!,MATCH(V$1,INDIRECT("Table!A" &amp;#REF!):INDIRECT("Table!" &amp; $BA$211 &amp;#REF!),0)))))</f>
        <v/>
      </c>
      <c r="U72" s="28" t="str">
        <f ca="1">IF(ISERROR(MATCH(W$1,INDIRECT("Table!A"&amp;#REF!):INDIRECT("Table!" &amp; $BA$211 &amp;#REF!),0)),"",INDIRECT(CONCATENATE("Table!",ADDRESS(#REF!,MATCH(W$1,INDIRECT("Table!A" &amp;#REF!):INDIRECT("Table!" &amp; $BA$211 &amp;#REF!),0)))))</f>
        <v/>
      </c>
    </row>
    <row r="73" spans="1:21">
      <c r="A73" s="4"/>
      <c r="B73" s="28" t="str">
        <f ca="1">IF(ISERROR(MATCH(B$1,INDIRECT("Table!A"&amp;#REF!):INDIRECT("Table!" &amp; $BA$211 &amp;#REF!),0)),"",INDIRECT(CONCATENATE("Table!",ADDRESS(#REF!,MATCH(B$1,INDIRECT("Table!A" &amp;#REF!):INDIRECT("Table!" &amp; $BA$211 &amp;#REF!),0)))))</f>
        <v/>
      </c>
      <c r="C73" s="28" t="str">
        <f ca="1">IF(ISERROR(MATCH(C$1,INDIRECT("Table!A"&amp;#REF!):INDIRECT("Table!" &amp; $BA$211 &amp;#REF!),0)),"",INDIRECT(CONCATENATE("Table!",ADDRESS(#REF!,MATCH(C$1,INDIRECT("Table!A" &amp;#REF!):INDIRECT("Table!" &amp; $BA$211 &amp;#REF!),0)))))</f>
        <v/>
      </c>
      <c r="D73" s="28" t="str">
        <f ca="1">IF(ISERROR(MATCH(D$1,INDIRECT("Table!A"&amp;#REF!):INDIRECT("Table!" &amp; $BA$211 &amp;#REF!),0)),"",INDIRECT(CONCATENATE("Table!",ADDRESS(#REF!,MATCH(D$1,INDIRECT("Table!A" &amp;#REF!):INDIRECT("Table!" &amp; $BA$211 &amp;#REF!),0)))))</f>
        <v/>
      </c>
      <c r="E73" s="28" t="str">
        <f ca="1">IF(ISERROR(MATCH(E$1,INDIRECT("Table!A"&amp;#REF!):INDIRECT("Table!" &amp; $BA$211 &amp;#REF!),0)),"",INDIRECT(CONCATENATE("Table!",ADDRESS(#REF!,MATCH(E$1,INDIRECT("Table!A" &amp;#REF!):INDIRECT("Table!" &amp; $BA$211 &amp;#REF!),0)))))</f>
        <v/>
      </c>
      <c r="F73" s="28" t="str">
        <f ca="1">IF(ISERROR(MATCH(F$1,INDIRECT("Table!A"&amp;#REF!):INDIRECT("Table!" &amp; $BA$211 &amp;#REF!),0)),"",INDIRECT(CONCATENATE("Table!",ADDRESS(#REF!,MATCH(F$1,INDIRECT("Table!A" &amp;#REF!):INDIRECT("Table!" &amp; $BA$211 &amp;#REF!),0)))))</f>
        <v/>
      </c>
      <c r="G73" s="28" t="str">
        <f ca="1">IF(ISERROR(MATCH(G$1,INDIRECT("Table!A"&amp;#REF!):INDIRECT("Table!" &amp; $BA$211 &amp;#REF!),0)),"",INDIRECT(CONCATENATE("Table!",ADDRESS(#REF!,MATCH(G$1,INDIRECT("Table!A" &amp;#REF!):INDIRECT("Table!" &amp; $BA$211 &amp;#REF!),0)))))</f>
        <v/>
      </c>
      <c r="H73" s="28" t="str">
        <f ca="1">IF(ISERROR(MATCH(H$1,INDIRECT("Table!A"&amp;#REF!):INDIRECT("Table!" &amp; $BA$211 &amp;#REF!),0)),"",INDIRECT(CONCATENATE("Table!",ADDRESS(#REF!,MATCH(H$1,INDIRECT("Table!A" &amp;#REF!):INDIRECT("Table!" &amp; $BA$211 &amp;#REF!),0)))))</f>
        <v/>
      </c>
      <c r="I73" s="278"/>
      <c r="J73" s="278"/>
      <c r="K73" s="28" t="str">
        <f ca="1">IF(ISERROR(MATCH(L$1,INDIRECT("Table!A"&amp;#REF!):INDIRECT("Table!" &amp; $BA$211 &amp;#REF!),0)),"",INDIRECT(CONCATENATE("Table!",ADDRESS(#REF!,MATCH(L$1,INDIRECT("Table!A" &amp;#REF!):INDIRECT("Table!" &amp; $BA$211 &amp;#REF!),0)))))</f>
        <v/>
      </c>
      <c r="L73" s="28" t="str">
        <f ca="1">IF(ISERROR(MATCH(M$1,INDIRECT("Table!A"&amp;#REF!):INDIRECT("Table!" &amp; $BA$211 &amp;#REF!),0)),"",INDIRECT(CONCATENATE("Table!",ADDRESS(#REF!,MATCH(M$1,INDIRECT("Table!A" &amp;#REF!):INDIRECT("Table!" &amp; $BA$211 &amp;#REF!),0)))))</f>
        <v/>
      </c>
      <c r="M73" s="28" t="str">
        <f ca="1">IF(ISERROR(MATCH(N$1,INDIRECT("Table!A"&amp;#REF!):INDIRECT("Table!" &amp; $BA$211 &amp;#REF!),0)),"",INDIRECT(CONCATENATE("Table!",ADDRESS(#REF!,MATCH(N$1,INDIRECT("Table!A" &amp;#REF!):INDIRECT("Table!" &amp; $BA$211 &amp;#REF!),0)))))</f>
        <v/>
      </c>
      <c r="N73" s="28" t="str">
        <f ca="1">IF(ISERROR(MATCH(O$1,INDIRECT("Table!A"&amp;#REF!):INDIRECT("Table!" &amp; $BA$211 &amp;#REF!),0)),"",INDIRECT(CONCATENATE("Table!",ADDRESS(#REF!,MATCH(O$1,INDIRECT("Table!A" &amp;#REF!):INDIRECT("Table!" &amp; $BA$211 &amp;#REF!),0)))))</f>
        <v/>
      </c>
      <c r="O73" s="278"/>
      <c r="P73" s="278"/>
      <c r="Q73" s="278"/>
      <c r="R73" s="278"/>
      <c r="S73" s="28"/>
      <c r="T73" s="28" t="str">
        <f ca="1">IF(ISERROR(MATCH(V$1,INDIRECT("Table!A"&amp;#REF!):INDIRECT("Table!" &amp; $BA$211 &amp;#REF!),0)),"",INDIRECT(CONCATENATE("Table!",ADDRESS(#REF!,MATCH(V$1,INDIRECT("Table!A" &amp;#REF!):INDIRECT("Table!" &amp; $BA$211 &amp;#REF!),0)))))</f>
        <v/>
      </c>
      <c r="U73" s="28" t="str">
        <f ca="1">IF(ISERROR(MATCH(W$1,INDIRECT("Table!A"&amp;#REF!):INDIRECT("Table!" &amp; $BA$211 &amp;#REF!),0)),"",INDIRECT(CONCATENATE("Table!",ADDRESS(#REF!,MATCH(W$1,INDIRECT("Table!A" &amp;#REF!):INDIRECT("Table!" &amp; $BA$211 &amp;#REF!),0)))))</f>
        <v/>
      </c>
    </row>
    <row r="74" spans="1:21">
      <c r="A74" s="4"/>
      <c r="B74" s="28" t="str">
        <f ca="1">IF(ISERROR(MATCH(B$1,INDIRECT("Table!A"&amp;#REF!):INDIRECT("Table!" &amp; $BA$211 &amp;#REF!),0)),"",INDIRECT(CONCATENATE("Table!",ADDRESS(#REF!,MATCH(B$1,INDIRECT("Table!A" &amp;#REF!):INDIRECT("Table!" &amp; $BA$211 &amp;#REF!),0)))))</f>
        <v/>
      </c>
      <c r="C74" s="28" t="str">
        <f ca="1">IF(ISERROR(MATCH(C$1,INDIRECT("Table!A"&amp;#REF!):INDIRECT("Table!" &amp; $BA$211 &amp;#REF!),0)),"",INDIRECT(CONCATENATE("Table!",ADDRESS(#REF!,MATCH(C$1,INDIRECT("Table!A" &amp;#REF!):INDIRECT("Table!" &amp; $BA$211 &amp;#REF!),0)))))</f>
        <v/>
      </c>
      <c r="D74" s="28" t="str">
        <f ca="1">IF(ISERROR(MATCH(D$1,INDIRECT("Table!A"&amp;#REF!):INDIRECT("Table!" &amp; $BA$211 &amp;#REF!),0)),"",INDIRECT(CONCATENATE("Table!",ADDRESS(#REF!,MATCH(D$1,INDIRECT("Table!A" &amp;#REF!):INDIRECT("Table!" &amp; $BA$211 &amp;#REF!),0)))))</f>
        <v/>
      </c>
      <c r="E74" s="28" t="str">
        <f ca="1">IF(ISERROR(MATCH(E$1,INDIRECT("Table!A"&amp;#REF!):INDIRECT("Table!" &amp; $BA$211 &amp;#REF!),0)),"",INDIRECT(CONCATENATE("Table!",ADDRESS(#REF!,MATCH(E$1,INDIRECT("Table!A" &amp;#REF!):INDIRECT("Table!" &amp; $BA$211 &amp;#REF!),0)))))</f>
        <v/>
      </c>
      <c r="F74" s="28" t="str">
        <f ca="1">IF(ISERROR(MATCH(F$1,INDIRECT("Table!A"&amp;#REF!):INDIRECT("Table!" &amp; $BA$211 &amp;#REF!),0)),"",INDIRECT(CONCATENATE("Table!",ADDRESS(#REF!,MATCH(F$1,INDIRECT("Table!A" &amp;#REF!):INDIRECT("Table!" &amp; $BA$211 &amp;#REF!),0)))))</f>
        <v/>
      </c>
      <c r="G74" s="28" t="str">
        <f ca="1">IF(ISERROR(MATCH(G$1,INDIRECT("Table!A"&amp;#REF!):INDIRECT("Table!" &amp; $BA$211 &amp;#REF!),0)),"",INDIRECT(CONCATENATE("Table!",ADDRESS(#REF!,MATCH(G$1,INDIRECT("Table!A" &amp;#REF!):INDIRECT("Table!" &amp; $BA$211 &amp;#REF!),0)))))</f>
        <v/>
      </c>
      <c r="H74" s="28" t="str">
        <f ca="1">IF(ISERROR(MATCH(H$1,INDIRECT("Table!A"&amp;#REF!):INDIRECT("Table!" &amp; $BA$211 &amp;#REF!),0)),"",INDIRECT(CONCATENATE("Table!",ADDRESS(#REF!,MATCH(H$1,INDIRECT("Table!A" &amp;#REF!):INDIRECT("Table!" &amp; $BA$211 &amp;#REF!),0)))))</f>
        <v/>
      </c>
      <c r="I74" s="278"/>
      <c r="J74" s="278"/>
      <c r="K74" s="28" t="str">
        <f ca="1">IF(ISERROR(MATCH(L$1,INDIRECT("Table!A"&amp;#REF!):INDIRECT("Table!" &amp; $BA$211 &amp;#REF!),0)),"",INDIRECT(CONCATENATE("Table!",ADDRESS(#REF!,MATCH(L$1,INDIRECT("Table!A" &amp;#REF!):INDIRECT("Table!" &amp; $BA$211 &amp;#REF!),0)))))</f>
        <v/>
      </c>
      <c r="L74" s="28" t="str">
        <f ca="1">IF(ISERROR(MATCH(M$1,INDIRECT("Table!A"&amp;#REF!):INDIRECT("Table!" &amp; $BA$211 &amp;#REF!),0)),"",INDIRECT(CONCATENATE("Table!",ADDRESS(#REF!,MATCH(M$1,INDIRECT("Table!A" &amp;#REF!):INDIRECT("Table!" &amp; $BA$211 &amp;#REF!),0)))))</f>
        <v/>
      </c>
      <c r="M74" s="28" t="str">
        <f ca="1">IF(ISERROR(MATCH(N$1,INDIRECT("Table!A"&amp;#REF!):INDIRECT("Table!" &amp; $BA$211 &amp;#REF!),0)),"",INDIRECT(CONCATENATE("Table!",ADDRESS(#REF!,MATCH(N$1,INDIRECT("Table!A" &amp;#REF!):INDIRECT("Table!" &amp; $BA$211 &amp;#REF!),0)))))</f>
        <v/>
      </c>
      <c r="N74" s="28" t="str">
        <f ca="1">IF(ISERROR(MATCH(O$1,INDIRECT("Table!A"&amp;#REF!):INDIRECT("Table!" &amp; $BA$211 &amp;#REF!),0)),"",INDIRECT(CONCATENATE("Table!",ADDRESS(#REF!,MATCH(O$1,INDIRECT("Table!A" &amp;#REF!):INDIRECT("Table!" &amp; $BA$211 &amp;#REF!),0)))))</f>
        <v/>
      </c>
      <c r="O74" s="278"/>
      <c r="P74" s="278"/>
      <c r="Q74" s="278"/>
      <c r="R74" s="278"/>
      <c r="S74" s="28"/>
      <c r="T74" s="28" t="str">
        <f ca="1">IF(ISERROR(MATCH(V$1,INDIRECT("Table!A"&amp;#REF!):INDIRECT("Table!" &amp; $BA$211 &amp;#REF!),0)),"",INDIRECT(CONCATENATE("Table!",ADDRESS(#REF!,MATCH(V$1,INDIRECT("Table!A" &amp;#REF!):INDIRECT("Table!" &amp; $BA$211 &amp;#REF!),0)))))</f>
        <v/>
      </c>
      <c r="U74" s="28" t="str">
        <f ca="1">IF(ISERROR(MATCH(W$1,INDIRECT("Table!A"&amp;#REF!):INDIRECT("Table!" &amp; $BA$211 &amp;#REF!),0)),"",INDIRECT(CONCATENATE("Table!",ADDRESS(#REF!,MATCH(W$1,INDIRECT("Table!A" &amp;#REF!):INDIRECT("Table!" &amp; $BA$211 &amp;#REF!),0)))))</f>
        <v/>
      </c>
    </row>
    <row r="75" spans="1:21">
      <c r="A75" s="4"/>
      <c r="B75" s="28" t="str">
        <f ca="1">IF(ISERROR(MATCH(B$1,INDIRECT("Table!A"&amp;#REF!):INDIRECT("Table!" &amp; $BA$211 &amp;#REF!),0)),"",INDIRECT(CONCATENATE("Table!",ADDRESS(#REF!,MATCH(B$1,INDIRECT("Table!A" &amp;#REF!):INDIRECT("Table!" &amp; $BA$211 &amp;#REF!),0)))))</f>
        <v/>
      </c>
      <c r="C75" s="28" t="str">
        <f ca="1">IF(ISERROR(MATCH(C$1,INDIRECT("Table!A"&amp;#REF!):INDIRECT("Table!" &amp; $BA$211 &amp;#REF!),0)),"",INDIRECT(CONCATENATE("Table!",ADDRESS(#REF!,MATCH(C$1,INDIRECT("Table!A" &amp;#REF!):INDIRECT("Table!" &amp; $BA$211 &amp;#REF!),0)))))</f>
        <v/>
      </c>
      <c r="D75" s="28" t="str">
        <f ca="1">IF(ISERROR(MATCH(D$1,INDIRECT("Table!A"&amp;#REF!):INDIRECT("Table!" &amp; $BA$211 &amp;#REF!),0)),"",INDIRECT(CONCATENATE("Table!",ADDRESS(#REF!,MATCH(D$1,INDIRECT("Table!A" &amp;#REF!):INDIRECT("Table!" &amp; $BA$211 &amp;#REF!),0)))))</f>
        <v/>
      </c>
      <c r="E75" s="28" t="str">
        <f ca="1">IF(ISERROR(MATCH(E$1,INDIRECT("Table!A"&amp;#REF!):INDIRECT("Table!" &amp; $BA$211 &amp;#REF!),0)),"",INDIRECT(CONCATENATE("Table!",ADDRESS(#REF!,MATCH(E$1,INDIRECT("Table!A" &amp;#REF!):INDIRECT("Table!" &amp; $BA$211 &amp;#REF!),0)))))</f>
        <v/>
      </c>
      <c r="F75" s="28" t="str">
        <f ca="1">IF(ISERROR(MATCH(F$1,INDIRECT("Table!A"&amp;#REF!):INDIRECT("Table!" &amp; $BA$211 &amp;#REF!),0)),"",INDIRECT(CONCATENATE("Table!",ADDRESS(#REF!,MATCH(F$1,INDIRECT("Table!A" &amp;#REF!):INDIRECT("Table!" &amp; $BA$211 &amp;#REF!),0)))))</f>
        <v/>
      </c>
      <c r="G75" s="28" t="str">
        <f ca="1">IF(ISERROR(MATCH(G$1,INDIRECT("Table!A"&amp;#REF!):INDIRECT("Table!" &amp; $BA$211 &amp;#REF!),0)),"",INDIRECT(CONCATENATE("Table!",ADDRESS(#REF!,MATCH(G$1,INDIRECT("Table!A" &amp;#REF!):INDIRECT("Table!" &amp; $BA$211 &amp;#REF!),0)))))</f>
        <v/>
      </c>
      <c r="H75" s="28" t="str">
        <f ca="1">IF(ISERROR(MATCH(H$1,INDIRECT("Table!A"&amp;#REF!):INDIRECT("Table!" &amp; $BA$211 &amp;#REF!),0)),"",INDIRECT(CONCATENATE("Table!",ADDRESS(#REF!,MATCH(H$1,INDIRECT("Table!A" &amp;#REF!):INDIRECT("Table!" &amp; $BA$211 &amp;#REF!),0)))))</f>
        <v/>
      </c>
      <c r="I75" s="278"/>
      <c r="J75" s="278"/>
      <c r="K75" s="28" t="str">
        <f ca="1">IF(ISERROR(MATCH(L$1,INDIRECT("Table!A"&amp;#REF!):INDIRECT("Table!" &amp; $BA$211 &amp;#REF!),0)),"",INDIRECT(CONCATENATE("Table!",ADDRESS(#REF!,MATCH(L$1,INDIRECT("Table!A" &amp;#REF!):INDIRECT("Table!" &amp; $BA$211 &amp;#REF!),0)))))</f>
        <v/>
      </c>
      <c r="L75" s="28" t="str">
        <f ca="1">IF(ISERROR(MATCH(M$1,INDIRECT("Table!A"&amp;#REF!):INDIRECT("Table!" &amp; $BA$211 &amp;#REF!),0)),"",INDIRECT(CONCATENATE("Table!",ADDRESS(#REF!,MATCH(M$1,INDIRECT("Table!A" &amp;#REF!):INDIRECT("Table!" &amp; $BA$211 &amp;#REF!),0)))))</f>
        <v/>
      </c>
      <c r="M75" s="28" t="str">
        <f ca="1">IF(ISERROR(MATCH(N$1,INDIRECT("Table!A"&amp;#REF!):INDIRECT("Table!" &amp; $BA$211 &amp;#REF!),0)),"",INDIRECT(CONCATENATE("Table!",ADDRESS(#REF!,MATCH(N$1,INDIRECT("Table!A" &amp;#REF!):INDIRECT("Table!" &amp; $BA$211 &amp;#REF!),0)))))</f>
        <v/>
      </c>
      <c r="N75" s="28" t="str">
        <f ca="1">IF(ISERROR(MATCH(O$1,INDIRECT("Table!A"&amp;#REF!):INDIRECT("Table!" &amp; $BA$211 &amp;#REF!),0)),"",INDIRECT(CONCATENATE("Table!",ADDRESS(#REF!,MATCH(O$1,INDIRECT("Table!A" &amp;#REF!):INDIRECT("Table!" &amp; $BA$211 &amp;#REF!),0)))))</f>
        <v/>
      </c>
      <c r="O75" s="278"/>
      <c r="P75" s="278"/>
      <c r="Q75" s="278"/>
      <c r="R75" s="278"/>
      <c r="S75" s="28"/>
      <c r="T75" s="28" t="str">
        <f ca="1">IF(ISERROR(MATCH(V$1,INDIRECT("Table!A"&amp;#REF!):INDIRECT("Table!" &amp; $BA$211 &amp;#REF!),0)),"",INDIRECT(CONCATENATE("Table!",ADDRESS(#REF!,MATCH(V$1,INDIRECT("Table!A" &amp;#REF!):INDIRECT("Table!" &amp; $BA$211 &amp;#REF!),0)))))</f>
        <v/>
      </c>
      <c r="U75" s="28" t="str">
        <f ca="1">IF(ISERROR(MATCH(W$1,INDIRECT("Table!A"&amp;#REF!):INDIRECT("Table!" &amp; $BA$211 &amp;#REF!),0)),"",INDIRECT(CONCATENATE("Table!",ADDRESS(#REF!,MATCH(W$1,INDIRECT("Table!A" &amp;#REF!):INDIRECT("Table!" &amp; $BA$211 &amp;#REF!),0)))))</f>
        <v/>
      </c>
    </row>
    <row r="76" spans="1:21">
      <c r="A76" s="4"/>
      <c r="B76" s="28" t="str">
        <f ca="1">IF(ISERROR(MATCH(B$1,INDIRECT("Table!A"&amp;#REF!):INDIRECT("Table!" &amp; $BA$211 &amp;#REF!),0)),"",INDIRECT(CONCATENATE("Table!",ADDRESS(#REF!,MATCH(B$1,INDIRECT("Table!A" &amp;#REF!):INDIRECT("Table!" &amp; $BA$211 &amp;#REF!),0)))))</f>
        <v/>
      </c>
      <c r="C76" s="28" t="str">
        <f ca="1">IF(ISERROR(MATCH(C$1,INDIRECT("Table!A"&amp;#REF!):INDIRECT("Table!" &amp; $BA$211 &amp;#REF!),0)),"",INDIRECT(CONCATENATE("Table!",ADDRESS(#REF!,MATCH(C$1,INDIRECT("Table!A" &amp;#REF!):INDIRECT("Table!" &amp; $BA$211 &amp;#REF!),0)))))</f>
        <v/>
      </c>
      <c r="D76" s="28" t="str">
        <f ca="1">IF(ISERROR(MATCH(D$1,INDIRECT("Table!A"&amp;#REF!):INDIRECT("Table!" &amp; $BA$211 &amp;#REF!),0)),"",INDIRECT(CONCATENATE("Table!",ADDRESS(#REF!,MATCH(D$1,INDIRECT("Table!A" &amp;#REF!):INDIRECT("Table!" &amp; $BA$211 &amp;#REF!),0)))))</f>
        <v/>
      </c>
      <c r="E76" s="28" t="str">
        <f ca="1">IF(ISERROR(MATCH(E$1,INDIRECT("Table!A"&amp;#REF!):INDIRECT("Table!" &amp; $BA$211 &amp;#REF!),0)),"",INDIRECT(CONCATENATE("Table!",ADDRESS(#REF!,MATCH(E$1,INDIRECT("Table!A" &amp;#REF!):INDIRECT("Table!" &amp; $BA$211 &amp;#REF!),0)))))</f>
        <v/>
      </c>
      <c r="F76" s="28" t="str">
        <f ca="1">IF(ISERROR(MATCH(F$1,INDIRECT("Table!A"&amp;#REF!):INDIRECT("Table!" &amp; $BA$211 &amp;#REF!),0)),"",INDIRECT(CONCATENATE("Table!",ADDRESS(#REF!,MATCH(F$1,INDIRECT("Table!A" &amp;#REF!):INDIRECT("Table!" &amp; $BA$211 &amp;#REF!),0)))))</f>
        <v/>
      </c>
      <c r="G76" s="28" t="str">
        <f ca="1">IF(ISERROR(MATCH(G$1,INDIRECT("Table!A"&amp;#REF!):INDIRECT("Table!" &amp; $BA$211 &amp;#REF!),0)),"",INDIRECT(CONCATENATE("Table!",ADDRESS(#REF!,MATCH(G$1,INDIRECT("Table!A" &amp;#REF!):INDIRECT("Table!" &amp; $BA$211 &amp;#REF!),0)))))</f>
        <v/>
      </c>
      <c r="H76" s="28" t="str">
        <f ca="1">IF(ISERROR(MATCH(H$1,INDIRECT("Table!A"&amp;#REF!):INDIRECT("Table!" &amp; $BA$211 &amp;#REF!),0)),"",INDIRECT(CONCATENATE("Table!",ADDRESS(#REF!,MATCH(H$1,INDIRECT("Table!A" &amp;#REF!):INDIRECT("Table!" &amp; $BA$211 &amp;#REF!),0)))))</f>
        <v/>
      </c>
      <c r="I76" s="278"/>
      <c r="J76" s="278"/>
      <c r="K76" s="28" t="str">
        <f ca="1">IF(ISERROR(MATCH(L$1,INDIRECT("Table!A"&amp;#REF!):INDIRECT("Table!" &amp; $BA$211 &amp;#REF!),0)),"",INDIRECT(CONCATENATE("Table!",ADDRESS(#REF!,MATCH(L$1,INDIRECT("Table!A" &amp;#REF!):INDIRECT("Table!" &amp; $BA$211 &amp;#REF!),0)))))</f>
        <v/>
      </c>
      <c r="L76" s="28" t="str">
        <f ca="1">IF(ISERROR(MATCH(M$1,INDIRECT("Table!A"&amp;#REF!):INDIRECT("Table!" &amp; $BA$211 &amp;#REF!),0)),"",INDIRECT(CONCATENATE("Table!",ADDRESS(#REF!,MATCH(M$1,INDIRECT("Table!A" &amp;#REF!):INDIRECT("Table!" &amp; $BA$211 &amp;#REF!),0)))))</f>
        <v/>
      </c>
      <c r="M76" s="28" t="str">
        <f ca="1">IF(ISERROR(MATCH(N$1,INDIRECT("Table!A"&amp;#REF!):INDIRECT("Table!" &amp; $BA$211 &amp;#REF!),0)),"",INDIRECT(CONCATENATE("Table!",ADDRESS(#REF!,MATCH(N$1,INDIRECT("Table!A" &amp;#REF!):INDIRECT("Table!" &amp; $BA$211 &amp;#REF!),0)))))</f>
        <v/>
      </c>
      <c r="N76" s="28" t="str">
        <f ca="1">IF(ISERROR(MATCH(O$1,INDIRECT("Table!A"&amp;#REF!):INDIRECT("Table!" &amp; $BA$211 &amp;#REF!),0)),"",INDIRECT(CONCATENATE("Table!",ADDRESS(#REF!,MATCH(O$1,INDIRECT("Table!A" &amp;#REF!):INDIRECT("Table!" &amp; $BA$211 &amp;#REF!),0)))))</f>
        <v/>
      </c>
      <c r="O76" s="278"/>
      <c r="P76" s="278"/>
      <c r="Q76" s="278"/>
      <c r="R76" s="278"/>
      <c r="S76" s="28"/>
      <c r="T76" s="28" t="str">
        <f ca="1">IF(ISERROR(MATCH(V$1,INDIRECT("Table!A"&amp;#REF!):INDIRECT("Table!" &amp; $BA$211 &amp;#REF!),0)),"",INDIRECT(CONCATENATE("Table!",ADDRESS(#REF!,MATCH(V$1,INDIRECT("Table!A" &amp;#REF!):INDIRECT("Table!" &amp; $BA$211 &amp;#REF!),0)))))</f>
        <v/>
      </c>
      <c r="U76" s="28" t="str">
        <f ca="1">IF(ISERROR(MATCH(W$1,INDIRECT("Table!A"&amp;#REF!):INDIRECT("Table!" &amp; $BA$211 &amp;#REF!),0)),"",INDIRECT(CONCATENATE("Table!",ADDRESS(#REF!,MATCH(W$1,INDIRECT("Table!A" &amp;#REF!):INDIRECT("Table!" &amp; $BA$211 &amp;#REF!),0)))))</f>
        <v/>
      </c>
    </row>
    <row r="77" spans="1:21">
      <c r="A77" s="4"/>
      <c r="B77" s="28" t="str">
        <f ca="1">IF(ISERROR(MATCH(B$1,INDIRECT("Table!A"&amp;#REF!):INDIRECT("Table!" &amp; $BA$211 &amp;#REF!),0)),"",INDIRECT(CONCATENATE("Table!",ADDRESS(#REF!,MATCH(B$1,INDIRECT("Table!A" &amp;#REF!):INDIRECT("Table!" &amp; $BA$211 &amp;#REF!),0)))))</f>
        <v/>
      </c>
      <c r="C77" s="28" t="str">
        <f ca="1">IF(ISERROR(MATCH(C$1,INDIRECT("Table!A"&amp;#REF!):INDIRECT("Table!" &amp; $BA$211 &amp;#REF!),0)),"",INDIRECT(CONCATENATE("Table!",ADDRESS(#REF!,MATCH(C$1,INDIRECT("Table!A" &amp;#REF!):INDIRECT("Table!" &amp; $BA$211 &amp;#REF!),0)))))</f>
        <v/>
      </c>
      <c r="D77" s="28" t="str">
        <f ca="1">IF(ISERROR(MATCH(D$1,INDIRECT("Table!A"&amp;#REF!):INDIRECT("Table!" &amp; $BA$211 &amp;#REF!),0)),"",INDIRECT(CONCATENATE("Table!",ADDRESS(#REF!,MATCH(D$1,INDIRECT("Table!A" &amp;#REF!):INDIRECT("Table!" &amp; $BA$211 &amp;#REF!),0)))))</f>
        <v/>
      </c>
      <c r="E77" s="28" t="str">
        <f ca="1">IF(ISERROR(MATCH(E$1,INDIRECT("Table!A"&amp;#REF!):INDIRECT("Table!" &amp; $BA$211 &amp;#REF!),0)),"",INDIRECT(CONCATENATE("Table!",ADDRESS(#REF!,MATCH(E$1,INDIRECT("Table!A" &amp;#REF!):INDIRECT("Table!" &amp; $BA$211 &amp;#REF!),0)))))</f>
        <v/>
      </c>
      <c r="F77" s="28" t="str">
        <f ca="1">IF(ISERROR(MATCH(F$1,INDIRECT("Table!A"&amp;#REF!):INDIRECT("Table!" &amp; $BA$211 &amp;#REF!),0)),"",INDIRECT(CONCATENATE("Table!",ADDRESS(#REF!,MATCH(F$1,INDIRECT("Table!A" &amp;#REF!):INDIRECT("Table!" &amp; $BA$211 &amp;#REF!),0)))))</f>
        <v/>
      </c>
      <c r="G77" s="28" t="str">
        <f ca="1">IF(ISERROR(MATCH(G$1,INDIRECT("Table!A"&amp;#REF!):INDIRECT("Table!" &amp; $BA$211 &amp;#REF!),0)),"",INDIRECT(CONCATENATE("Table!",ADDRESS(#REF!,MATCH(G$1,INDIRECT("Table!A" &amp;#REF!):INDIRECT("Table!" &amp; $BA$211 &amp;#REF!),0)))))</f>
        <v/>
      </c>
      <c r="H77" s="28" t="str">
        <f ca="1">IF(ISERROR(MATCH(H$1,INDIRECT("Table!A"&amp;#REF!):INDIRECT("Table!" &amp; $BA$211 &amp;#REF!),0)),"",INDIRECT(CONCATENATE("Table!",ADDRESS(#REF!,MATCH(H$1,INDIRECT("Table!A" &amp;#REF!):INDIRECT("Table!" &amp; $BA$211 &amp;#REF!),0)))))</f>
        <v/>
      </c>
      <c r="I77" s="278"/>
      <c r="J77" s="278"/>
      <c r="K77" s="28" t="str">
        <f ca="1">IF(ISERROR(MATCH(L$1,INDIRECT("Table!A"&amp;#REF!):INDIRECT("Table!" &amp; $BA$211 &amp;#REF!),0)),"",INDIRECT(CONCATENATE("Table!",ADDRESS(#REF!,MATCH(L$1,INDIRECT("Table!A" &amp;#REF!):INDIRECT("Table!" &amp; $BA$211 &amp;#REF!),0)))))</f>
        <v/>
      </c>
      <c r="L77" s="28" t="str">
        <f ca="1">IF(ISERROR(MATCH(M$1,INDIRECT("Table!A"&amp;#REF!):INDIRECT("Table!" &amp; $BA$211 &amp;#REF!),0)),"",INDIRECT(CONCATENATE("Table!",ADDRESS(#REF!,MATCH(M$1,INDIRECT("Table!A" &amp;#REF!):INDIRECT("Table!" &amp; $BA$211 &amp;#REF!),0)))))</f>
        <v/>
      </c>
      <c r="M77" s="28" t="str">
        <f ca="1">IF(ISERROR(MATCH(N$1,INDIRECT("Table!A"&amp;#REF!):INDIRECT("Table!" &amp; $BA$211 &amp;#REF!),0)),"",INDIRECT(CONCATENATE("Table!",ADDRESS(#REF!,MATCH(N$1,INDIRECT("Table!A" &amp;#REF!):INDIRECT("Table!" &amp; $BA$211 &amp;#REF!),0)))))</f>
        <v/>
      </c>
      <c r="N77" s="28" t="str">
        <f ca="1">IF(ISERROR(MATCH(O$1,INDIRECT("Table!A"&amp;#REF!):INDIRECT("Table!" &amp; $BA$211 &amp;#REF!),0)),"",INDIRECT(CONCATENATE("Table!",ADDRESS(#REF!,MATCH(O$1,INDIRECT("Table!A" &amp;#REF!):INDIRECT("Table!" &amp; $BA$211 &amp;#REF!),0)))))</f>
        <v/>
      </c>
      <c r="O77" s="278"/>
      <c r="P77" s="278"/>
      <c r="Q77" s="278"/>
      <c r="R77" s="278"/>
      <c r="S77" s="28"/>
      <c r="T77" s="28" t="str">
        <f ca="1">IF(ISERROR(MATCH(V$1,INDIRECT("Table!A"&amp;#REF!):INDIRECT("Table!" &amp; $BA$211 &amp;#REF!),0)),"",INDIRECT(CONCATENATE("Table!",ADDRESS(#REF!,MATCH(V$1,INDIRECT("Table!A" &amp;#REF!):INDIRECT("Table!" &amp; $BA$211 &amp;#REF!),0)))))</f>
        <v/>
      </c>
      <c r="U77" s="28" t="str">
        <f ca="1">IF(ISERROR(MATCH(W$1,INDIRECT("Table!A"&amp;#REF!):INDIRECT("Table!" &amp; $BA$211 &amp;#REF!),0)),"",INDIRECT(CONCATENATE("Table!",ADDRESS(#REF!,MATCH(W$1,INDIRECT("Table!A" &amp;#REF!):INDIRECT("Table!" &amp; $BA$211 &amp;#REF!),0)))))</f>
        <v/>
      </c>
    </row>
    <row r="78" spans="1:21">
      <c r="A78" s="4"/>
      <c r="B78" s="28" t="str">
        <f ca="1">IF(ISERROR(MATCH(B$1,INDIRECT("Table!A"&amp;#REF!):INDIRECT("Table!" &amp; $BA$211 &amp;#REF!),0)),"",INDIRECT(CONCATENATE("Table!",ADDRESS(#REF!,MATCH(B$1,INDIRECT("Table!A" &amp;#REF!):INDIRECT("Table!" &amp; $BA$211 &amp;#REF!),0)))))</f>
        <v/>
      </c>
      <c r="C78" s="28" t="str">
        <f ca="1">IF(ISERROR(MATCH(C$1,INDIRECT("Table!A"&amp;#REF!):INDIRECT("Table!" &amp; $BA$211 &amp;#REF!),0)),"",INDIRECT(CONCATENATE("Table!",ADDRESS(#REF!,MATCH(C$1,INDIRECT("Table!A" &amp;#REF!):INDIRECT("Table!" &amp; $BA$211 &amp;#REF!),0)))))</f>
        <v/>
      </c>
      <c r="D78" s="28" t="str">
        <f ca="1">IF(ISERROR(MATCH(D$1,INDIRECT("Table!A"&amp;#REF!):INDIRECT("Table!" &amp; $BA$211 &amp;#REF!),0)),"",INDIRECT(CONCATENATE("Table!",ADDRESS(#REF!,MATCH(D$1,INDIRECT("Table!A" &amp;#REF!):INDIRECT("Table!" &amp; $BA$211 &amp;#REF!),0)))))</f>
        <v/>
      </c>
      <c r="E78" s="28" t="str">
        <f ca="1">IF(ISERROR(MATCH(E$1,INDIRECT("Table!A"&amp;#REF!):INDIRECT("Table!" &amp; $BA$211 &amp;#REF!),0)),"",INDIRECT(CONCATENATE("Table!",ADDRESS(#REF!,MATCH(E$1,INDIRECT("Table!A" &amp;#REF!):INDIRECT("Table!" &amp; $BA$211 &amp;#REF!),0)))))</f>
        <v/>
      </c>
      <c r="F78" s="28" t="str">
        <f ca="1">IF(ISERROR(MATCH(F$1,INDIRECT("Table!A"&amp;#REF!):INDIRECT("Table!" &amp; $BA$211 &amp;#REF!),0)),"",INDIRECT(CONCATENATE("Table!",ADDRESS(#REF!,MATCH(F$1,INDIRECT("Table!A" &amp;#REF!):INDIRECT("Table!" &amp; $BA$211 &amp;#REF!),0)))))</f>
        <v/>
      </c>
      <c r="G78" s="28" t="str">
        <f ca="1">IF(ISERROR(MATCH(G$1,INDIRECT("Table!A"&amp;#REF!):INDIRECT("Table!" &amp; $BA$211 &amp;#REF!),0)),"",INDIRECT(CONCATENATE("Table!",ADDRESS(#REF!,MATCH(G$1,INDIRECT("Table!A" &amp;#REF!):INDIRECT("Table!" &amp; $BA$211 &amp;#REF!),0)))))</f>
        <v/>
      </c>
      <c r="H78" s="28" t="str">
        <f ca="1">IF(ISERROR(MATCH(H$1,INDIRECT("Table!A"&amp;#REF!):INDIRECT("Table!" &amp; $BA$211 &amp;#REF!),0)),"",INDIRECT(CONCATENATE("Table!",ADDRESS(#REF!,MATCH(H$1,INDIRECT("Table!A" &amp;#REF!):INDIRECT("Table!" &amp; $BA$211 &amp;#REF!),0)))))</f>
        <v/>
      </c>
      <c r="I78" s="278"/>
      <c r="J78" s="278"/>
      <c r="K78" s="28" t="str">
        <f ca="1">IF(ISERROR(MATCH(L$1,INDIRECT("Table!A"&amp;#REF!):INDIRECT("Table!" &amp; $BA$211 &amp;#REF!),0)),"",INDIRECT(CONCATENATE("Table!",ADDRESS(#REF!,MATCH(L$1,INDIRECT("Table!A" &amp;#REF!):INDIRECT("Table!" &amp; $BA$211 &amp;#REF!),0)))))</f>
        <v/>
      </c>
      <c r="L78" s="28" t="str">
        <f ca="1">IF(ISERROR(MATCH(M$1,INDIRECT("Table!A"&amp;#REF!):INDIRECT("Table!" &amp; $BA$211 &amp;#REF!),0)),"",INDIRECT(CONCATENATE("Table!",ADDRESS(#REF!,MATCH(M$1,INDIRECT("Table!A" &amp;#REF!):INDIRECT("Table!" &amp; $BA$211 &amp;#REF!),0)))))</f>
        <v/>
      </c>
      <c r="M78" s="28" t="str">
        <f ca="1">IF(ISERROR(MATCH(N$1,INDIRECT("Table!A"&amp;#REF!):INDIRECT("Table!" &amp; $BA$211 &amp;#REF!),0)),"",INDIRECT(CONCATENATE("Table!",ADDRESS(#REF!,MATCH(N$1,INDIRECT("Table!A" &amp;#REF!):INDIRECT("Table!" &amp; $BA$211 &amp;#REF!),0)))))</f>
        <v/>
      </c>
      <c r="N78" s="28" t="str">
        <f ca="1">IF(ISERROR(MATCH(O$1,INDIRECT("Table!A"&amp;#REF!):INDIRECT("Table!" &amp; $BA$211 &amp;#REF!),0)),"",INDIRECT(CONCATENATE("Table!",ADDRESS(#REF!,MATCH(O$1,INDIRECT("Table!A" &amp;#REF!):INDIRECT("Table!" &amp; $BA$211 &amp;#REF!),0)))))</f>
        <v/>
      </c>
      <c r="O78" s="278"/>
      <c r="P78" s="278"/>
      <c r="Q78" s="278"/>
      <c r="R78" s="278"/>
      <c r="S78" s="28"/>
      <c r="T78" s="28" t="str">
        <f ca="1">IF(ISERROR(MATCH(V$1,INDIRECT("Table!A"&amp;#REF!):INDIRECT("Table!" &amp; $BA$211 &amp;#REF!),0)),"",INDIRECT(CONCATENATE("Table!",ADDRESS(#REF!,MATCH(V$1,INDIRECT("Table!A" &amp;#REF!):INDIRECT("Table!" &amp; $BA$211 &amp;#REF!),0)))))</f>
        <v/>
      </c>
      <c r="U78" s="28" t="str">
        <f ca="1">IF(ISERROR(MATCH(W$1,INDIRECT("Table!A"&amp;#REF!):INDIRECT("Table!" &amp; $BA$211 &amp;#REF!),0)),"",INDIRECT(CONCATENATE("Table!",ADDRESS(#REF!,MATCH(W$1,INDIRECT("Table!A" &amp;#REF!):INDIRECT("Table!" &amp; $BA$211 &amp;#REF!),0)))))</f>
        <v/>
      </c>
    </row>
    <row r="79" spans="1:21">
      <c r="A79" s="4"/>
      <c r="B79" s="28" t="str">
        <f ca="1">IF(ISERROR(MATCH(B$1,INDIRECT("Table!A"&amp;#REF!):INDIRECT("Table!" &amp; $BA$211 &amp;#REF!),0)),"",INDIRECT(CONCATENATE("Table!",ADDRESS(#REF!,MATCH(B$1,INDIRECT("Table!A" &amp;#REF!):INDIRECT("Table!" &amp; $BA$211 &amp;#REF!),0)))))</f>
        <v/>
      </c>
      <c r="C79" s="28" t="str">
        <f ca="1">IF(ISERROR(MATCH(C$1,INDIRECT("Table!A"&amp;#REF!):INDIRECT("Table!" &amp; $BA$211 &amp;#REF!),0)),"",INDIRECT(CONCATENATE("Table!",ADDRESS(#REF!,MATCH(C$1,INDIRECT("Table!A" &amp;#REF!):INDIRECT("Table!" &amp; $BA$211 &amp;#REF!),0)))))</f>
        <v/>
      </c>
      <c r="D79" s="28" t="str">
        <f ca="1">IF(ISERROR(MATCH(D$1,INDIRECT("Table!A"&amp;#REF!):INDIRECT("Table!" &amp; $BA$211 &amp;#REF!),0)),"",INDIRECT(CONCATENATE("Table!",ADDRESS(#REF!,MATCH(D$1,INDIRECT("Table!A" &amp;#REF!):INDIRECT("Table!" &amp; $BA$211 &amp;#REF!),0)))))</f>
        <v/>
      </c>
      <c r="E79" s="28" t="str">
        <f ca="1">IF(ISERROR(MATCH(E$1,INDIRECT("Table!A"&amp;#REF!):INDIRECT("Table!" &amp; $BA$211 &amp;#REF!),0)),"",INDIRECT(CONCATENATE("Table!",ADDRESS(#REF!,MATCH(E$1,INDIRECT("Table!A" &amp;#REF!):INDIRECT("Table!" &amp; $BA$211 &amp;#REF!),0)))))</f>
        <v/>
      </c>
      <c r="F79" s="28" t="str">
        <f ca="1">IF(ISERROR(MATCH(F$1,INDIRECT("Table!A"&amp;#REF!):INDIRECT("Table!" &amp; $BA$211 &amp;#REF!),0)),"",INDIRECT(CONCATENATE("Table!",ADDRESS(#REF!,MATCH(F$1,INDIRECT("Table!A" &amp;#REF!):INDIRECT("Table!" &amp; $BA$211 &amp;#REF!),0)))))</f>
        <v/>
      </c>
      <c r="G79" s="28" t="str">
        <f ca="1">IF(ISERROR(MATCH(G$1,INDIRECT("Table!A"&amp;#REF!):INDIRECT("Table!" &amp; $BA$211 &amp;#REF!),0)),"",INDIRECT(CONCATENATE("Table!",ADDRESS(#REF!,MATCH(G$1,INDIRECT("Table!A" &amp;#REF!):INDIRECT("Table!" &amp; $BA$211 &amp;#REF!),0)))))</f>
        <v/>
      </c>
      <c r="H79" s="28" t="str">
        <f ca="1">IF(ISERROR(MATCH(H$1,INDIRECT("Table!A"&amp;#REF!):INDIRECT("Table!" &amp; $BA$211 &amp;#REF!),0)),"",INDIRECT(CONCATENATE("Table!",ADDRESS(#REF!,MATCH(H$1,INDIRECT("Table!A" &amp;#REF!):INDIRECT("Table!" &amp; $BA$211 &amp;#REF!),0)))))</f>
        <v/>
      </c>
      <c r="I79" s="278"/>
      <c r="J79" s="278"/>
      <c r="K79" s="28" t="str">
        <f ca="1">IF(ISERROR(MATCH(L$1,INDIRECT("Table!A"&amp;#REF!):INDIRECT("Table!" &amp; $BA$211 &amp;#REF!),0)),"",INDIRECT(CONCATENATE("Table!",ADDRESS(#REF!,MATCH(L$1,INDIRECT("Table!A" &amp;#REF!):INDIRECT("Table!" &amp; $BA$211 &amp;#REF!),0)))))</f>
        <v/>
      </c>
      <c r="L79" s="28" t="str">
        <f ca="1">IF(ISERROR(MATCH(M$1,INDIRECT("Table!A"&amp;#REF!):INDIRECT("Table!" &amp; $BA$211 &amp;#REF!),0)),"",INDIRECT(CONCATENATE("Table!",ADDRESS(#REF!,MATCH(M$1,INDIRECT("Table!A" &amp;#REF!):INDIRECT("Table!" &amp; $BA$211 &amp;#REF!),0)))))</f>
        <v/>
      </c>
      <c r="M79" s="28" t="str">
        <f ca="1">IF(ISERROR(MATCH(N$1,INDIRECT("Table!A"&amp;#REF!):INDIRECT("Table!" &amp; $BA$211 &amp;#REF!),0)),"",INDIRECT(CONCATENATE("Table!",ADDRESS(#REF!,MATCH(N$1,INDIRECT("Table!A" &amp;#REF!):INDIRECT("Table!" &amp; $BA$211 &amp;#REF!),0)))))</f>
        <v/>
      </c>
      <c r="N79" s="28" t="str">
        <f ca="1">IF(ISERROR(MATCH(O$1,INDIRECT("Table!A"&amp;#REF!):INDIRECT("Table!" &amp; $BA$211 &amp;#REF!),0)),"",INDIRECT(CONCATENATE("Table!",ADDRESS(#REF!,MATCH(O$1,INDIRECT("Table!A" &amp;#REF!):INDIRECT("Table!" &amp; $BA$211 &amp;#REF!),0)))))</f>
        <v/>
      </c>
      <c r="O79" s="278"/>
      <c r="P79" s="278"/>
      <c r="Q79" s="278"/>
      <c r="R79" s="278"/>
      <c r="S79" s="28"/>
      <c r="T79" s="28" t="str">
        <f ca="1">IF(ISERROR(MATCH(V$1,INDIRECT("Table!A"&amp;#REF!):INDIRECT("Table!" &amp; $BA$211 &amp;#REF!),0)),"",INDIRECT(CONCATENATE("Table!",ADDRESS(#REF!,MATCH(V$1,INDIRECT("Table!A" &amp;#REF!):INDIRECT("Table!" &amp; $BA$211 &amp;#REF!),0)))))</f>
        <v/>
      </c>
      <c r="U79" s="28" t="str">
        <f ca="1">IF(ISERROR(MATCH(W$1,INDIRECT("Table!A"&amp;#REF!):INDIRECT("Table!" &amp; $BA$211 &amp;#REF!),0)),"",INDIRECT(CONCATENATE("Table!",ADDRESS(#REF!,MATCH(W$1,INDIRECT("Table!A" &amp;#REF!):INDIRECT("Table!" &amp; $BA$211 &amp;#REF!),0)))))</f>
        <v/>
      </c>
    </row>
    <row r="80" spans="1:21">
      <c r="A80" s="4"/>
      <c r="B80" s="28" t="str">
        <f ca="1">IF(ISERROR(MATCH(B$1,INDIRECT("Table!A"&amp;#REF!):INDIRECT("Table!" &amp; $BA$211 &amp;#REF!),0)),"",INDIRECT(CONCATENATE("Table!",ADDRESS(#REF!,MATCH(B$1,INDIRECT("Table!A" &amp;#REF!):INDIRECT("Table!" &amp; $BA$211 &amp;#REF!),0)))))</f>
        <v/>
      </c>
      <c r="C80" s="28" t="str">
        <f ca="1">IF(ISERROR(MATCH(C$1,INDIRECT("Table!A"&amp;#REF!):INDIRECT("Table!" &amp; $BA$211 &amp;#REF!),0)),"",INDIRECT(CONCATENATE("Table!",ADDRESS(#REF!,MATCH(C$1,INDIRECT("Table!A" &amp;#REF!):INDIRECT("Table!" &amp; $BA$211 &amp;#REF!),0)))))</f>
        <v/>
      </c>
      <c r="D80" s="28" t="str">
        <f ca="1">IF(ISERROR(MATCH(D$1,INDIRECT("Table!A"&amp;#REF!):INDIRECT("Table!" &amp; $BA$211 &amp;#REF!),0)),"",INDIRECT(CONCATENATE("Table!",ADDRESS(#REF!,MATCH(D$1,INDIRECT("Table!A" &amp;#REF!):INDIRECT("Table!" &amp; $BA$211 &amp;#REF!),0)))))</f>
        <v/>
      </c>
      <c r="E80" s="28" t="str">
        <f ca="1">IF(ISERROR(MATCH(E$1,INDIRECT("Table!A"&amp;#REF!):INDIRECT("Table!" &amp; $BA$211 &amp;#REF!),0)),"",INDIRECT(CONCATENATE("Table!",ADDRESS(#REF!,MATCH(E$1,INDIRECT("Table!A" &amp;#REF!):INDIRECT("Table!" &amp; $BA$211 &amp;#REF!),0)))))</f>
        <v/>
      </c>
      <c r="F80" s="28" t="str">
        <f ca="1">IF(ISERROR(MATCH(F$1,INDIRECT("Table!A"&amp;#REF!):INDIRECT("Table!" &amp; $BA$211 &amp;#REF!),0)),"",INDIRECT(CONCATENATE("Table!",ADDRESS(#REF!,MATCH(F$1,INDIRECT("Table!A" &amp;#REF!):INDIRECT("Table!" &amp; $BA$211 &amp;#REF!),0)))))</f>
        <v/>
      </c>
      <c r="G80" s="28" t="str">
        <f ca="1">IF(ISERROR(MATCH(G$1,INDIRECT("Table!A"&amp;#REF!):INDIRECT("Table!" &amp; $BA$211 &amp;#REF!),0)),"",INDIRECT(CONCATENATE("Table!",ADDRESS(#REF!,MATCH(G$1,INDIRECT("Table!A" &amp;#REF!):INDIRECT("Table!" &amp; $BA$211 &amp;#REF!),0)))))</f>
        <v/>
      </c>
      <c r="H80" s="28" t="str">
        <f ca="1">IF(ISERROR(MATCH(H$1,INDIRECT("Table!A"&amp;#REF!):INDIRECT("Table!" &amp; $BA$211 &amp;#REF!),0)),"",INDIRECT(CONCATENATE("Table!",ADDRESS(#REF!,MATCH(H$1,INDIRECT("Table!A" &amp;#REF!):INDIRECT("Table!" &amp; $BA$211 &amp;#REF!),0)))))</f>
        <v/>
      </c>
      <c r="I80" s="278"/>
      <c r="J80" s="278"/>
      <c r="K80" s="28" t="str">
        <f ca="1">IF(ISERROR(MATCH(L$1,INDIRECT("Table!A"&amp;#REF!):INDIRECT("Table!" &amp; $BA$211 &amp;#REF!),0)),"",INDIRECT(CONCATENATE("Table!",ADDRESS(#REF!,MATCH(L$1,INDIRECT("Table!A" &amp;#REF!):INDIRECT("Table!" &amp; $BA$211 &amp;#REF!),0)))))</f>
        <v/>
      </c>
      <c r="L80" s="28" t="str">
        <f ca="1">IF(ISERROR(MATCH(M$1,INDIRECT("Table!A"&amp;#REF!):INDIRECT("Table!" &amp; $BA$211 &amp;#REF!),0)),"",INDIRECT(CONCATENATE("Table!",ADDRESS(#REF!,MATCH(M$1,INDIRECT("Table!A" &amp;#REF!):INDIRECT("Table!" &amp; $BA$211 &amp;#REF!),0)))))</f>
        <v/>
      </c>
      <c r="M80" s="28" t="str">
        <f ca="1">IF(ISERROR(MATCH(N$1,INDIRECT("Table!A"&amp;#REF!):INDIRECT("Table!" &amp; $BA$211 &amp;#REF!),0)),"",INDIRECT(CONCATENATE("Table!",ADDRESS(#REF!,MATCH(N$1,INDIRECT("Table!A" &amp;#REF!):INDIRECT("Table!" &amp; $BA$211 &amp;#REF!),0)))))</f>
        <v/>
      </c>
      <c r="N80" s="28" t="str">
        <f ca="1">IF(ISERROR(MATCH(O$1,INDIRECT("Table!A"&amp;#REF!):INDIRECT("Table!" &amp; $BA$211 &amp;#REF!),0)),"",INDIRECT(CONCATENATE("Table!",ADDRESS(#REF!,MATCH(O$1,INDIRECT("Table!A" &amp;#REF!):INDIRECT("Table!" &amp; $BA$211 &amp;#REF!),0)))))</f>
        <v/>
      </c>
      <c r="O80" s="278"/>
      <c r="P80" s="278"/>
      <c r="Q80" s="278"/>
      <c r="R80" s="278"/>
      <c r="S80" s="28"/>
      <c r="T80" s="28" t="str">
        <f ca="1">IF(ISERROR(MATCH(V$1,INDIRECT("Table!A"&amp;#REF!):INDIRECT("Table!" &amp; $BA$211 &amp;#REF!),0)),"",INDIRECT(CONCATENATE("Table!",ADDRESS(#REF!,MATCH(V$1,INDIRECT("Table!A" &amp;#REF!):INDIRECT("Table!" &amp; $BA$211 &amp;#REF!),0)))))</f>
        <v/>
      </c>
      <c r="U80" s="28" t="str">
        <f ca="1">IF(ISERROR(MATCH(W$1,INDIRECT("Table!A"&amp;#REF!):INDIRECT("Table!" &amp; $BA$211 &amp;#REF!),0)),"",INDIRECT(CONCATENATE("Table!",ADDRESS(#REF!,MATCH(W$1,INDIRECT("Table!A" &amp;#REF!):INDIRECT("Table!" &amp; $BA$211 &amp;#REF!),0)))))</f>
        <v/>
      </c>
    </row>
    <row r="81" spans="1:21">
      <c r="A81" s="4"/>
      <c r="B81" s="28" t="str">
        <f ca="1">IF(ISERROR(MATCH(B$1,INDIRECT("Table!A"&amp;#REF!):INDIRECT("Table!" &amp; $BA$211 &amp;#REF!),0)),"",INDIRECT(CONCATENATE("Table!",ADDRESS(#REF!,MATCH(B$1,INDIRECT("Table!A" &amp;#REF!):INDIRECT("Table!" &amp; $BA$211 &amp;#REF!),0)))))</f>
        <v/>
      </c>
      <c r="C81" s="28" t="str">
        <f ca="1">IF(ISERROR(MATCH(C$1,INDIRECT("Table!A"&amp;#REF!):INDIRECT("Table!" &amp; $BA$211 &amp;#REF!),0)),"",INDIRECT(CONCATENATE("Table!",ADDRESS(#REF!,MATCH(C$1,INDIRECT("Table!A" &amp;#REF!):INDIRECT("Table!" &amp; $BA$211 &amp;#REF!),0)))))</f>
        <v/>
      </c>
      <c r="D81" s="28" t="str">
        <f ca="1">IF(ISERROR(MATCH(D$1,INDIRECT("Table!A"&amp;#REF!):INDIRECT("Table!" &amp; $BA$211 &amp;#REF!),0)),"",INDIRECT(CONCATENATE("Table!",ADDRESS(#REF!,MATCH(D$1,INDIRECT("Table!A" &amp;#REF!):INDIRECT("Table!" &amp; $BA$211 &amp;#REF!),0)))))</f>
        <v/>
      </c>
      <c r="E81" s="28" t="str">
        <f ca="1">IF(ISERROR(MATCH(E$1,INDIRECT("Table!A"&amp;#REF!):INDIRECT("Table!" &amp; $BA$211 &amp;#REF!),0)),"",INDIRECT(CONCATENATE("Table!",ADDRESS(#REF!,MATCH(E$1,INDIRECT("Table!A" &amp;#REF!):INDIRECT("Table!" &amp; $BA$211 &amp;#REF!),0)))))</f>
        <v/>
      </c>
      <c r="F81" s="28" t="str">
        <f ca="1">IF(ISERROR(MATCH(F$1,INDIRECT("Table!A"&amp;#REF!):INDIRECT("Table!" &amp; $BA$211 &amp;#REF!),0)),"",INDIRECT(CONCATENATE("Table!",ADDRESS(#REF!,MATCH(F$1,INDIRECT("Table!A" &amp;#REF!):INDIRECT("Table!" &amp; $BA$211 &amp;#REF!),0)))))</f>
        <v/>
      </c>
      <c r="G81" s="28" t="str">
        <f ca="1">IF(ISERROR(MATCH(G$1,INDIRECT("Table!A"&amp;#REF!):INDIRECT("Table!" &amp; $BA$211 &amp;#REF!),0)),"",INDIRECT(CONCATENATE("Table!",ADDRESS(#REF!,MATCH(G$1,INDIRECT("Table!A" &amp;#REF!):INDIRECT("Table!" &amp; $BA$211 &amp;#REF!),0)))))</f>
        <v/>
      </c>
      <c r="H81" s="28" t="str">
        <f ca="1">IF(ISERROR(MATCH(H$1,INDIRECT("Table!A"&amp;#REF!):INDIRECT("Table!" &amp; $BA$211 &amp;#REF!),0)),"",INDIRECT(CONCATENATE("Table!",ADDRESS(#REF!,MATCH(H$1,INDIRECT("Table!A" &amp;#REF!):INDIRECT("Table!" &amp; $BA$211 &amp;#REF!),0)))))</f>
        <v/>
      </c>
      <c r="I81" s="278"/>
      <c r="J81" s="278"/>
      <c r="K81" s="28" t="str">
        <f ca="1">IF(ISERROR(MATCH(L$1,INDIRECT("Table!A"&amp;#REF!):INDIRECT("Table!" &amp; $BA$211 &amp;#REF!),0)),"",INDIRECT(CONCATENATE("Table!",ADDRESS(#REF!,MATCH(L$1,INDIRECT("Table!A" &amp;#REF!):INDIRECT("Table!" &amp; $BA$211 &amp;#REF!),0)))))</f>
        <v/>
      </c>
      <c r="L81" s="28" t="str">
        <f ca="1">IF(ISERROR(MATCH(M$1,INDIRECT("Table!A"&amp;#REF!):INDIRECT("Table!" &amp; $BA$211 &amp;#REF!),0)),"",INDIRECT(CONCATENATE("Table!",ADDRESS(#REF!,MATCH(M$1,INDIRECT("Table!A" &amp;#REF!):INDIRECT("Table!" &amp; $BA$211 &amp;#REF!),0)))))</f>
        <v/>
      </c>
      <c r="M81" s="28" t="str">
        <f ca="1">IF(ISERROR(MATCH(N$1,INDIRECT("Table!A"&amp;#REF!):INDIRECT("Table!" &amp; $BA$211 &amp;#REF!),0)),"",INDIRECT(CONCATENATE("Table!",ADDRESS(#REF!,MATCH(N$1,INDIRECT("Table!A" &amp;#REF!):INDIRECT("Table!" &amp; $BA$211 &amp;#REF!),0)))))</f>
        <v/>
      </c>
      <c r="N81" s="28" t="str">
        <f ca="1">IF(ISERROR(MATCH(O$1,INDIRECT("Table!A"&amp;#REF!):INDIRECT("Table!" &amp; $BA$211 &amp;#REF!),0)),"",INDIRECT(CONCATENATE("Table!",ADDRESS(#REF!,MATCH(O$1,INDIRECT("Table!A" &amp;#REF!):INDIRECT("Table!" &amp; $BA$211 &amp;#REF!),0)))))</f>
        <v/>
      </c>
      <c r="O81" s="278"/>
      <c r="P81" s="278"/>
      <c r="Q81" s="278"/>
      <c r="R81" s="278"/>
      <c r="S81" s="28"/>
      <c r="T81" s="28" t="str">
        <f ca="1">IF(ISERROR(MATCH(V$1,INDIRECT("Table!A"&amp;#REF!):INDIRECT("Table!" &amp; $BA$211 &amp;#REF!),0)),"",INDIRECT(CONCATENATE("Table!",ADDRESS(#REF!,MATCH(V$1,INDIRECT("Table!A" &amp;#REF!):INDIRECT("Table!" &amp; $BA$211 &amp;#REF!),0)))))</f>
        <v/>
      </c>
      <c r="U81" s="28" t="str">
        <f ca="1">IF(ISERROR(MATCH(W$1,INDIRECT("Table!A"&amp;#REF!):INDIRECT("Table!" &amp; $BA$211 &amp;#REF!),0)),"",INDIRECT(CONCATENATE("Table!",ADDRESS(#REF!,MATCH(W$1,INDIRECT("Table!A" &amp;#REF!):INDIRECT("Table!" &amp; $BA$211 &amp;#REF!),0)))))</f>
        <v/>
      </c>
    </row>
    <row r="82" spans="1:21">
      <c r="A82" s="4"/>
      <c r="B82" s="28" t="str">
        <f ca="1">IF(ISERROR(MATCH(B$1,INDIRECT("Table!A"&amp;#REF!):INDIRECT("Table!" &amp; $BA$211 &amp;#REF!),0)),"",INDIRECT(CONCATENATE("Table!",ADDRESS(#REF!,MATCH(B$1,INDIRECT("Table!A" &amp;#REF!):INDIRECT("Table!" &amp; $BA$211 &amp;#REF!),0)))))</f>
        <v/>
      </c>
      <c r="C82" s="28" t="str">
        <f ca="1">IF(ISERROR(MATCH(C$1,INDIRECT("Table!A"&amp;#REF!):INDIRECT("Table!" &amp; $BA$211 &amp;#REF!),0)),"",INDIRECT(CONCATENATE("Table!",ADDRESS(#REF!,MATCH(C$1,INDIRECT("Table!A" &amp;#REF!):INDIRECT("Table!" &amp; $BA$211 &amp;#REF!),0)))))</f>
        <v/>
      </c>
      <c r="D82" s="28" t="str">
        <f ca="1">IF(ISERROR(MATCH(D$1,INDIRECT("Table!A"&amp;#REF!):INDIRECT("Table!" &amp; $BA$211 &amp;#REF!),0)),"",INDIRECT(CONCATENATE("Table!",ADDRESS(#REF!,MATCH(D$1,INDIRECT("Table!A" &amp;#REF!):INDIRECT("Table!" &amp; $BA$211 &amp;#REF!),0)))))</f>
        <v/>
      </c>
      <c r="E82" s="28" t="str">
        <f ca="1">IF(ISERROR(MATCH(E$1,INDIRECT("Table!A"&amp;#REF!):INDIRECT("Table!" &amp; $BA$211 &amp;#REF!),0)),"",INDIRECT(CONCATENATE("Table!",ADDRESS(#REF!,MATCH(E$1,INDIRECT("Table!A" &amp;#REF!):INDIRECT("Table!" &amp; $BA$211 &amp;#REF!),0)))))</f>
        <v/>
      </c>
      <c r="F82" s="28" t="str">
        <f ca="1">IF(ISERROR(MATCH(F$1,INDIRECT("Table!A"&amp;#REF!):INDIRECT("Table!" &amp; $BA$211 &amp;#REF!),0)),"",INDIRECT(CONCATENATE("Table!",ADDRESS(#REF!,MATCH(F$1,INDIRECT("Table!A" &amp;#REF!):INDIRECT("Table!" &amp; $BA$211 &amp;#REF!),0)))))</f>
        <v/>
      </c>
      <c r="G82" s="28" t="str">
        <f ca="1">IF(ISERROR(MATCH(G$1,INDIRECT("Table!A"&amp;#REF!):INDIRECT("Table!" &amp; $BA$211 &amp;#REF!),0)),"",INDIRECT(CONCATENATE("Table!",ADDRESS(#REF!,MATCH(G$1,INDIRECT("Table!A" &amp;#REF!):INDIRECT("Table!" &amp; $BA$211 &amp;#REF!),0)))))</f>
        <v/>
      </c>
      <c r="H82" s="28" t="str">
        <f ca="1">IF(ISERROR(MATCH(H$1,INDIRECT("Table!A"&amp;#REF!):INDIRECT("Table!" &amp; $BA$211 &amp;#REF!),0)),"",INDIRECT(CONCATENATE("Table!",ADDRESS(#REF!,MATCH(H$1,INDIRECT("Table!A" &amp;#REF!):INDIRECT("Table!" &amp; $BA$211 &amp;#REF!),0)))))</f>
        <v/>
      </c>
      <c r="I82" s="278"/>
      <c r="J82" s="278"/>
      <c r="K82" s="28" t="str">
        <f ca="1">IF(ISERROR(MATCH(L$1,INDIRECT("Table!A"&amp;#REF!):INDIRECT("Table!" &amp; $BA$211 &amp;#REF!),0)),"",INDIRECT(CONCATENATE("Table!",ADDRESS(#REF!,MATCH(L$1,INDIRECT("Table!A" &amp;#REF!):INDIRECT("Table!" &amp; $BA$211 &amp;#REF!),0)))))</f>
        <v/>
      </c>
      <c r="L82" s="28" t="str">
        <f ca="1">IF(ISERROR(MATCH(M$1,INDIRECT("Table!A"&amp;#REF!):INDIRECT("Table!" &amp; $BA$211 &amp;#REF!),0)),"",INDIRECT(CONCATENATE("Table!",ADDRESS(#REF!,MATCH(M$1,INDIRECT("Table!A" &amp;#REF!):INDIRECT("Table!" &amp; $BA$211 &amp;#REF!),0)))))</f>
        <v/>
      </c>
      <c r="M82" s="28" t="str">
        <f ca="1">IF(ISERROR(MATCH(N$1,INDIRECT("Table!A"&amp;#REF!):INDIRECT("Table!" &amp; $BA$211 &amp;#REF!),0)),"",INDIRECT(CONCATENATE("Table!",ADDRESS(#REF!,MATCH(N$1,INDIRECT("Table!A" &amp;#REF!):INDIRECT("Table!" &amp; $BA$211 &amp;#REF!),0)))))</f>
        <v/>
      </c>
      <c r="N82" s="28" t="str">
        <f ca="1">IF(ISERROR(MATCH(O$1,INDIRECT("Table!A"&amp;#REF!):INDIRECT("Table!" &amp; $BA$211 &amp;#REF!),0)),"",INDIRECT(CONCATENATE("Table!",ADDRESS(#REF!,MATCH(O$1,INDIRECT("Table!A" &amp;#REF!):INDIRECT("Table!" &amp; $BA$211 &amp;#REF!),0)))))</f>
        <v/>
      </c>
      <c r="O82" s="278"/>
      <c r="P82" s="278"/>
      <c r="Q82" s="278"/>
      <c r="R82" s="278"/>
      <c r="S82" s="28"/>
      <c r="T82" s="28" t="str">
        <f ca="1">IF(ISERROR(MATCH(V$1,INDIRECT("Table!A"&amp;#REF!):INDIRECT("Table!" &amp; $BA$211 &amp;#REF!),0)),"",INDIRECT(CONCATENATE("Table!",ADDRESS(#REF!,MATCH(V$1,INDIRECT("Table!A" &amp;#REF!):INDIRECT("Table!" &amp; $BA$211 &amp;#REF!),0)))))</f>
        <v/>
      </c>
      <c r="U82" s="28" t="str">
        <f ca="1">IF(ISERROR(MATCH(W$1,INDIRECT("Table!A"&amp;#REF!):INDIRECT("Table!" &amp; $BA$211 &amp;#REF!),0)),"",INDIRECT(CONCATENATE("Table!",ADDRESS(#REF!,MATCH(W$1,INDIRECT("Table!A" &amp;#REF!):INDIRECT("Table!" &amp; $BA$211 &amp;#REF!),0)))))</f>
        <v/>
      </c>
    </row>
    <row r="83" spans="1:21">
      <c r="A83" s="4"/>
      <c r="B83" s="28" t="str">
        <f ca="1">IF(ISERROR(MATCH(B$1,INDIRECT("Table!A"&amp;#REF!):INDIRECT("Table!" &amp; $BA$211 &amp;#REF!),0)),"",INDIRECT(CONCATENATE("Table!",ADDRESS(#REF!,MATCH(B$1,INDIRECT("Table!A" &amp;#REF!):INDIRECT("Table!" &amp; $BA$211 &amp;#REF!),0)))))</f>
        <v/>
      </c>
      <c r="C83" s="28" t="str">
        <f ca="1">IF(ISERROR(MATCH(C$1,INDIRECT("Table!A"&amp;#REF!):INDIRECT("Table!" &amp; $BA$211 &amp;#REF!),0)),"",INDIRECT(CONCATENATE("Table!",ADDRESS(#REF!,MATCH(C$1,INDIRECT("Table!A" &amp;#REF!):INDIRECT("Table!" &amp; $BA$211 &amp;#REF!),0)))))</f>
        <v/>
      </c>
      <c r="D83" s="28" t="str">
        <f ca="1">IF(ISERROR(MATCH(D$1,INDIRECT("Table!A"&amp;#REF!):INDIRECT("Table!" &amp; $BA$211 &amp;#REF!),0)),"",INDIRECT(CONCATENATE("Table!",ADDRESS(#REF!,MATCH(D$1,INDIRECT("Table!A" &amp;#REF!):INDIRECT("Table!" &amp; $BA$211 &amp;#REF!),0)))))</f>
        <v/>
      </c>
      <c r="E83" s="28" t="str">
        <f ca="1">IF(ISERROR(MATCH(E$1,INDIRECT("Table!A"&amp;#REF!):INDIRECT("Table!" &amp; $BA$211 &amp;#REF!),0)),"",INDIRECT(CONCATENATE("Table!",ADDRESS(#REF!,MATCH(E$1,INDIRECT("Table!A" &amp;#REF!):INDIRECT("Table!" &amp; $BA$211 &amp;#REF!),0)))))</f>
        <v/>
      </c>
      <c r="F83" s="28" t="str">
        <f ca="1">IF(ISERROR(MATCH(F$1,INDIRECT("Table!A"&amp;#REF!):INDIRECT("Table!" &amp; $BA$211 &amp;#REF!),0)),"",INDIRECT(CONCATENATE("Table!",ADDRESS(#REF!,MATCH(F$1,INDIRECT("Table!A" &amp;#REF!):INDIRECT("Table!" &amp; $BA$211 &amp;#REF!),0)))))</f>
        <v/>
      </c>
      <c r="G83" s="28" t="str">
        <f ca="1">IF(ISERROR(MATCH(G$1,INDIRECT("Table!A"&amp;#REF!):INDIRECT("Table!" &amp; $BA$211 &amp;#REF!),0)),"",INDIRECT(CONCATENATE("Table!",ADDRESS(#REF!,MATCH(G$1,INDIRECT("Table!A" &amp;#REF!):INDIRECT("Table!" &amp; $BA$211 &amp;#REF!),0)))))</f>
        <v/>
      </c>
      <c r="H83" s="28" t="str">
        <f ca="1">IF(ISERROR(MATCH(H$1,INDIRECT("Table!A"&amp;#REF!):INDIRECT("Table!" &amp; $BA$211 &amp;#REF!),0)),"",INDIRECT(CONCATENATE("Table!",ADDRESS(#REF!,MATCH(H$1,INDIRECT("Table!A" &amp;#REF!):INDIRECT("Table!" &amp; $BA$211 &amp;#REF!),0)))))</f>
        <v/>
      </c>
      <c r="I83" s="278"/>
      <c r="J83" s="278"/>
      <c r="K83" s="28" t="str">
        <f ca="1">IF(ISERROR(MATCH(L$1,INDIRECT("Table!A"&amp;#REF!):INDIRECT("Table!" &amp; $BA$211 &amp;#REF!),0)),"",INDIRECT(CONCATENATE("Table!",ADDRESS(#REF!,MATCH(L$1,INDIRECT("Table!A" &amp;#REF!):INDIRECT("Table!" &amp; $BA$211 &amp;#REF!),0)))))</f>
        <v/>
      </c>
      <c r="L83" s="28" t="str">
        <f ca="1">IF(ISERROR(MATCH(M$1,INDIRECT("Table!A"&amp;#REF!):INDIRECT("Table!" &amp; $BA$211 &amp;#REF!),0)),"",INDIRECT(CONCATENATE("Table!",ADDRESS(#REF!,MATCH(M$1,INDIRECT("Table!A" &amp;#REF!):INDIRECT("Table!" &amp; $BA$211 &amp;#REF!),0)))))</f>
        <v/>
      </c>
      <c r="M83" s="28" t="str">
        <f ca="1">IF(ISERROR(MATCH(N$1,INDIRECT("Table!A"&amp;#REF!):INDIRECT("Table!" &amp; $BA$211 &amp;#REF!),0)),"",INDIRECT(CONCATENATE("Table!",ADDRESS(#REF!,MATCH(N$1,INDIRECT("Table!A" &amp;#REF!):INDIRECT("Table!" &amp; $BA$211 &amp;#REF!),0)))))</f>
        <v/>
      </c>
      <c r="N83" s="28" t="str">
        <f ca="1">IF(ISERROR(MATCH(O$1,INDIRECT("Table!A"&amp;#REF!):INDIRECT("Table!" &amp; $BA$211 &amp;#REF!),0)),"",INDIRECT(CONCATENATE("Table!",ADDRESS(#REF!,MATCH(O$1,INDIRECT("Table!A" &amp;#REF!):INDIRECT("Table!" &amp; $BA$211 &amp;#REF!),0)))))</f>
        <v/>
      </c>
      <c r="O83" s="278"/>
      <c r="P83" s="278"/>
      <c r="Q83" s="278"/>
      <c r="R83" s="278"/>
      <c r="S83" s="28"/>
      <c r="T83" s="28" t="str">
        <f ca="1">IF(ISERROR(MATCH(V$1,INDIRECT("Table!A"&amp;#REF!):INDIRECT("Table!" &amp; $BA$211 &amp;#REF!),0)),"",INDIRECT(CONCATENATE("Table!",ADDRESS(#REF!,MATCH(V$1,INDIRECT("Table!A" &amp;#REF!):INDIRECT("Table!" &amp; $BA$211 &amp;#REF!),0)))))</f>
        <v/>
      </c>
      <c r="U83" s="28" t="str">
        <f ca="1">IF(ISERROR(MATCH(W$1,INDIRECT("Table!A"&amp;#REF!):INDIRECT("Table!" &amp; $BA$211 &amp;#REF!),0)),"",INDIRECT(CONCATENATE("Table!",ADDRESS(#REF!,MATCH(W$1,INDIRECT("Table!A" &amp;#REF!):INDIRECT("Table!" &amp; $BA$211 &amp;#REF!),0)))))</f>
        <v/>
      </c>
    </row>
    <row r="84" spans="1:21">
      <c r="A84" s="4"/>
      <c r="B84" s="28" t="str">
        <f ca="1">IF(ISERROR(MATCH(B$1,INDIRECT("Table!A"&amp;#REF!):INDIRECT("Table!" &amp; $BA$211 &amp;#REF!),0)),"",INDIRECT(CONCATENATE("Table!",ADDRESS(#REF!,MATCH(B$1,INDIRECT("Table!A" &amp;#REF!):INDIRECT("Table!" &amp; $BA$211 &amp;#REF!),0)))))</f>
        <v/>
      </c>
      <c r="C84" s="28" t="str">
        <f ca="1">IF(ISERROR(MATCH(C$1,INDIRECT("Table!A"&amp;#REF!):INDIRECT("Table!" &amp; $BA$211 &amp;#REF!),0)),"",INDIRECT(CONCATENATE("Table!",ADDRESS(#REF!,MATCH(C$1,INDIRECT("Table!A" &amp;#REF!):INDIRECT("Table!" &amp; $BA$211 &amp;#REF!),0)))))</f>
        <v/>
      </c>
      <c r="D84" s="28" t="str">
        <f ca="1">IF(ISERROR(MATCH(D$1,INDIRECT("Table!A"&amp;#REF!):INDIRECT("Table!" &amp; $BA$211 &amp;#REF!),0)),"",INDIRECT(CONCATENATE("Table!",ADDRESS(#REF!,MATCH(D$1,INDIRECT("Table!A" &amp;#REF!):INDIRECT("Table!" &amp; $BA$211 &amp;#REF!),0)))))</f>
        <v/>
      </c>
      <c r="E84" s="28" t="str">
        <f ca="1">IF(ISERROR(MATCH(E$1,INDIRECT("Table!A"&amp;#REF!):INDIRECT("Table!" &amp; $BA$211 &amp;#REF!),0)),"",INDIRECT(CONCATENATE("Table!",ADDRESS(#REF!,MATCH(E$1,INDIRECT("Table!A" &amp;#REF!):INDIRECT("Table!" &amp; $BA$211 &amp;#REF!),0)))))</f>
        <v/>
      </c>
      <c r="F84" s="28" t="str">
        <f ca="1">IF(ISERROR(MATCH(F$1,INDIRECT("Table!A"&amp;#REF!):INDIRECT("Table!" &amp; $BA$211 &amp;#REF!),0)),"",INDIRECT(CONCATENATE("Table!",ADDRESS(#REF!,MATCH(F$1,INDIRECT("Table!A" &amp;#REF!):INDIRECT("Table!" &amp; $BA$211 &amp;#REF!),0)))))</f>
        <v/>
      </c>
      <c r="G84" s="28" t="str">
        <f ca="1">IF(ISERROR(MATCH(G$1,INDIRECT("Table!A"&amp;#REF!):INDIRECT("Table!" &amp; $BA$211 &amp;#REF!),0)),"",INDIRECT(CONCATENATE("Table!",ADDRESS(#REF!,MATCH(G$1,INDIRECT("Table!A" &amp;#REF!):INDIRECT("Table!" &amp; $BA$211 &amp;#REF!),0)))))</f>
        <v/>
      </c>
      <c r="H84" s="28" t="str">
        <f ca="1">IF(ISERROR(MATCH(H$1,INDIRECT("Table!A"&amp;#REF!):INDIRECT("Table!" &amp; $BA$211 &amp;#REF!),0)),"",INDIRECT(CONCATENATE("Table!",ADDRESS(#REF!,MATCH(H$1,INDIRECT("Table!A" &amp;#REF!):INDIRECT("Table!" &amp; $BA$211 &amp;#REF!),0)))))</f>
        <v/>
      </c>
      <c r="I84" s="278"/>
      <c r="J84" s="278"/>
      <c r="K84" s="28" t="str">
        <f ca="1">IF(ISERROR(MATCH(L$1,INDIRECT("Table!A"&amp;#REF!):INDIRECT("Table!" &amp; $BA$211 &amp;#REF!),0)),"",INDIRECT(CONCATENATE("Table!",ADDRESS(#REF!,MATCH(L$1,INDIRECT("Table!A" &amp;#REF!):INDIRECT("Table!" &amp; $BA$211 &amp;#REF!),0)))))</f>
        <v/>
      </c>
      <c r="L84" s="28" t="str">
        <f ca="1">IF(ISERROR(MATCH(M$1,INDIRECT("Table!A"&amp;#REF!):INDIRECT("Table!" &amp; $BA$211 &amp;#REF!),0)),"",INDIRECT(CONCATENATE("Table!",ADDRESS(#REF!,MATCH(M$1,INDIRECT("Table!A" &amp;#REF!):INDIRECT("Table!" &amp; $BA$211 &amp;#REF!),0)))))</f>
        <v/>
      </c>
      <c r="M84" s="28" t="str">
        <f ca="1">IF(ISERROR(MATCH(N$1,INDIRECT("Table!A"&amp;#REF!):INDIRECT("Table!" &amp; $BA$211 &amp;#REF!),0)),"",INDIRECT(CONCATENATE("Table!",ADDRESS(#REF!,MATCH(N$1,INDIRECT("Table!A" &amp;#REF!):INDIRECT("Table!" &amp; $BA$211 &amp;#REF!),0)))))</f>
        <v/>
      </c>
      <c r="N84" s="28" t="str">
        <f ca="1">IF(ISERROR(MATCH(O$1,INDIRECT("Table!A"&amp;#REF!):INDIRECT("Table!" &amp; $BA$211 &amp;#REF!),0)),"",INDIRECT(CONCATENATE("Table!",ADDRESS(#REF!,MATCH(O$1,INDIRECT("Table!A" &amp;#REF!):INDIRECT("Table!" &amp; $BA$211 &amp;#REF!),0)))))</f>
        <v/>
      </c>
      <c r="O84" s="278"/>
      <c r="P84" s="278"/>
      <c r="Q84" s="278"/>
      <c r="R84" s="278"/>
      <c r="S84" s="28"/>
      <c r="T84" s="28" t="str">
        <f ca="1">IF(ISERROR(MATCH(V$1,INDIRECT("Table!A"&amp;#REF!):INDIRECT("Table!" &amp; $BA$211 &amp;#REF!),0)),"",INDIRECT(CONCATENATE("Table!",ADDRESS(#REF!,MATCH(V$1,INDIRECT("Table!A" &amp;#REF!):INDIRECT("Table!" &amp; $BA$211 &amp;#REF!),0)))))</f>
        <v/>
      </c>
      <c r="U84" s="28" t="str">
        <f ca="1">IF(ISERROR(MATCH(W$1,INDIRECT("Table!A"&amp;#REF!):INDIRECT("Table!" &amp; $BA$211 &amp;#REF!),0)),"",INDIRECT(CONCATENATE("Table!",ADDRESS(#REF!,MATCH(W$1,INDIRECT("Table!A" &amp;#REF!):INDIRECT("Table!" &amp; $BA$211 &amp;#REF!),0)))))</f>
        <v/>
      </c>
    </row>
    <row r="85" spans="1:21">
      <c r="A85" s="4"/>
      <c r="B85" s="28" t="str">
        <f ca="1">IF(ISERROR(MATCH(B$1,INDIRECT("Table!A"&amp;#REF!):INDIRECT("Table!" &amp; $BA$211 &amp;#REF!),0)),"",INDIRECT(CONCATENATE("Table!",ADDRESS(#REF!,MATCH(B$1,INDIRECT("Table!A" &amp;#REF!):INDIRECT("Table!" &amp; $BA$211 &amp;#REF!),0)))))</f>
        <v/>
      </c>
      <c r="C85" s="28" t="str">
        <f ca="1">IF(ISERROR(MATCH(C$1,INDIRECT("Table!A"&amp;#REF!):INDIRECT("Table!" &amp; $BA$211 &amp;#REF!),0)),"",INDIRECT(CONCATENATE("Table!",ADDRESS(#REF!,MATCH(C$1,INDIRECT("Table!A" &amp;#REF!):INDIRECT("Table!" &amp; $BA$211 &amp;#REF!),0)))))</f>
        <v/>
      </c>
      <c r="D85" s="28" t="str">
        <f ca="1">IF(ISERROR(MATCH(D$1,INDIRECT("Table!A"&amp;#REF!):INDIRECT("Table!" &amp; $BA$211 &amp;#REF!),0)),"",INDIRECT(CONCATENATE("Table!",ADDRESS(#REF!,MATCH(D$1,INDIRECT("Table!A" &amp;#REF!):INDIRECT("Table!" &amp; $BA$211 &amp;#REF!),0)))))</f>
        <v/>
      </c>
      <c r="E85" s="28" t="str">
        <f ca="1">IF(ISERROR(MATCH(E$1,INDIRECT("Table!A"&amp;#REF!):INDIRECT("Table!" &amp; $BA$211 &amp;#REF!),0)),"",INDIRECT(CONCATENATE("Table!",ADDRESS(#REF!,MATCH(E$1,INDIRECT("Table!A" &amp;#REF!):INDIRECT("Table!" &amp; $BA$211 &amp;#REF!),0)))))</f>
        <v/>
      </c>
      <c r="F85" s="28" t="str">
        <f ca="1">IF(ISERROR(MATCH(F$1,INDIRECT("Table!A"&amp;#REF!):INDIRECT("Table!" &amp; $BA$211 &amp;#REF!),0)),"",INDIRECT(CONCATENATE("Table!",ADDRESS(#REF!,MATCH(F$1,INDIRECT("Table!A" &amp;#REF!):INDIRECT("Table!" &amp; $BA$211 &amp;#REF!),0)))))</f>
        <v/>
      </c>
      <c r="G85" s="28" t="str">
        <f ca="1">IF(ISERROR(MATCH(G$1,INDIRECT("Table!A"&amp;#REF!):INDIRECT("Table!" &amp; $BA$211 &amp;#REF!),0)),"",INDIRECT(CONCATENATE("Table!",ADDRESS(#REF!,MATCH(G$1,INDIRECT("Table!A" &amp;#REF!):INDIRECT("Table!" &amp; $BA$211 &amp;#REF!),0)))))</f>
        <v/>
      </c>
      <c r="H85" s="28" t="str">
        <f ca="1">IF(ISERROR(MATCH(H$1,INDIRECT("Table!A"&amp;#REF!):INDIRECT("Table!" &amp; $BA$211 &amp;#REF!),0)),"",INDIRECT(CONCATENATE("Table!",ADDRESS(#REF!,MATCH(H$1,INDIRECT("Table!A" &amp;#REF!):INDIRECT("Table!" &amp; $BA$211 &amp;#REF!),0)))))</f>
        <v/>
      </c>
      <c r="I85" s="278"/>
      <c r="J85" s="278"/>
      <c r="K85" s="28" t="str">
        <f ca="1">IF(ISERROR(MATCH(L$1,INDIRECT("Table!A"&amp;#REF!):INDIRECT("Table!" &amp; $BA$211 &amp;#REF!),0)),"",INDIRECT(CONCATENATE("Table!",ADDRESS(#REF!,MATCH(L$1,INDIRECT("Table!A" &amp;#REF!):INDIRECT("Table!" &amp; $BA$211 &amp;#REF!),0)))))</f>
        <v/>
      </c>
      <c r="L85" s="28" t="str">
        <f ca="1">IF(ISERROR(MATCH(M$1,INDIRECT("Table!A"&amp;#REF!):INDIRECT("Table!" &amp; $BA$211 &amp;#REF!),0)),"",INDIRECT(CONCATENATE("Table!",ADDRESS(#REF!,MATCH(M$1,INDIRECT("Table!A" &amp;#REF!):INDIRECT("Table!" &amp; $BA$211 &amp;#REF!),0)))))</f>
        <v/>
      </c>
      <c r="M85" s="28" t="str">
        <f ca="1">IF(ISERROR(MATCH(N$1,INDIRECT("Table!A"&amp;#REF!):INDIRECT("Table!" &amp; $BA$211 &amp;#REF!),0)),"",INDIRECT(CONCATENATE("Table!",ADDRESS(#REF!,MATCH(N$1,INDIRECT("Table!A" &amp;#REF!):INDIRECT("Table!" &amp; $BA$211 &amp;#REF!),0)))))</f>
        <v/>
      </c>
      <c r="N85" s="28" t="str">
        <f ca="1">IF(ISERROR(MATCH(O$1,INDIRECT("Table!A"&amp;#REF!):INDIRECT("Table!" &amp; $BA$211 &amp;#REF!),0)),"",INDIRECT(CONCATENATE("Table!",ADDRESS(#REF!,MATCH(O$1,INDIRECT("Table!A" &amp;#REF!):INDIRECT("Table!" &amp; $BA$211 &amp;#REF!),0)))))</f>
        <v/>
      </c>
      <c r="O85" s="278"/>
      <c r="P85" s="278"/>
      <c r="Q85" s="278"/>
      <c r="R85" s="278"/>
      <c r="S85" s="28"/>
      <c r="T85" s="28" t="str">
        <f ca="1">IF(ISERROR(MATCH(V$1,INDIRECT("Table!A"&amp;#REF!):INDIRECT("Table!" &amp; $BA$211 &amp;#REF!),0)),"",INDIRECT(CONCATENATE("Table!",ADDRESS(#REF!,MATCH(V$1,INDIRECT("Table!A" &amp;#REF!):INDIRECT("Table!" &amp; $BA$211 &amp;#REF!),0)))))</f>
        <v/>
      </c>
      <c r="U85" s="28" t="str">
        <f ca="1">IF(ISERROR(MATCH(W$1,INDIRECT("Table!A"&amp;#REF!):INDIRECT("Table!" &amp; $BA$211 &amp;#REF!),0)),"",INDIRECT(CONCATENATE("Table!",ADDRESS(#REF!,MATCH(W$1,INDIRECT("Table!A" &amp;#REF!):INDIRECT("Table!" &amp; $BA$211 &amp;#REF!),0)))))</f>
        <v/>
      </c>
    </row>
    <row r="86" spans="1:21">
      <c r="A86" s="4"/>
      <c r="B86" s="28" t="str">
        <f ca="1">IF(ISERROR(MATCH(B$1,INDIRECT("Table!A"&amp;#REF!):INDIRECT("Table!" &amp; $BA$211 &amp;#REF!),0)),"",INDIRECT(CONCATENATE("Table!",ADDRESS(#REF!,MATCH(B$1,INDIRECT("Table!A" &amp;#REF!):INDIRECT("Table!" &amp; $BA$211 &amp;#REF!),0)))))</f>
        <v/>
      </c>
      <c r="C86" s="28" t="str">
        <f ca="1">IF(ISERROR(MATCH(C$1,INDIRECT("Table!A"&amp;#REF!):INDIRECT("Table!" &amp; $BA$211 &amp;#REF!),0)),"",INDIRECT(CONCATENATE("Table!",ADDRESS(#REF!,MATCH(C$1,INDIRECT("Table!A" &amp;#REF!):INDIRECT("Table!" &amp; $BA$211 &amp;#REF!),0)))))</f>
        <v/>
      </c>
      <c r="D86" s="28" t="str">
        <f ca="1">IF(ISERROR(MATCH(D$1,INDIRECT("Table!A"&amp;#REF!):INDIRECT("Table!" &amp; $BA$211 &amp;#REF!),0)),"",INDIRECT(CONCATENATE("Table!",ADDRESS(#REF!,MATCH(D$1,INDIRECT("Table!A" &amp;#REF!):INDIRECT("Table!" &amp; $BA$211 &amp;#REF!),0)))))</f>
        <v/>
      </c>
      <c r="E86" s="28" t="str">
        <f ca="1">IF(ISERROR(MATCH(E$1,INDIRECT("Table!A"&amp;#REF!):INDIRECT("Table!" &amp; $BA$211 &amp;#REF!),0)),"",INDIRECT(CONCATENATE("Table!",ADDRESS(#REF!,MATCH(E$1,INDIRECT("Table!A" &amp;#REF!):INDIRECT("Table!" &amp; $BA$211 &amp;#REF!),0)))))</f>
        <v/>
      </c>
      <c r="F86" s="28" t="str">
        <f ca="1">IF(ISERROR(MATCH(F$1,INDIRECT("Table!A"&amp;#REF!):INDIRECT("Table!" &amp; $BA$211 &amp;#REF!),0)),"",INDIRECT(CONCATENATE("Table!",ADDRESS(#REF!,MATCH(F$1,INDIRECT("Table!A" &amp;#REF!):INDIRECT("Table!" &amp; $BA$211 &amp;#REF!),0)))))</f>
        <v/>
      </c>
      <c r="G86" s="28" t="str">
        <f ca="1">IF(ISERROR(MATCH(G$1,INDIRECT("Table!A"&amp;#REF!):INDIRECT("Table!" &amp; $BA$211 &amp;#REF!),0)),"",INDIRECT(CONCATENATE("Table!",ADDRESS(#REF!,MATCH(G$1,INDIRECT("Table!A" &amp;#REF!):INDIRECT("Table!" &amp; $BA$211 &amp;#REF!),0)))))</f>
        <v/>
      </c>
      <c r="H86" s="28" t="str">
        <f ca="1">IF(ISERROR(MATCH(H$1,INDIRECT("Table!A"&amp;#REF!):INDIRECT("Table!" &amp; $BA$211 &amp;#REF!),0)),"",INDIRECT(CONCATENATE("Table!",ADDRESS(#REF!,MATCH(H$1,INDIRECT("Table!A" &amp;#REF!):INDIRECT("Table!" &amp; $BA$211 &amp;#REF!),0)))))</f>
        <v/>
      </c>
      <c r="I86" s="278"/>
      <c r="J86" s="278"/>
      <c r="K86" s="28" t="str">
        <f ca="1">IF(ISERROR(MATCH(L$1,INDIRECT("Table!A"&amp;#REF!):INDIRECT("Table!" &amp; $BA$211 &amp;#REF!),0)),"",INDIRECT(CONCATENATE("Table!",ADDRESS(#REF!,MATCH(L$1,INDIRECT("Table!A" &amp;#REF!):INDIRECT("Table!" &amp; $BA$211 &amp;#REF!),0)))))</f>
        <v/>
      </c>
      <c r="L86" s="28" t="str">
        <f ca="1">IF(ISERROR(MATCH(M$1,INDIRECT("Table!A"&amp;#REF!):INDIRECT("Table!" &amp; $BA$211 &amp;#REF!),0)),"",INDIRECT(CONCATENATE("Table!",ADDRESS(#REF!,MATCH(M$1,INDIRECT("Table!A" &amp;#REF!):INDIRECT("Table!" &amp; $BA$211 &amp;#REF!),0)))))</f>
        <v/>
      </c>
      <c r="M86" s="28" t="str">
        <f ca="1">IF(ISERROR(MATCH(N$1,INDIRECT("Table!A"&amp;#REF!):INDIRECT("Table!" &amp; $BA$211 &amp;#REF!),0)),"",INDIRECT(CONCATENATE("Table!",ADDRESS(#REF!,MATCH(N$1,INDIRECT("Table!A" &amp;#REF!):INDIRECT("Table!" &amp; $BA$211 &amp;#REF!),0)))))</f>
        <v/>
      </c>
      <c r="N86" s="28" t="str">
        <f ca="1">IF(ISERROR(MATCH(O$1,INDIRECT("Table!A"&amp;#REF!):INDIRECT("Table!" &amp; $BA$211 &amp;#REF!),0)),"",INDIRECT(CONCATENATE("Table!",ADDRESS(#REF!,MATCH(O$1,INDIRECT("Table!A" &amp;#REF!):INDIRECT("Table!" &amp; $BA$211 &amp;#REF!),0)))))</f>
        <v/>
      </c>
      <c r="O86" s="278"/>
      <c r="P86" s="278"/>
      <c r="Q86" s="278"/>
      <c r="R86" s="278"/>
      <c r="S86" s="28"/>
      <c r="T86" s="28" t="str">
        <f ca="1">IF(ISERROR(MATCH(V$1,INDIRECT("Table!A"&amp;#REF!):INDIRECT("Table!" &amp; $BA$211 &amp;#REF!),0)),"",INDIRECT(CONCATENATE("Table!",ADDRESS(#REF!,MATCH(V$1,INDIRECT("Table!A" &amp;#REF!):INDIRECT("Table!" &amp; $BA$211 &amp;#REF!),0)))))</f>
        <v/>
      </c>
      <c r="U86" s="28" t="str">
        <f ca="1">IF(ISERROR(MATCH(W$1,INDIRECT("Table!A"&amp;#REF!):INDIRECT("Table!" &amp; $BA$211 &amp;#REF!),0)),"",INDIRECT(CONCATENATE("Table!",ADDRESS(#REF!,MATCH(W$1,INDIRECT("Table!A" &amp;#REF!):INDIRECT("Table!" &amp; $BA$211 &amp;#REF!),0)))))</f>
        <v/>
      </c>
    </row>
    <row r="87" spans="1:21">
      <c r="A87" s="4"/>
      <c r="B87" s="28" t="str">
        <f ca="1">IF(ISERROR(MATCH(B$1,INDIRECT("Table!A"&amp;#REF!):INDIRECT("Table!" &amp; $BA$211 &amp;#REF!),0)),"",INDIRECT(CONCATENATE("Table!",ADDRESS(#REF!,MATCH(B$1,INDIRECT("Table!A" &amp;#REF!):INDIRECT("Table!" &amp; $BA$211 &amp;#REF!),0)))))</f>
        <v/>
      </c>
      <c r="C87" s="28" t="str">
        <f ca="1">IF(ISERROR(MATCH(C$1,INDIRECT("Table!A"&amp;#REF!):INDIRECT("Table!" &amp; $BA$211 &amp;#REF!),0)),"",INDIRECT(CONCATENATE("Table!",ADDRESS(#REF!,MATCH(C$1,INDIRECT("Table!A" &amp;#REF!):INDIRECT("Table!" &amp; $BA$211 &amp;#REF!),0)))))</f>
        <v/>
      </c>
      <c r="D87" s="28" t="str">
        <f ca="1">IF(ISERROR(MATCH(D$1,INDIRECT("Table!A"&amp;#REF!):INDIRECT("Table!" &amp; $BA$211 &amp;#REF!),0)),"",INDIRECT(CONCATENATE("Table!",ADDRESS(#REF!,MATCH(D$1,INDIRECT("Table!A" &amp;#REF!):INDIRECT("Table!" &amp; $BA$211 &amp;#REF!),0)))))</f>
        <v/>
      </c>
      <c r="E87" s="28" t="str">
        <f ca="1">IF(ISERROR(MATCH(E$1,INDIRECT("Table!A"&amp;#REF!):INDIRECT("Table!" &amp; $BA$211 &amp;#REF!),0)),"",INDIRECT(CONCATENATE("Table!",ADDRESS(#REF!,MATCH(E$1,INDIRECT("Table!A" &amp;#REF!):INDIRECT("Table!" &amp; $BA$211 &amp;#REF!),0)))))</f>
        <v/>
      </c>
      <c r="F87" s="28" t="str">
        <f ca="1">IF(ISERROR(MATCH(F$1,INDIRECT("Table!A"&amp;#REF!):INDIRECT("Table!" &amp; $BA$211 &amp;#REF!),0)),"",INDIRECT(CONCATENATE("Table!",ADDRESS(#REF!,MATCH(F$1,INDIRECT("Table!A" &amp;#REF!):INDIRECT("Table!" &amp; $BA$211 &amp;#REF!),0)))))</f>
        <v/>
      </c>
      <c r="G87" s="28" t="str">
        <f ca="1">IF(ISERROR(MATCH(G$1,INDIRECT("Table!A"&amp;#REF!):INDIRECT("Table!" &amp; $BA$211 &amp;#REF!),0)),"",INDIRECT(CONCATENATE("Table!",ADDRESS(#REF!,MATCH(G$1,INDIRECT("Table!A" &amp;#REF!):INDIRECT("Table!" &amp; $BA$211 &amp;#REF!),0)))))</f>
        <v/>
      </c>
      <c r="H87" s="28" t="str">
        <f ca="1">IF(ISERROR(MATCH(H$1,INDIRECT("Table!A"&amp;#REF!):INDIRECT("Table!" &amp; $BA$211 &amp;#REF!),0)),"",INDIRECT(CONCATENATE("Table!",ADDRESS(#REF!,MATCH(H$1,INDIRECT("Table!A" &amp;#REF!):INDIRECT("Table!" &amp; $BA$211 &amp;#REF!),0)))))</f>
        <v/>
      </c>
      <c r="I87" s="278"/>
      <c r="J87" s="278"/>
      <c r="K87" s="28" t="str">
        <f ca="1">IF(ISERROR(MATCH(L$1,INDIRECT("Table!A"&amp;#REF!):INDIRECT("Table!" &amp; $BA$211 &amp;#REF!),0)),"",INDIRECT(CONCATENATE("Table!",ADDRESS(#REF!,MATCH(L$1,INDIRECT("Table!A" &amp;#REF!):INDIRECT("Table!" &amp; $BA$211 &amp;#REF!),0)))))</f>
        <v/>
      </c>
      <c r="L87" s="28" t="str">
        <f ca="1">IF(ISERROR(MATCH(M$1,INDIRECT("Table!A"&amp;#REF!):INDIRECT("Table!" &amp; $BA$211 &amp;#REF!),0)),"",INDIRECT(CONCATENATE("Table!",ADDRESS(#REF!,MATCH(M$1,INDIRECT("Table!A" &amp;#REF!):INDIRECT("Table!" &amp; $BA$211 &amp;#REF!),0)))))</f>
        <v/>
      </c>
      <c r="M87" s="28" t="str">
        <f ca="1">IF(ISERROR(MATCH(N$1,INDIRECT("Table!A"&amp;#REF!):INDIRECT("Table!" &amp; $BA$211 &amp;#REF!),0)),"",INDIRECT(CONCATENATE("Table!",ADDRESS(#REF!,MATCH(N$1,INDIRECT("Table!A" &amp;#REF!):INDIRECT("Table!" &amp; $BA$211 &amp;#REF!),0)))))</f>
        <v/>
      </c>
      <c r="N87" s="28" t="str">
        <f ca="1">IF(ISERROR(MATCH(O$1,INDIRECT("Table!A"&amp;#REF!):INDIRECT("Table!" &amp; $BA$211 &amp;#REF!),0)),"",INDIRECT(CONCATENATE("Table!",ADDRESS(#REF!,MATCH(O$1,INDIRECT("Table!A" &amp;#REF!):INDIRECT("Table!" &amp; $BA$211 &amp;#REF!),0)))))</f>
        <v/>
      </c>
      <c r="O87" s="278"/>
      <c r="P87" s="278"/>
      <c r="Q87" s="278"/>
      <c r="R87" s="278"/>
      <c r="S87" s="28"/>
      <c r="T87" s="28" t="str">
        <f ca="1">IF(ISERROR(MATCH(V$1,INDIRECT("Table!A"&amp;#REF!):INDIRECT("Table!" &amp; $BA$211 &amp;#REF!),0)),"",INDIRECT(CONCATENATE("Table!",ADDRESS(#REF!,MATCH(V$1,INDIRECT("Table!A" &amp;#REF!):INDIRECT("Table!" &amp; $BA$211 &amp;#REF!),0)))))</f>
        <v/>
      </c>
      <c r="U87" s="28" t="str">
        <f ca="1">IF(ISERROR(MATCH(W$1,INDIRECT("Table!A"&amp;#REF!):INDIRECT("Table!" &amp; $BA$211 &amp;#REF!),0)),"",INDIRECT(CONCATENATE("Table!",ADDRESS(#REF!,MATCH(W$1,INDIRECT("Table!A" &amp;#REF!):INDIRECT("Table!" &amp; $BA$211 &amp;#REF!),0)))))</f>
        <v/>
      </c>
    </row>
    <row r="88" spans="1:21">
      <c r="A88" s="4"/>
      <c r="B88" s="28" t="str">
        <f ca="1">IF(ISERROR(MATCH(B$1,INDIRECT("Table!A"&amp;#REF!):INDIRECT("Table!" &amp; $BA$211 &amp;#REF!),0)),"",INDIRECT(CONCATENATE("Table!",ADDRESS(#REF!,MATCH(B$1,INDIRECT("Table!A" &amp;#REF!):INDIRECT("Table!" &amp; $BA$211 &amp;#REF!),0)))))</f>
        <v/>
      </c>
      <c r="C88" s="28" t="str">
        <f ca="1">IF(ISERROR(MATCH(C$1,INDIRECT("Table!A"&amp;#REF!):INDIRECT("Table!" &amp; $BA$211 &amp;#REF!),0)),"",INDIRECT(CONCATENATE("Table!",ADDRESS(#REF!,MATCH(C$1,INDIRECT("Table!A" &amp;#REF!):INDIRECT("Table!" &amp; $BA$211 &amp;#REF!),0)))))</f>
        <v/>
      </c>
      <c r="D88" s="28" t="str">
        <f ca="1">IF(ISERROR(MATCH(D$1,INDIRECT("Table!A"&amp;#REF!):INDIRECT("Table!" &amp; $BA$211 &amp;#REF!),0)),"",INDIRECT(CONCATENATE("Table!",ADDRESS(#REF!,MATCH(D$1,INDIRECT("Table!A" &amp;#REF!):INDIRECT("Table!" &amp; $BA$211 &amp;#REF!),0)))))</f>
        <v/>
      </c>
      <c r="E88" s="28" t="str">
        <f ca="1">IF(ISERROR(MATCH(E$1,INDIRECT("Table!A"&amp;#REF!):INDIRECT("Table!" &amp; $BA$211 &amp;#REF!),0)),"",INDIRECT(CONCATENATE("Table!",ADDRESS(#REF!,MATCH(E$1,INDIRECT("Table!A" &amp;#REF!):INDIRECT("Table!" &amp; $BA$211 &amp;#REF!),0)))))</f>
        <v/>
      </c>
      <c r="F88" s="28" t="str">
        <f ca="1">IF(ISERROR(MATCH(F$1,INDIRECT("Table!A"&amp;#REF!):INDIRECT("Table!" &amp; $BA$211 &amp;#REF!),0)),"",INDIRECT(CONCATENATE("Table!",ADDRESS(#REF!,MATCH(F$1,INDIRECT("Table!A" &amp;#REF!):INDIRECT("Table!" &amp; $BA$211 &amp;#REF!),0)))))</f>
        <v/>
      </c>
      <c r="G88" s="28" t="str">
        <f ca="1">IF(ISERROR(MATCH(G$1,INDIRECT("Table!A"&amp;#REF!):INDIRECT("Table!" &amp; $BA$211 &amp;#REF!),0)),"",INDIRECT(CONCATENATE("Table!",ADDRESS(#REF!,MATCH(G$1,INDIRECT("Table!A" &amp;#REF!):INDIRECT("Table!" &amp; $BA$211 &amp;#REF!),0)))))</f>
        <v/>
      </c>
      <c r="H88" s="28" t="str">
        <f ca="1">IF(ISERROR(MATCH(H$1,INDIRECT("Table!A"&amp;#REF!):INDIRECT("Table!" &amp; $BA$211 &amp;#REF!),0)),"",INDIRECT(CONCATENATE("Table!",ADDRESS(#REF!,MATCH(H$1,INDIRECT("Table!A" &amp;#REF!):INDIRECT("Table!" &amp; $BA$211 &amp;#REF!),0)))))</f>
        <v/>
      </c>
      <c r="I88" s="278"/>
      <c r="J88" s="278"/>
      <c r="K88" s="28" t="str">
        <f ca="1">IF(ISERROR(MATCH(L$1,INDIRECT("Table!A"&amp;#REF!):INDIRECT("Table!" &amp; $BA$211 &amp;#REF!),0)),"",INDIRECT(CONCATENATE("Table!",ADDRESS(#REF!,MATCH(L$1,INDIRECT("Table!A" &amp;#REF!):INDIRECT("Table!" &amp; $BA$211 &amp;#REF!),0)))))</f>
        <v/>
      </c>
      <c r="L88" s="28" t="str">
        <f ca="1">IF(ISERROR(MATCH(M$1,INDIRECT("Table!A"&amp;#REF!):INDIRECT("Table!" &amp; $BA$211 &amp;#REF!),0)),"",INDIRECT(CONCATENATE("Table!",ADDRESS(#REF!,MATCH(M$1,INDIRECT("Table!A" &amp;#REF!):INDIRECT("Table!" &amp; $BA$211 &amp;#REF!),0)))))</f>
        <v/>
      </c>
      <c r="M88" s="28" t="str">
        <f ca="1">IF(ISERROR(MATCH(N$1,INDIRECT("Table!A"&amp;#REF!):INDIRECT("Table!" &amp; $BA$211 &amp;#REF!),0)),"",INDIRECT(CONCATENATE("Table!",ADDRESS(#REF!,MATCH(N$1,INDIRECT("Table!A" &amp;#REF!):INDIRECT("Table!" &amp; $BA$211 &amp;#REF!),0)))))</f>
        <v/>
      </c>
      <c r="N88" s="28" t="str">
        <f ca="1">IF(ISERROR(MATCH(O$1,INDIRECT("Table!A"&amp;#REF!):INDIRECT("Table!" &amp; $BA$211 &amp;#REF!),0)),"",INDIRECT(CONCATENATE("Table!",ADDRESS(#REF!,MATCH(O$1,INDIRECT("Table!A" &amp;#REF!):INDIRECT("Table!" &amp; $BA$211 &amp;#REF!),0)))))</f>
        <v/>
      </c>
      <c r="O88" s="278"/>
      <c r="P88" s="278"/>
      <c r="Q88" s="278"/>
      <c r="R88" s="278"/>
      <c r="S88" s="28"/>
      <c r="T88" s="28" t="str">
        <f ca="1">IF(ISERROR(MATCH(V$1,INDIRECT("Table!A"&amp;#REF!):INDIRECT("Table!" &amp; $BA$211 &amp;#REF!),0)),"",INDIRECT(CONCATENATE("Table!",ADDRESS(#REF!,MATCH(V$1,INDIRECT("Table!A" &amp;#REF!):INDIRECT("Table!" &amp; $BA$211 &amp;#REF!),0)))))</f>
        <v/>
      </c>
      <c r="U88" s="28" t="str">
        <f ca="1">IF(ISERROR(MATCH(W$1,INDIRECT("Table!A"&amp;#REF!):INDIRECT("Table!" &amp; $BA$211 &amp;#REF!),0)),"",INDIRECT(CONCATENATE("Table!",ADDRESS(#REF!,MATCH(W$1,INDIRECT("Table!A" &amp;#REF!):INDIRECT("Table!" &amp; $BA$211 &amp;#REF!),0)))))</f>
        <v/>
      </c>
    </row>
    <row r="89" spans="1:21">
      <c r="A89" s="4"/>
      <c r="B89" s="28" t="str">
        <f ca="1">IF(ISERROR(MATCH(B$1,INDIRECT("Table!A"&amp;#REF!):INDIRECT("Table!" &amp; $BA$211 &amp;#REF!),0)),"",INDIRECT(CONCATENATE("Table!",ADDRESS(#REF!,MATCH(B$1,INDIRECT("Table!A" &amp;#REF!):INDIRECT("Table!" &amp; $BA$211 &amp;#REF!),0)))))</f>
        <v/>
      </c>
      <c r="C89" s="28" t="str">
        <f ca="1">IF(ISERROR(MATCH(C$1,INDIRECT("Table!A"&amp;#REF!):INDIRECT("Table!" &amp; $BA$211 &amp;#REF!),0)),"",INDIRECT(CONCATENATE("Table!",ADDRESS(#REF!,MATCH(C$1,INDIRECT("Table!A" &amp;#REF!):INDIRECT("Table!" &amp; $BA$211 &amp;#REF!),0)))))</f>
        <v/>
      </c>
      <c r="D89" s="28" t="str">
        <f ca="1">IF(ISERROR(MATCH(D$1,INDIRECT("Table!A"&amp;#REF!):INDIRECT("Table!" &amp; $BA$211 &amp;#REF!),0)),"",INDIRECT(CONCATENATE("Table!",ADDRESS(#REF!,MATCH(D$1,INDIRECT("Table!A" &amp;#REF!):INDIRECT("Table!" &amp; $BA$211 &amp;#REF!),0)))))</f>
        <v/>
      </c>
      <c r="E89" s="28" t="str">
        <f ca="1">IF(ISERROR(MATCH(E$1,INDIRECT("Table!A"&amp;#REF!):INDIRECT("Table!" &amp; $BA$211 &amp;#REF!),0)),"",INDIRECT(CONCATENATE("Table!",ADDRESS(#REF!,MATCH(E$1,INDIRECT("Table!A" &amp;#REF!):INDIRECT("Table!" &amp; $BA$211 &amp;#REF!),0)))))</f>
        <v/>
      </c>
      <c r="F89" s="28" t="str">
        <f ca="1">IF(ISERROR(MATCH(F$1,INDIRECT("Table!A"&amp;#REF!):INDIRECT("Table!" &amp; $BA$211 &amp;#REF!),0)),"",INDIRECT(CONCATENATE("Table!",ADDRESS(#REF!,MATCH(F$1,INDIRECT("Table!A" &amp;#REF!):INDIRECT("Table!" &amp; $BA$211 &amp;#REF!),0)))))</f>
        <v/>
      </c>
      <c r="G89" s="28" t="str">
        <f ca="1">IF(ISERROR(MATCH(G$1,INDIRECT("Table!A"&amp;#REF!):INDIRECT("Table!" &amp; $BA$211 &amp;#REF!),0)),"",INDIRECT(CONCATENATE("Table!",ADDRESS(#REF!,MATCH(G$1,INDIRECT("Table!A" &amp;#REF!):INDIRECT("Table!" &amp; $BA$211 &amp;#REF!),0)))))</f>
        <v/>
      </c>
      <c r="H89" s="28" t="str">
        <f ca="1">IF(ISERROR(MATCH(H$1,INDIRECT("Table!A"&amp;#REF!):INDIRECT("Table!" &amp; $BA$211 &amp;#REF!),0)),"",INDIRECT(CONCATENATE("Table!",ADDRESS(#REF!,MATCH(H$1,INDIRECT("Table!A" &amp;#REF!):INDIRECT("Table!" &amp; $BA$211 &amp;#REF!),0)))))</f>
        <v/>
      </c>
      <c r="I89" s="278"/>
      <c r="J89" s="278"/>
      <c r="K89" s="28" t="str">
        <f ca="1">IF(ISERROR(MATCH(L$1,INDIRECT("Table!A"&amp;#REF!):INDIRECT("Table!" &amp; $BA$211 &amp;#REF!),0)),"",INDIRECT(CONCATENATE("Table!",ADDRESS(#REF!,MATCH(L$1,INDIRECT("Table!A" &amp;#REF!):INDIRECT("Table!" &amp; $BA$211 &amp;#REF!),0)))))</f>
        <v/>
      </c>
      <c r="L89" s="28" t="str">
        <f ca="1">IF(ISERROR(MATCH(M$1,INDIRECT("Table!A"&amp;#REF!):INDIRECT("Table!" &amp; $BA$211 &amp;#REF!),0)),"",INDIRECT(CONCATENATE("Table!",ADDRESS(#REF!,MATCH(M$1,INDIRECT("Table!A" &amp;#REF!):INDIRECT("Table!" &amp; $BA$211 &amp;#REF!),0)))))</f>
        <v/>
      </c>
      <c r="M89" s="28" t="str">
        <f ca="1">IF(ISERROR(MATCH(N$1,INDIRECT("Table!A"&amp;#REF!):INDIRECT("Table!" &amp; $BA$211 &amp;#REF!),0)),"",INDIRECT(CONCATENATE("Table!",ADDRESS(#REF!,MATCH(N$1,INDIRECT("Table!A" &amp;#REF!):INDIRECT("Table!" &amp; $BA$211 &amp;#REF!),0)))))</f>
        <v/>
      </c>
      <c r="N89" s="28" t="str">
        <f ca="1">IF(ISERROR(MATCH(O$1,INDIRECT("Table!A"&amp;#REF!):INDIRECT("Table!" &amp; $BA$211 &amp;#REF!),0)),"",INDIRECT(CONCATENATE("Table!",ADDRESS(#REF!,MATCH(O$1,INDIRECT("Table!A" &amp;#REF!):INDIRECT("Table!" &amp; $BA$211 &amp;#REF!),0)))))</f>
        <v/>
      </c>
      <c r="O89" s="278"/>
      <c r="P89" s="278"/>
      <c r="Q89" s="278"/>
      <c r="R89" s="278"/>
      <c r="S89" s="28"/>
      <c r="T89" s="28" t="str">
        <f ca="1">IF(ISERROR(MATCH(V$1,INDIRECT("Table!A"&amp;#REF!):INDIRECT("Table!" &amp; $BA$211 &amp;#REF!),0)),"",INDIRECT(CONCATENATE("Table!",ADDRESS(#REF!,MATCH(V$1,INDIRECT("Table!A" &amp;#REF!):INDIRECT("Table!" &amp; $BA$211 &amp;#REF!),0)))))</f>
        <v/>
      </c>
      <c r="U89" s="28" t="str">
        <f ca="1">IF(ISERROR(MATCH(W$1,INDIRECT("Table!A"&amp;#REF!):INDIRECT("Table!" &amp; $BA$211 &amp;#REF!),0)),"",INDIRECT(CONCATENATE("Table!",ADDRESS(#REF!,MATCH(W$1,INDIRECT("Table!A" &amp;#REF!):INDIRECT("Table!" &amp; $BA$211 &amp;#REF!),0)))))</f>
        <v/>
      </c>
    </row>
    <row r="90" spans="1:21">
      <c r="A90" s="4"/>
      <c r="B90" s="28" t="str">
        <f ca="1">IF(ISERROR(MATCH(B$1,INDIRECT("Table!A"&amp;#REF!):INDIRECT("Table!" &amp; $BA$211 &amp;#REF!),0)),"",INDIRECT(CONCATENATE("Table!",ADDRESS(#REF!,MATCH(B$1,INDIRECT("Table!A" &amp;#REF!):INDIRECT("Table!" &amp; $BA$211 &amp;#REF!),0)))))</f>
        <v/>
      </c>
      <c r="C90" s="28" t="str">
        <f ca="1">IF(ISERROR(MATCH(C$1,INDIRECT("Table!A"&amp;#REF!):INDIRECT("Table!" &amp; $BA$211 &amp;#REF!),0)),"",INDIRECT(CONCATENATE("Table!",ADDRESS(#REF!,MATCH(C$1,INDIRECT("Table!A" &amp;#REF!):INDIRECT("Table!" &amp; $BA$211 &amp;#REF!),0)))))</f>
        <v/>
      </c>
      <c r="D90" s="28" t="str">
        <f ca="1">IF(ISERROR(MATCH(D$1,INDIRECT("Table!A"&amp;#REF!):INDIRECT("Table!" &amp; $BA$211 &amp;#REF!),0)),"",INDIRECT(CONCATENATE("Table!",ADDRESS(#REF!,MATCH(D$1,INDIRECT("Table!A" &amp;#REF!):INDIRECT("Table!" &amp; $BA$211 &amp;#REF!),0)))))</f>
        <v/>
      </c>
      <c r="E90" s="28" t="str">
        <f ca="1">IF(ISERROR(MATCH(E$1,INDIRECT("Table!A"&amp;#REF!):INDIRECT("Table!" &amp; $BA$211 &amp;#REF!),0)),"",INDIRECT(CONCATENATE("Table!",ADDRESS(#REF!,MATCH(E$1,INDIRECT("Table!A" &amp;#REF!):INDIRECT("Table!" &amp; $BA$211 &amp;#REF!),0)))))</f>
        <v/>
      </c>
      <c r="F90" s="28" t="str">
        <f ca="1">IF(ISERROR(MATCH(F$1,INDIRECT("Table!A"&amp;#REF!):INDIRECT("Table!" &amp; $BA$211 &amp;#REF!),0)),"",INDIRECT(CONCATENATE("Table!",ADDRESS(#REF!,MATCH(F$1,INDIRECT("Table!A" &amp;#REF!):INDIRECT("Table!" &amp; $BA$211 &amp;#REF!),0)))))</f>
        <v/>
      </c>
      <c r="G90" s="28" t="str">
        <f ca="1">IF(ISERROR(MATCH(G$1,INDIRECT("Table!A"&amp;#REF!):INDIRECT("Table!" &amp; $BA$211 &amp;#REF!),0)),"",INDIRECT(CONCATENATE("Table!",ADDRESS(#REF!,MATCH(G$1,INDIRECT("Table!A" &amp;#REF!):INDIRECT("Table!" &amp; $BA$211 &amp;#REF!),0)))))</f>
        <v/>
      </c>
      <c r="H90" s="28" t="str">
        <f ca="1">IF(ISERROR(MATCH(H$1,INDIRECT("Table!A"&amp;#REF!):INDIRECT("Table!" &amp; $BA$211 &amp;#REF!),0)),"",INDIRECT(CONCATENATE("Table!",ADDRESS(#REF!,MATCH(H$1,INDIRECT("Table!A" &amp;#REF!):INDIRECT("Table!" &amp; $BA$211 &amp;#REF!),0)))))</f>
        <v/>
      </c>
      <c r="I90" s="278"/>
      <c r="J90" s="278"/>
      <c r="K90" s="28" t="str">
        <f ca="1">IF(ISERROR(MATCH(L$1,INDIRECT("Table!A"&amp;#REF!):INDIRECT("Table!" &amp; $BA$211 &amp;#REF!),0)),"",INDIRECT(CONCATENATE("Table!",ADDRESS(#REF!,MATCH(L$1,INDIRECT("Table!A" &amp;#REF!):INDIRECT("Table!" &amp; $BA$211 &amp;#REF!),0)))))</f>
        <v/>
      </c>
      <c r="L90" s="28" t="str">
        <f ca="1">IF(ISERROR(MATCH(M$1,INDIRECT("Table!A"&amp;#REF!):INDIRECT("Table!" &amp; $BA$211 &amp;#REF!),0)),"",INDIRECT(CONCATENATE("Table!",ADDRESS(#REF!,MATCH(M$1,INDIRECT("Table!A" &amp;#REF!):INDIRECT("Table!" &amp; $BA$211 &amp;#REF!),0)))))</f>
        <v/>
      </c>
      <c r="M90" s="28" t="str">
        <f ca="1">IF(ISERROR(MATCH(N$1,INDIRECT("Table!A"&amp;#REF!):INDIRECT("Table!" &amp; $BA$211 &amp;#REF!),0)),"",INDIRECT(CONCATENATE("Table!",ADDRESS(#REF!,MATCH(N$1,INDIRECT("Table!A" &amp;#REF!):INDIRECT("Table!" &amp; $BA$211 &amp;#REF!),0)))))</f>
        <v/>
      </c>
      <c r="N90" s="28" t="str">
        <f ca="1">IF(ISERROR(MATCH(O$1,INDIRECT("Table!A"&amp;#REF!):INDIRECT("Table!" &amp; $BA$211 &amp;#REF!),0)),"",INDIRECT(CONCATENATE("Table!",ADDRESS(#REF!,MATCH(O$1,INDIRECT("Table!A" &amp;#REF!):INDIRECT("Table!" &amp; $BA$211 &amp;#REF!),0)))))</f>
        <v/>
      </c>
      <c r="O90" s="278"/>
      <c r="P90" s="278"/>
      <c r="Q90" s="278"/>
      <c r="R90" s="278"/>
      <c r="S90" s="28"/>
      <c r="T90" s="28" t="str">
        <f ca="1">IF(ISERROR(MATCH(V$1,INDIRECT("Table!A"&amp;#REF!):INDIRECT("Table!" &amp; $BA$211 &amp;#REF!),0)),"",INDIRECT(CONCATENATE("Table!",ADDRESS(#REF!,MATCH(V$1,INDIRECT("Table!A" &amp;#REF!):INDIRECT("Table!" &amp; $BA$211 &amp;#REF!),0)))))</f>
        <v/>
      </c>
      <c r="U90" s="28" t="str">
        <f ca="1">IF(ISERROR(MATCH(W$1,INDIRECT("Table!A"&amp;#REF!):INDIRECT("Table!" &amp; $BA$211 &amp;#REF!),0)),"",INDIRECT(CONCATENATE("Table!",ADDRESS(#REF!,MATCH(W$1,INDIRECT("Table!A" &amp;#REF!):INDIRECT("Table!" &amp; $BA$211 &amp;#REF!),0)))))</f>
        <v/>
      </c>
    </row>
    <row r="91" spans="1:21">
      <c r="A91" s="4"/>
      <c r="B91" s="28" t="str">
        <f ca="1">IF(ISERROR(MATCH(B$1,INDIRECT("Table!A"&amp;#REF!):INDIRECT("Table!" &amp; $BA$211 &amp;#REF!),0)),"",INDIRECT(CONCATENATE("Table!",ADDRESS(#REF!,MATCH(B$1,INDIRECT("Table!A" &amp;#REF!):INDIRECT("Table!" &amp; $BA$211 &amp;#REF!),0)))))</f>
        <v/>
      </c>
      <c r="C91" s="28" t="str">
        <f ca="1">IF(ISERROR(MATCH(C$1,INDIRECT("Table!A"&amp;#REF!):INDIRECT("Table!" &amp; $BA$211 &amp;#REF!),0)),"",INDIRECT(CONCATENATE("Table!",ADDRESS(#REF!,MATCH(C$1,INDIRECT("Table!A" &amp;#REF!):INDIRECT("Table!" &amp; $BA$211 &amp;#REF!),0)))))</f>
        <v/>
      </c>
      <c r="D91" s="28" t="str">
        <f ca="1">IF(ISERROR(MATCH(D$1,INDIRECT("Table!A"&amp;#REF!):INDIRECT("Table!" &amp; $BA$211 &amp;#REF!),0)),"",INDIRECT(CONCATENATE("Table!",ADDRESS(#REF!,MATCH(D$1,INDIRECT("Table!A" &amp;#REF!):INDIRECT("Table!" &amp; $BA$211 &amp;#REF!),0)))))</f>
        <v/>
      </c>
      <c r="E91" s="28" t="str">
        <f ca="1">IF(ISERROR(MATCH(E$1,INDIRECT("Table!A"&amp;#REF!):INDIRECT("Table!" &amp; $BA$211 &amp;#REF!),0)),"",INDIRECT(CONCATENATE("Table!",ADDRESS(#REF!,MATCH(E$1,INDIRECT("Table!A" &amp;#REF!):INDIRECT("Table!" &amp; $BA$211 &amp;#REF!),0)))))</f>
        <v/>
      </c>
      <c r="F91" s="28" t="str">
        <f ca="1">IF(ISERROR(MATCH(F$1,INDIRECT("Table!A"&amp;#REF!):INDIRECT("Table!" &amp; $BA$211 &amp;#REF!),0)),"",INDIRECT(CONCATENATE("Table!",ADDRESS(#REF!,MATCH(F$1,INDIRECT("Table!A" &amp;#REF!):INDIRECT("Table!" &amp; $BA$211 &amp;#REF!),0)))))</f>
        <v/>
      </c>
      <c r="G91" s="28" t="str">
        <f ca="1">IF(ISERROR(MATCH(G$1,INDIRECT("Table!A"&amp;#REF!):INDIRECT("Table!" &amp; $BA$211 &amp;#REF!),0)),"",INDIRECT(CONCATENATE("Table!",ADDRESS(#REF!,MATCH(G$1,INDIRECT("Table!A" &amp;#REF!):INDIRECT("Table!" &amp; $BA$211 &amp;#REF!),0)))))</f>
        <v/>
      </c>
      <c r="H91" s="28" t="str">
        <f ca="1">IF(ISERROR(MATCH(H$1,INDIRECT("Table!A"&amp;#REF!):INDIRECT("Table!" &amp; $BA$211 &amp;#REF!),0)),"",INDIRECT(CONCATENATE("Table!",ADDRESS(#REF!,MATCH(H$1,INDIRECT("Table!A" &amp;#REF!):INDIRECT("Table!" &amp; $BA$211 &amp;#REF!),0)))))</f>
        <v/>
      </c>
      <c r="I91" s="278"/>
      <c r="J91" s="278"/>
      <c r="K91" s="28" t="str">
        <f ca="1">IF(ISERROR(MATCH(L$1,INDIRECT("Table!A"&amp;#REF!):INDIRECT("Table!" &amp; $BA$211 &amp;#REF!),0)),"",INDIRECT(CONCATENATE("Table!",ADDRESS(#REF!,MATCH(L$1,INDIRECT("Table!A" &amp;#REF!):INDIRECT("Table!" &amp; $BA$211 &amp;#REF!),0)))))</f>
        <v/>
      </c>
      <c r="L91" s="28" t="str">
        <f ca="1">IF(ISERROR(MATCH(M$1,INDIRECT("Table!A"&amp;#REF!):INDIRECT("Table!" &amp; $BA$211 &amp;#REF!),0)),"",INDIRECT(CONCATENATE("Table!",ADDRESS(#REF!,MATCH(M$1,INDIRECT("Table!A" &amp;#REF!):INDIRECT("Table!" &amp; $BA$211 &amp;#REF!),0)))))</f>
        <v/>
      </c>
      <c r="M91" s="28" t="str">
        <f ca="1">IF(ISERROR(MATCH(N$1,INDIRECT("Table!A"&amp;#REF!):INDIRECT("Table!" &amp; $BA$211 &amp;#REF!),0)),"",INDIRECT(CONCATENATE("Table!",ADDRESS(#REF!,MATCH(N$1,INDIRECT("Table!A" &amp;#REF!):INDIRECT("Table!" &amp; $BA$211 &amp;#REF!),0)))))</f>
        <v/>
      </c>
      <c r="N91" s="28" t="str">
        <f ca="1">IF(ISERROR(MATCH(O$1,INDIRECT("Table!A"&amp;#REF!):INDIRECT("Table!" &amp; $BA$211 &amp;#REF!),0)),"",INDIRECT(CONCATENATE("Table!",ADDRESS(#REF!,MATCH(O$1,INDIRECT("Table!A" &amp;#REF!):INDIRECT("Table!" &amp; $BA$211 &amp;#REF!),0)))))</f>
        <v/>
      </c>
      <c r="O91" s="278"/>
      <c r="P91" s="278"/>
      <c r="Q91" s="278"/>
      <c r="R91" s="278"/>
      <c r="S91" s="28"/>
      <c r="T91" s="28" t="str">
        <f ca="1">IF(ISERROR(MATCH(V$1,INDIRECT("Table!A"&amp;#REF!):INDIRECT("Table!" &amp; $BA$211 &amp;#REF!),0)),"",INDIRECT(CONCATENATE("Table!",ADDRESS(#REF!,MATCH(V$1,INDIRECT("Table!A" &amp;#REF!):INDIRECT("Table!" &amp; $BA$211 &amp;#REF!),0)))))</f>
        <v/>
      </c>
      <c r="U91" s="28" t="str">
        <f ca="1">IF(ISERROR(MATCH(W$1,INDIRECT("Table!A"&amp;#REF!):INDIRECT("Table!" &amp; $BA$211 &amp;#REF!),0)),"",INDIRECT(CONCATENATE("Table!",ADDRESS(#REF!,MATCH(W$1,INDIRECT("Table!A" &amp;#REF!):INDIRECT("Table!" &amp; $BA$211 &amp;#REF!),0)))))</f>
        <v/>
      </c>
    </row>
    <row r="92" spans="1:21">
      <c r="A92" s="4"/>
      <c r="B92" s="28" t="str">
        <f ca="1">IF(ISERROR(MATCH(B$1,INDIRECT("Table!A"&amp;#REF!):INDIRECT("Table!" &amp; $BA$211 &amp;#REF!),0)),"",INDIRECT(CONCATENATE("Table!",ADDRESS(#REF!,MATCH(B$1,INDIRECT("Table!A" &amp;#REF!):INDIRECT("Table!" &amp; $BA$211 &amp;#REF!),0)))))</f>
        <v/>
      </c>
      <c r="C92" s="28" t="str">
        <f ca="1">IF(ISERROR(MATCH(C$1,INDIRECT("Table!A"&amp;#REF!):INDIRECT("Table!" &amp; $BA$211 &amp;#REF!),0)),"",INDIRECT(CONCATENATE("Table!",ADDRESS(#REF!,MATCH(C$1,INDIRECT("Table!A" &amp;#REF!):INDIRECT("Table!" &amp; $BA$211 &amp;#REF!),0)))))</f>
        <v/>
      </c>
      <c r="D92" s="28" t="str">
        <f ca="1">IF(ISERROR(MATCH(D$1,INDIRECT("Table!A"&amp;#REF!):INDIRECT("Table!" &amp; $BA$211 &amp;#REF!),0)),"",INDIRECT(CONCATENATE("Table!",ADDRESS(#REF!,MATCH(D$1,INDIRECT("Table!A" &amp;#REF!):INDIRECT("Table!" &amp; $BA$211 &amp;#REF!),0)))))</f>
        <v/>
      </c>
      <c r="E92" s="28" t="str">
        <f ca="1">IF(ISERROR(MATCH(E$1,INDIRECT("Table!A"&amp;#REF!):INDIRECT("Table!" &amp; $BA$211 &amp;#REF!),0)),"",INDIRECT(CONCATENATE("Table!",ADDRESS(#REF!,MATCH(E$1,INDIRECT("Table!A" &amp;#REF!):INDIRECT("Table!" &amp; $BA$211 &amp;#REF!),0)))))</f>
        <v/>
      </c>
      <c r="F92" s="28" t="str">
        <f ca="1">IF(ISERROR(MATCH(F$1,INDIRECT("Table!A"&amp;#REF!):INDIRECT("Table!" &amp; $BA$211 &amp;#REF!),0)),"",INDIRECT(CONCATENATE("Table!",ADDRESS(#REF!,MATCH(F$1,INDIRECT("Table!A" &amp;#REF!):INDIRECT("Table!" &amp; $BA$211 &amp;#REF!),0)))))</f>
        <v/>
      </c>
      <c r="G92" s="28" t="str">
        <f ca="1">IF(ISERROR(MATCH(G$1,INDIRECT("Table!A"&amp;#REF!):INDIRECT("Table!" &amp; $BA$211 &amp;#REF!),0)),"",INDIRECT(CONCATENATE("Table!",ADDRESS(#REF!,MATCH(G$1,INDIRECT("Table!A" &amp;#REF!):INDIRECT("Table!" &amp; $BA$211 &amp;#REF!),0)))))</f>
        <v/>
      </c>
      <c r="H92" s="28" t="str">
        <f ca="1">IF(ISERROR(MATCH(H$1,INDIRECT("Table!A"&amp;#REF!):INDIRECT("Table!" &amp; $BA$211 &amp;#REF!),0)),"",INDIRECT(CONCATENATE("Table!",ADDRESS(#REF!,MATCH(H$1,INDIRECT("Table!A" &amp;#REF!):INDIRECT("Table!" &amp; $BA$211 &amp;#REF!),0)))))</f>
        <v/>
      </c>
      <c r="I92" s="278"/>
      <c r="J92" s="278"/>
      <c r="K92" s="28" t="str">
        <f ca="1">IF(ISERROR(MATCH(L$1,INDIRECT("Table!A"&amp;#REF!):INDIRECT("Table!" &amp; $BA$211 &amp;#REF!),0)),"",INDIRECT(CONCATENATE("Table!",ADDRESS(#REF!,MATCH(L$1,INDIRECT("Table!A" &amp;#REF!):INDIRECT("Table!" &amp; $BA$211 &amp;#REF!),0)))))</f>
        <v/>
      </c>
      <c r="L92" s="28" t="str">
        <f ca="1">IF(ISERROR(MATCH(M$1,INDIRECT("Table!A"&amp;#REF!):INDIRECT("Table!" &amp; $BA$211 &amp;#REF!),0)),"",INDIRECT(CONCATENATE("Table!",ADDRESS(#REF!,MATCH(M$1,INDIRECT("Table!A" &amp;#REF!):INDIRECT("Table!" &amp; $BA$211 &amp;#REF!),0)))))</f>
        <v/>
      </c>
      <c r="M92" s="28" t="str">
        <f ca="1">IF(ISERROR(MATCH(N$1,INDIRECT("Table!A"&amp;#REF!):INDIRECT("Table!" &amp; $BA$211 &amp;#REF!),0)),"",INDIRECT(CONCATENATE("Table!",ADDRESS(#REF!,MATCH(N$1,INDIRECT("Table!A" &amp;#REF!):INDIRECT("Table!" &amp; $BA$211 &amp;#REF!),0)))))</f>
        <v/>
      </c>
      <c r="N92" s="28" t="str">
        <f ca="1">IF(ISERROR(MATCH(O$1,INDIRECT("Table!A"&amp;#REF!):INDIRECT("Table!" &amp; $BA$211 &amp;#REF!),0)),"",INDIRECT(CONCATENATE("Table!",ADDRESS(#REF!,MATCH(O$1,INDIRECT("Table!A" &amp;#REF!):INDIRECT("Table!" &amp; $BA$211 &amp;#REF!),0)))))</f>
        <v/>
      </c>
      <c r="O92" s="278"/>
      <c r="P92" s="278"/>
      <c r="Q92" s="278"/>
      <c r="R92" s="278"/>
      <c r="S92" s="28"/>
      <c r="T92" s="28" t="str">
        <f ca="1">IF(ISERROR(MATCH(V$1,INDIRECT("Table!A"&amp;#REF!):INDIRECT("Table!" &amp; $BA$211 &amp;#REF!),0)),"",INDIRECT(CONCATENATE("Table!",ADDRESS(#REF!,MATCH(V$1,INDIRECT("Table!A" &amp;#REF!):INDIRECT("Table!" &amp; $BA$211 &amp;#REF!),0)))))</f>
        <v/>
      </c>
      <c r="U92" s="28" t="str">
        <f ca="1">IF(ISERROR(MATCH(W$1,INDIRECT("Table!A"&amp;#REF!):INDIRECT("Table!" &amp; $BA$211 &amp;#REF!),0)),"",INDIRECT(CONCATENATE("Table!",ADDRESS(#REF!,MATCH(W$1,INDIRECT("Table!A" &amp;#REF!):INDIRECT("Table!" &amp; $BA$211 &amp;#REF!),0)))))</f>
        <v/>
      </c>
    </row>
    <row r="93" spans="1:21">
      <c r="A93" s="4"/>
      <c r="B93" s="28" t="str">
        <f ca="1">IF(ISERROR(MATCH(B$1,INDIRECT("Table!A"&amp;#REF!):INDIRECT("Table!" &amp; $BA$211 &amp;#REF!),0)),"",INDIRECT(CONCATENATE("Table!",ADDRESS(#REF!,MATCH(B$1,INDIRECT("Table!A" &amp;#REF!):INDIRECT("Table!" &amp; $BA$211 &amp;#REF!),0)))))</f>
        <v/>
      </c>
      <c r="C93" s="28" t="str">
        <f ca="1">IF(ISERROR(MATCH(C$1,INDIRECT("Table!A"&amp;#REF!):INDIRECT("Table!" &amp; $BA$211 &amp;#REF!),0)),"",INDIRECT(CONCATENATE("Table!",ADDRESS(#REF!,MATCH(C$1,INDIRECT("Table!A" &amp;#REF!):INDIRECT("Table!" &amp; $BA$211 &amp;#REF!),0)))))</f>
        <v/>
      </c>
      <c r="D93" s="28" t="str">
        <f ca="1">IF(ISERROR(MATCH(D$1,INDIRECT("Table!A"&amp;#REF!):INDIRECT("Table!" &amp; $BA$211 &amp;#REF!),0)),"",INDIRECT(CONCATENATE("Table!",ADDRESS(#REF!,MATCH(D$1,INDIRECT("Table!A" &amp;#REF!):INDIRECT("Table!" &amp; $BA$211 &amp;#REF!),0)))))</f>
        <v/>
      </c>
      <c r="E93" s="28" t="str">
        <f ca="1">IF(ISERROR(MATCH(E$1,INDIRECT("Table!A"&amp;#REF!):INDIRECT("Table!" &amp; $BA$211 &amp;#REF!),0)),"",INDIRECT(CONCATENATE("Table!",ADDRESS(#REF!,MATCH(E$1,INDIRECT("Table!A" &amp;#REF!):INDIRECT("Table!" &amp; $BA$211 &amp;#REF!),0)))))</f>
        <v/>
      </c>
      <c r="F93" s="28" t="str">
        <f ca="1">IF(ISERROR(MATCH(F$1,INDIRECT("Table!A"&amp;#REF!):INDIRECT("Table!" &amp; $BA$211 &amp;#REF!),0)),"",INDIRECT(CONCATENATE("Table!",ADDRESS(#REF!,MATCH(F$1,INDIRECT("Table!A" &amp;#REF!):INDIRECT("Table!" &amp; $BA$211 &amp;#REF!),0)))))</f>
        <v/>
      </c>
      <c r="G93" s="28" t="str">
        <f ca="1">IF(ISERROR(MATCH(G$1,INDIRECT("Table!A"&amp;#REF!):INDIRECT("Table!" &amp; $BA$211 &amp;#REF!),0)),"",INDIRECT(CONCATENATE("Table!",ADDRESS(#REF!,MATCH(G$1,INDIRECT("Table!A" &amp;#REF!):INDIRECT("Table!" &amp; $BA$211 &amp;#REF!),0)))))</f>
        <v/>
      </c>
      <c r="H93" s="28" t="str">
        <f ca="1">IF(ISERROR(MATCH(H$1,INDIRECT("Table!A"&amp;#REF!):INDIRECT("Table!" &amp; $BA$211 &amp;#REF!),0)),"",INDIRECT(CONCATENATE("Table!",ADDRESS(#REF!,MATCH(H$1,INDIRECT("Table!A" &amp;#REF!):INDIRECT("Table!" &amp; $BA$211 &amp;#REF!),0)))))</f>
        <v/>
      </c>
      <c r="I93" s="278"/>
      <c r="J93" s="278"/>
      <c r="K93" s="28" t="str">
        <f ca="1">IF(ISERROR(MATCH(L$1,INDIRECT("Table!A"&amp;#REF!):INDIRECT("Table!" &amp; $BA$211 &amp;#REF!),0)),"",INDIRECT(CONCATENATE("Table!",ADDRESS(#REF!,MATCH(L$1,INDIRECT("Table!A" &amp;#REF!):INDIRECT("Table!" &amp; $BA$211 &amp;#REF!),0)))))</f>
        <v/>
      </c>
      <c r="L93" s="28" t="str">
        <f ca="1">IF(ISERROR(MATCH(M$1,INDIRECT("Table!A"&amp;#REF!):INDIRECT("Table!" &amp; $BA$211 &amp;#REF!),0)),"",INDIRECT(CONCATENATE("Table!",ADDRESS(#REF!,MATCH(M$1,INDIRECT("Table!A" &amp;#REF!):INDIRECT("Table!" &amp; $BA$211 &amp;#REF!),0)))))</f>
        <v/>
      </c>
      <c r="M93" s="28" t="str">
        <f ca="1">IF(ISERROR(MATCH(N$1,INDIRECT("Table!A"&amp;#REF!):INDIRECT("Table!" &amp; $BA$211 &amp;#REF!),0)),"",INDIRECT(CONCATENATE("Table!",ADDRESS(#REF!,MATCH(N$1,INDIRECT("Table!A" &amp;#REF!):INDIRECT("Table!" &amp; $BA$211 &amp;#REF!),0)))))</f>
        <v/>
      </c>
      <c r="N93" s="28" t="str">
        <f ca="1">IF(ISERROR(MATCH(O$1,INDIRECT("Table!A"&amp;#REF!):INDIRECT("Table!" &amp; $BA$211 &amp;#REF!),0)),"",INDIRECT(CONCATENATE("Table!",ADDRESS(#REF!,MATCH(O$1,INDIRECT("Table!A" &amp;#REF!):INDIRECT("Table!" &amp; $BA$211 &amp;#REF!),0)))))</f>
        <v/>
      </c>
      <c r="O93" s="278"/>
      <c r="P93" s="278"/>
      <c r="Q93" s="278"/>
      <c r="R93" s="278"/>
      <c r="S93" s="28"/>
      <c r="T93" s="28" t="str">
        <f ca="1">IF(ISERROR(MATCH(V$1,INDIRECT("Table!A"&amp;#REF!):INDIRECT("Table!" &amp; $BA$211 &amp;#REF!),0)),"",INDIRECT(CONCATENATE("Table!",ADDRESS(#REF!,MATCH(V$1,INDIRECT("Table!A" &amp;#REF!):INDIRECT("Table!" &amp; $BA$211 &amp;#REF!),0)))))</f>
        <v/>
      </c>
      <c r="U93" s="28" t="str">
        <f ca="1">IF(ISERROR(MATCH(W$1,INDIRECT("Table!A"&amp;#REF!):INDIRECT("Table!" &amp; $BA$211 &amp;#REF!),0)),"",INDIRECT(CONCATENATE("Table!",ADDRESS(#REF!,MATCH(W$1,INDIRECT("Table!A" &amp;#REF!):INDIRECT("Table!" &amp; $BA$211 &amp;#REF!),0)))))</f>
        <v/>
      </c>
    </row>
    <row r="94" spans="1:21">
      <c r="A94" s="4"/>
      <c r="B94" s="28" t="str">
        <f ca="1">IF(ISERROR(MATCH(B$1,INDIRECT("Table!A"&amp;#REF!):INDIRECT("Table!" &amp; $BA$211 &amp;#REF!),0)),"",INDIRECT(CONCATENATE("Table!",ADDRESS(#REF!,MATCH(B$1,INDIRECT("Table!A" &amp;#REF!):INDIRECT("Table!" &amp; $BA$211 &amp;#REF!),0)))))</f>
        <v/>
      </c>
      <c r="C94" s="28" t="str">
        <f ca="1">IF(ISERROR(MATCH(C$1,INDIRECT("Table!A"&amp;#REF!):INDIRECT("Table!" &amp; $BA$211 &amp;#REF!),0)),"",INDIRECT(CONCATENATE("Table!",ADDRESS(#REF!,MATCH(C$1,INDIRECT("Table!A" &amp;#REF!):INDIRECT("Table!" &amp; $BA$211 &amp;#REF!),0)))))</f>
        <v/>
      </c>
      <c r="D94" s="28" t="str">
        <f ca="1">IF(ISERROR(MATCH(D$1,INDIRECT("Table!A"&amp;#REF!):INDIRECT("Table!" &amp; $BA$211 &amp;#REF!),0)),"",INDIRECT(CONCATENATE("Table!",ADDRESS(#REF!,MATCH(D$1,INDIRECT("Table!A" &amp;#REF!):INDIRECT("Table!" &amp; $BA$211 &amp;#REF!),0)))))</f>
        <v/>
      </c>
      <c r="E94" s="28" t="str">
        <f ca="1">IF(ISERROR(MATCH(E$1,INDIRECT("Table!A"&amp;#REF!):INDIRECT("Table!" &amp; $BA$211 &amp;#REF!),0)),"",INDIRECT(CONCATENATE("Table!",ADDRESS(#REF!,MATCH(E$1,INDIRECT("Table!A" &amp;#REF!):INDIRECT("Table!" &amp; $BA$211 &amp;#REF!),0)))))</f>
        <v/>
      </c>
      <c r="F94" s="28" t="str">
        <f ca="1">IF(ISERROR(MATCH(F$1,INDIRECT("Table!A"&amp;#REF!):INDIRECT("Table!" &amp; $BA$211 &amp;#REF!),0)),"",INDIRECT(CONCATENATE("Table!",ADDRESS(#REF!,MATCH(F$1,INDIRECT("Table!A" &amp;#REF!):INDIRECT("Table!" &amp; $BA$211 &amp;#REF!),0)))))</f>
        <v/>
      </c>
      <c r="G94" s="28" t="str">
        <f ca="1">IF(ISERROR(MATCH(G$1,INDIRECT("Table!A"&amp;#REF!):INDIRECT("Table!" &amp; $BA$211 &amp;#REF!),0)),"",INDIRECT(CONCATENATE("Table!",ADDRESS(#REF!,MATCH(G$1,INDIRECT("Table!A" &amp;#REF!):INDIRECT("Table!" &amp; $BA$211 &amp;#REF!),0)))))</f>
        <v/>
      </c>
      <c r="H94" s="28" t="str">
        <f ca="1">IF(ISERROR(MATCH(H$1,INDIRECT("Table!A"&amp;#REF!):INDIRECT("Table!" &amp; $BA$211 &amp;#REF!),0)),"",INDIRECT(CONCATENATE("Table!",ADDRESS(#REF!,MATCH(H$1,INDIRECT("Table!A" &amp;#REF!):INDIRECT("Table!" &amp; $BA$211 &amp;#REF!),0)))))</f>
        <v/>
      </c>
      <c r="I94" s="278"/>
      <c r="J94" s="278"/>
      <c r="K94" s="28" t="str">
        <f ca="1">IF(ISERROR(MATCH(L$1,INDIRECT("Table!A"&amp;#REF!):INDIRECT("Table!" &amp; $BA$211 &amp;#REF!),0)),"",INDIRECT(CONCATENATE("Table!",ADDRESS(#REF!,MATCH(L$1,INDIRECT("Table!A" &amp;#REF!):INDIRECT("Table!" &amp; $BA$211 &amp;#REF!),0)))))</f>
        <v/>
      </c>
      <c r="L94" s="28" t="str">
        <f ca="1">IF(ISERROR(MATCH(M$1,INDIRECT("Table!A"&amp;#REF!):INDIRECT("Table!" &amp; $BA$211 &amp;#REF!),0)),"",INDIRECT(CONCATENATE("Table!",ADDRESS(#REF!,MATCH(M$1,INDIRECT("Table!A" &amp;#REF!):INDIRECT("Table!" &amp; $BA$211 &amp;#REF!),0)))))</f>
        <v/>
      </c>
      <c r="M94" s="28" t="str">
        <f ca="1">IF(ISERROR(MATCH(N$1,INDIRECT("Table!A"&amp;#REF!):INDIRECT("Table!" &amp; $BA$211 &amp;#REF!),0)),"",INDIRECT(CONCATENATE("Table!",ADDRESS(#REF!,MATCH(N$1,INDIRECT("Table!A" &amp;#REF!):INDIRECT("Table!" &amp; $BA$211 &amp;#REF!),0)))))</f>
        <v/>
      </c>
      <c r="N94" s="28" t="str">
        <f ca="1">IF(ISERROR(MATCH(O$1,INDIRECT("Table!A"&amp;#REF!):INDIRECT("Table!" &amp; $BA$211 &amp;#REF!),0)),"",INDIRECT(CONCATENATE("Table!",ADDRESS(#REF!,MATCH(O$1,INDIRECT("Table!A" &amp;#REF!):INDIRECT("Table!" &amp; $BA$211 &amp;#REF!),0)))))</f>
        <v/>
      </c>
      <c r="O94" s="278"/>
      <c r="P94" s="278"/>
      <c r="Q94" s="278"/>
      <c r="R94" s="278"/>
      <c r="S94" s="28"/>
      <c r="T94" s="28" t="str">
        <f ca="1">IF(ISERROR(MATCH(V$1,INDIRECT("Table!A"&amp;#REF!):INDIRECT("Table!" &amp; $BA$211 &amp;#REF!),0)),"",INDIRECT(CONCATENATE("Table!",ADDRESS(#REF!,MATCH(V$1,INDIRECT("Table!A" &amp;#REF!):INDIRECT("Table!" &amp; $BA$211 &amp;#REF!),0)))))</f>
        <v/>
      </c>
      <c r="U94" s="28" t="str">
        <f ca="1">IF(ISERROR(MATCH(W$1,INDIRECT("Table!A"&amp;#REF!):INDIRECT("Table!" &amp; $BA$211 &amp;#REF!),0)),"",INDIRECT(CONCATENATE("Table!",ADDRESS(#REF!,MATCH(W$1,INDIRECT("Table!A" &amp;#REF!):INDIRECT("Table!" &amp; $BA$211 &amp;#REF!),0)))))</f>
        <v/>
      </c>
    </row>
    <row r="95" spans="1:21">
      <c r="A95" s="4"/>
      <c r="B95" s="28" t="str">
        <f ca="1">IF(ISERROR(MATCH(B$1,INDIRECT("Table!A"&amp;#REF!):INDIRECT("Table!" &amp; $BA$211 &amp;#REF!),0)),"",INDIRECT(CONCATENATE("Table!",ADDRESS(#REF!,MATCH(B$1,INDIRECT("Table!A" &amp;#REF!):INDIRECT("Table!" &amp; $BA$211 &amp;#REF!),0)))))</f>
        <v/>
      </c>
      <c r="C95" s="28" t="str">
        <f ca="1">IF(ISERROR(MATCH(C$1,INDIRECT("Table!A"&amp;#REF!):INDIRECT("Table!" &amp; $BA$211 &amp;#REF!),0)),"",INDIRECT(CONCATENATE("Table!",ADDRESS(#REF!,MATCH(C$1,INDIRECT("Table!A" &amp;#REF!):INDIRECT("Table!" &amp; $BA$211 &amp;#REF!),0)))))</f>
        <v/>
      </c>
      <c r="D95" s="28" t="str">
        <f ca="1">IF(ISERROR(MATCH(D$1,INDIRECT("Table!A"&amp;#REF!):INDIRECT("Table!" &amp; $BA$211 &amp;#REF!),0)),"",INDIRECT(CONCATENATE("Table!",ADDRESS(#REF!,MATCH(D$1,INDIRECT("Table!A" &amp;#REF!):INDIRECT("Table!" &amp; $BA$211 &amp;#REF!),0)))))</f>
        <v/>
      </c>
      <c r="E95" s="28" t="str">
        <f ca="1">IF(ISERROR(MATCH(E$1,INDIRECT("Table!A"&amp;#REF!):INDIRECT("Table!" &amp; $BA$211 &amp;#REF!),0)),"",INDIRECT(CONCATENATE("Table!",ADDRESS(#REF!,MATCH(E$1,INDIRECT("Table!A" &amp;#REF!):INDIRECT("Table!" &amp; $BA$211 &amp;#REF!),0)))))</f>
        <v/>
      </c>
      <c r="F95" s="28" t="str">
        <f ca="1">IF(ISERROR(MATCH(F$1,INDIRECT("Table!A"&amp;#REF!):INDIRECT("Table!" &amp; $BA$211 &amp;#REF!),0)),"",INDIRECT(CONCATENATE("Table!",ADDRESS(#REF!,MATCH(F$1,INDIRECT("Table!A" &amp;#REF!):INDIRECT("Table!" &amp; $BA$211 &amp;#REF!),0)))))</f>
        <v/>
      </c>
      <c r="G95" s="28" t="str">
        <f ca="1">IF(ISERROR(MATCH(G$1,INDIRECT("Table!A"&amp;#REF!):INDIRECT("Table!" &amp; $BA$211 &amp;#REF!),0)),"",INDIRECT(CONCATENATE("Table!",ADDRESS(#REF!,MATCH(G$1,INDIRECT("Table!A" &amp;#REF!):INDIRECT("Table!" &amp; $BA$211 &amp;#REF!),0)))))</f>
        <v/>
      </c>
      <c r="H95" s="28" t="str">
        <f ca="1">IF(ISERROR(MATCH(H$1,INDIRECT("Table!A"&amp;#REF!):INDIRECT("Table!" &amp; $BA$211 &amp;#REF!),0)),"",INDIRECT(CONCATENATE("Table!",ADDRESS(#REF!,MATCH(H$1,INDIRECT("Table!A" &amp;#REF!):INDIRECT("Table!" &amp; $BA$211 &amp;#REF!),0)))))</f>
        <v/>
      </c>
      <c r="I95" s="278"/>
      <c r="J95" s="278"/>
      <c r="K95" s="28" t="str">
        <f ca="1">IF(ISERROR(MATCH(L$1,INDIRECT("Table!A"&amp;#REF!):INDIRECT("Table!" &amp; $BA$211 &amp;#REF!),0)),"",INDIRECT(CONCATENATE("Table!",ADDRESS(#REF!,MATCH(L$1,INDIRECT("Table!A" &amp;#REF!):INDIRECT("Table!" &amp; $BA$211 &amp;#REF!),0)))))</f>
        <v/>
      </c>
      <c r="L95" s="28" t="str">
        <f ca="1">IF(ISERROR(MATCH(M$1,INDIRECT("Table!A"&amp;#REF!):INDIRECT("Table!" &amp; $BA$211 &amp;#REF!),0)),"",INDIRECT(CONCATENATE("Table!",ADDRESS(#REF!,MATCH(M$1,INDIRECT("Table!A" &amp;#REF!):INDIRECT("Table!" &amp; $BA$211 &amp;#REF!),0)))))</f>
        <v/>
      </c>
      <c r="M95" s="28" t="str">
        <f ca="1">IF(ISERROR(MATCH(N$1,INDIRECT("Table!A"&amp;#REF!):INDIRECT("Table!" &amp; $BA$211 &amp;#REF!),0)),"",INDIRECT(CONCATENATE("Table!",ADDRESS(#REF!,MATCH(N$1,INDIRECT("Table!A" &amp;#REF!):INDIRECT("Table!" &amp; $BA$211 &amp;#REF!),0)))))</f>
        <v/>
      </c>
      <c r="N95" s="28" t="str">
        <f ca="1">IF(ISERROR(MATCH(O$1,INDIRECT("Table!A"&amp;#REF!):INDIRECT("Table!" &amp; $BA$211 &amp;#REF!),0)),"",INDIRECT(CONCATENATE("Table!",ADDRESS(#REF!,MATCH(O$1,INDIRECT("Table!A" &amp;#REF!):INDIRECT("Table!" &amp; $BA$211 &amp;#REF!),0)))))</f>
        <v/>
      </c>
      <c r="O95" s="278"/>
      <c r="P95" s="278"/>
      <c r="Q95" s="278"/>
      <c r="R95" s="278"/>
      <c r="S95" s="28"/>
      <c r="T95" s="28" t="str">
        <f ca="1">IF(ISERROR(MATCH(V$1,INDIRECT("Table!A"&amp;#REF!):INDIRECT("Table!" &amp; $BA$211 &amp;#REF!),0)),"",INDIRECT(CONCATENATE("Table!",ADDRESS(#REF!,MATCH(V$1,INDIRECT("Table!A" &amp;#REF!):INDIRECT("Table!" &amp; $BA$211 &amp;#REF!),0)))))</f>
        <v/>
      </c>
      <c r="U95" s="28" t="str">
        <f ca="1">IF(ISERROR(MATCH(W$1,INDIRECT("Table!A"&amp;#REF!):INDIRECT("Table!" &amp; $BA$211 &amp;#REF!),0)),"",INDIRECT(CONCATENATE("Table!",ADDRESS(#REF!,MATCH(W$1,INDIRECT("Table!A" &amp;#REF!):INDIRECT("Table!" &amp; $BA$211 &amp;#REF!),0)))))</f>
        <v/>
      </c>
    </row>
    <row r="96" spans="1:21">
      <c r="A96" s="4"/>
      <c r="B96" s="28" t="str">
        <f ca="1">IF(ISERROR(MATCH(B$1,INDIRECT("Table!A"&amp;#REF!):INDIRECT("Table!" &amp; $BA$211 &amp;#REF!),0)),"",INDIRECT(CONCATENATE("Table!",ADDRESS(#REF!,MATCH(B$1,INDIRECT("Table!A" &amp;#REF!):INDIRECT("Table!" &amp; $BA$211 &amp;#REF!),0)))))</f>
        <v/>
      </c>
      <c r="C96" s="28" t="str">
        <f ca="1">IF(ISERROR(MATCH(C$1,INDIRECT("Table!A"&amp;#REF!):INDIRECT("Table!" &amp; $BA$211 &amp;#REF!),0)),"",INDIRECT(CONCATENATE("Table!",ADDRESS(#REF!,MATCH(C$1,INDIRECT("Table!A" &amp;#REF!):INDIRECT("Table!" &amp; $BA$211 &amp;#REF!),0)))))</f>
        <v/>
      </c>
      <c r="D96" s="28" t="str">
        <f ca="1">IF(ISERROR(MATCH(D$1,INDIRECT("Table!A"&amp;#REF!):INDIRECT("Table!" &amp; $BA$211 &amp;#REF!),0)),"",INDIRECT(CONCATENATE("Table!",ADDRESS(#REF!,MATCH(D$1,INDIRECT("Table!A" &amp;#REF!):INDIRECT("Table!" &amp; $BA$211 &amp;#REF!),0)))))</f>
        <v/>
      </c>
      <c r="E96" s="28" t="str">
        <f ca="1">IF(ISERROR(MATCH(E$1,INDIRECT("Table!A"&amp;#REF!):INDIRECT("Table!" &amp; $BA$211 &amp;#REF!),0)),"",INDIRECT(CONCATENATE("Table!",ADDRESS(#REF!,MATCH(E$1,INDIRECT("Table!A" &amp;#REF!):INDIRECT("Table!" &amp; $BA$211 &amp;#REF!),0)))))</f>
        <v/>
      </c>
      <c r="F96" s="28" t="str">
        <f ca="1">IF(ISERROR(MATCH(F$1,INDIRECT("Table!A"&amp;#REF!):INDIRECT("Table!" &amp; $BA$211 &amp;#REF!),0)),"",INDIRECT(CONCATENATE("Table!",ADDRESS(#REF!,MATCH(F$1,INDIRECT("Table!A" &amp;#REF!):INDIRECT("Table!" &amp; $BA$211 &amp;#REF!),0)))))</f>
        <v/>
      </c>
      <c r="G96" s="28" t="str">
        <f ca="1">IF(ISERROR(MATCH(G$1,INDIRECT("Table!A"&amp;#REF!):INDIRECT("Table!" &amp; $BA$211 &amp;#REF!),0)),"",INDIRECT(CONCATENATE("Table!",ADDRESS(#REF!,MATCH(G$1,INDIRECT("Table!A" &amp;#REF!):INDIRECT("Table!" &amp; $BA$211 &amp;#REF!),0)))))</f>
        <v/>
      </c>
      <c r="H96" s="28" t="str">
        <f ca="1">IF(ISERROR(MATCH(H$1,INDIRECT("Table!A"&amp;#REF!):INDIRECT("Table!" &amp; $BA$211 &amp;#REF!),0)),"",INDIRECT(CONCATENATE("Table!",ADDRESS(#REF!,MATCH(H$1,INDIRECT("Table!A" &amp;#REF!):INDIRECT("Table!" &amp; $BA$211 &amp;#REF!),0)))))</f>
        <v/>
      </c>
      <c r="I96" s="278"/>
      <c r="J96" s="278"/>
      <c r="K96" s="28" t="str">
        <f ca="1">IF(ISERROR(MATCH(L$1,INDIRECT("Table!A"&amp;#REF!):INDIRECT("Table!" &amp; $BA$211 &amp;#REF!),0)),"",INDIRECT(CONCATENATE("Table!",ADDRESS(#REF!,MATCH(L$1,INDIRECT("Table!A" &amp;#REF!):INDIRECT("Table!" &amp; $BA$211 &amp;#REF!),0)))))</f>
        <v/>
      </c>
      <c r="L96" s="28" t="str">
        <f ca="1">IF(ISERROR(MATCH(M$1,INDIRECT("Table!A"&amp;#REF!):INDIRECT("Table!" &amp; $BA$211 &amp;#REF!),0)),"",INDIRECT(CONCATENATE("Table!",ADDRESS(#REF!,MATCH(M$1,INDIRECT("Table!A" &amp;#REF!):INDIRECT("Table!" &amp; $BA$211 &amp;#REF!),0)))))</f>
        <v/>
      </c>
      <c r="M96" s="28" t="str">
        <f ca="1">IF(ISERROR(MATCH(N$1,INDIRECT("Table!A"&amp;#REF!):INDIRECT("Table!" &amp; $BA$211 &amp;#REF!),0)),"",INDIRECT(CONCATENATE("Table!",ADDRESS(#REF!,MATCH(N$1,INDIRECT("Table!A" &amp;#REF!):INDIRECT("Table!" &amp; $BA$211 &amp;#REF!),0)))))</f>
        <v/>
      </c>
      <c r="N96" s="28" t="str">
        <f ca="1">IF(ISERROR(MATCH(O$1,INDIRECT("Table!A"&amp;#REF!):INDIRECT("Table!" &amp; $BA$211 &amp;#REF!),0)),"",INDIRECT(CONCATENATE("Table!",ADDRESS(#REF!,MATCH(O$1,INDIRECT("Table!A" &amp;#REF!):INDIRECT("Table!" &amp; $BA$211 &amp;#REF!),0)))))</f>
        <v/>
      </c>
      <c r="O96" s="278"/>
      <c r="P96" s="278"/>
      <c r="Q96" s="278"/>
      <c r="R96" s="278"/>
      <c r="S96" s="28"/>
      <c r="T96" s="28" t="str">
        <f ca="1">IF(ISERROR(MATCH(V$1,INDIRECT("Table!A"&amp;#REF!):INDIRECT("Table!" &amp; $BA$211 &amp;#REF!),0)),"",INDIRECT(CONCATENATE("Table!",ADDRESS(#REF!,MATCH(V$1,INDIRECT("Table!A" &amp;#REF!):INDIRECT("Table!" &amp; $BA$211 &amp;#REF!),0)))))</f>
        <v/>
      </c>
      <c r="U96" s="28" t="str">
        <f ca="1">IF(ISERROR(MATCH(W$1,INDIRECT("Table!A"&amp;#REF!):INDIRECT("Table!" &amp; $BA$211 &amp;#REF!),0)),"",INDIRECT(CONCATENATE("Table!",ADDRESS(#REF!,MATCH(W$1,INDIRECT("Table!A" &amp;#REF!):INDIRECT("Table!" &amp; $BA$211 &amp;#REF!),0)))))</f>
        <v/>
      </c>
    </row>
    <row r="97" spans="1:21">
      <c r="A97" s="4"/>
      <c r="B97" s="28" t="str">
        <f ca="1">IF(ISERROR(MATCH(B$1,INDIRECT("Table!A"&amp;#REF!):INDIRECT("Table!" &amp; $BA$211 &amp;#REF!),0)),"",INDIRECT(CONCATENATE("Table!",ADDRESS(#REF!,MATCH(B$1,INDIRECT("Table!A" &amp;#REF!):INDIRECT("Table!" &amp; $BA$211 &amp;#REF!),0)))))</f>
        <v/>
      </c>
      <c r="C97" s="28" t="str">
        <f ca="1">IF(ISERROR(MATCH(C$1,INDIRECT("Table!A"&amp;#REF!):INDIRECT("Table!" &amp; $BA$211 &amp;#REF!),0)),"",INDIRECT(CONCATENATE("Table!",ADDRESS(#REF!,MATCH(C$1,INDIRECT("Table!A" &amp;#REF!):INDIRECT("Table!" &amp; $BA$211 &amp;#REF!),0)))))</f>
        <v/>
      </c>
      <c r="D97" s="28" t="str">
        <f ca="1">IF(ISERROR(MATCH(D$1,INDIRECT("Table!A"&amp;#REF!):INDIRECT("Table!" &amp; $BA$211 &amp;#REF!),0)),"",INDIRECT(CONCATENATE("Table!",ADDRESS(#REF!,MATCH(D$1,INDIRECT("Table!A" &amp;#REF!):INDIRECT("Table!" &amp; $BA$211 &amp;#REF!),0)))))</f>
        <v/>
      </c>
      <c r="E97" s="28" t="str">
        <f ca="1">IF(ISERROR(MATCH(E$1,INDIRECT("Table!A"&amp;#REF!):INDIRECT("Table!" &amp; $BA$211 &amp;#REF!),0)),"",INDIRECT(CONCATENATE("Table!",ADDRESS(#REF!,MATCH(E$1,INDIRECT("Table!A" &amp;#REF!):INDIRECT("Table!" &amp; $BA$211 &amp;#REF!),0)))))</f>
        <v/>
      </c>
      <c r="F97" s="28" t="str">
        <f ca="1">IF(ISERROR(MATCH(F$1,INDIRECT("Table!A"&amp;#REF!):INDIRECT("Table!" &amp; $BA$211 &amp;#REF!),0)),"",INDIRECT(CONCATENATE("Table!",ADDRESS(#REF!,MATCH(F$1,INDIRECT("Table!A" &amp;#REF!):INDIRECT("Table!" &amp; $BA$211 &amp;#REF!),0)))))</f>
        <v/>
      </c>
      <c r="G97" s="28" t="str">
        <f ca="1">IF(ISERROR(MATCH(G$1,INDIRECT("Table!A"&amp;#REF!):INDIRECT("Table!" &amp; $BA$211 &amp;#REF!),0)),"",INDIRECT(CONCATENATE("Table!",ADDRESS(#REF!,MATCH(G$1,INDIRECT("Table!A" &amp;#REF!):INDIRECT("Table!" &amp; $BA$211 &amp;#REF!),0)))))</f>
        <v/>
      </c>
      <c r="H97" s="28" t="str">
        <f ca="1">IF(ISERROR(MATCH(H$1,INDIRECT("Table!A"&amp;#REF!):INDIRECT("Table!" &amp; $BA$211 &amp;#REF!),0)),"",INDIRECT(CONCATENATE("Table!",ADDRESS(#REF!,MATCH(H$1,INDIRECT("Table!A" &amp;#REF!):INDIRECT("Table!" &amp; $BA$211 &amp;#REF!),0)))))</f>
        <v/>
      </c>
      <c r="I97" s="278"/>
      <c r="J97" s="278"/>
      <c r="K97" s="28" t="str">
        <f ca="1">IF(ISERROR(MATCH(L$1,INDIRECT("Table!A"&amp;#REF!):INDIRECT("Table!" &amp; $BA$211 &amp;#REF!),0)),"",INDIRECT(CONCATENATE("Table!",ADDRESS(#REF!,MATCH(L$1,INDIRECT("Table!A" &amp;#REF!):INDIRECT("Table!" &amp; $BA$211 &amp;#REF!),0)))))</f>
        <v/>
      </c>
      <c r="L97" s="28" t="str">
        <f ca="1">IF(ISERROR(MATCH(M$1,INDIRECT("Table!A"&amp;#REF!):INDIRECT("Table!" &amp; $BA$211 &amp;#REF!),0)),"",INDIRECT(CONCATENATE("Table!",ADDRESS(#REF!,MATCH(M$1,INDIRECT("Table!A" &amp;#REF!):INDIRECT("Table!" &amp; $BA$211 &amp;#REF!),0)))))</f>
        <v/>
      </c>
      <c r="M97" s="28" t="str">
        <f ca="1">IF(ISERROR(MATCH(N$1,INDIRECT("Table!A"&amp;#REF!):INDIRECT("Table!" &amp; $BA$211 &amp;#REF!),0)),"",INDIRECT(CONCATENATE("Table!",ADDRESS(#REF!,MATCH(N$1,INDIRECT("Table!A" &amp;#REF!):INDIRECT("Table!" &amp; $BA$211 &amp;#REF!),0)))))</f>
        <v/>
      </c>
      <c r="N97" s="28" t="str">
        <f ca="1">IF(ISERROR(MATCH(O$1,INDIRECT("Table!A"&amp;#REF!):INDIRECT("Table!" &amp; $BA$211 &amp;#REF!),0)),"",INDIRECT(CONCATENATE("Table!",ADDRESS(#REF!,MATCH(O$1,INDIRECT("Table!A" &amp;#REF!):INDIRECT("Table!" &amp; $BA$211 &amp;#REF!),0)))))</f>
        <v/>
      </c>
      <c r="O97" s="278"/>
      <c r="P97" s="278"/>
      <c r="Q97" s="278"/>
      <c r="R97" s="278"/>
      <c r="S97" s="28"/>
      <c r="T97" s="28" t="str">
        <f ca="1">IF(ISERROR(MATCH(V$1,INDIRECT("Table!A"&amp;#REF!):INDIRECT("Table!" &amp; $BA$211 &amp;#REF!),0)),"",INDIRECT(CONCATENATE("Table!",ADDRESS(#REF!,MATCH(V$1,INDIRECT("Table!A" &amp;#REF!):INDIRECT("Table!" &amp; $BA$211 &amp;#REF!),0)))))</f>
        <v/>
      </c>
      <c r="U97" s="28" t="str">
        <f ca="1">IF(ISERROR(MATCH(W$1,INDIRECT("Table!A"&amp;#REF!):INDIRECT("Table!" &amp; $BA$211 &amp;#REF!),0)),"",INDIRECT(CONCATENATE("Table!",ADDRESS(#REF!,MATCH(W$1,INDIRECT("Table!A" &amp;#REF!):INDIRECT("Table!" &amp; $BA$211 &amp;#REF!),0)))))</f>
        <v/>
      </c>
    </row>
    <row r="98" spans="1:21">
      <c r="A98" s="4"/>
      <c r="B98" s="28" t="str">
        <f ca="1">IF(ISERROR(MATCH(B$1,INDIRECT("Table!A"&amp;#REF!):INDIRECT("Table!" &amp; $BA$211 &amp;#REF!),0)),"",INDIRECT(CONCATENATE("Table!",ADDRESS(#REF!,MATCH(B$1,INDIRECT("Table!A" &amp;#REF!):INDIRECT("Table!" &amp; $BA$211 &amp;#REF!),0)))))</f>
        <v/>
      </c>
      <c r="C98" s="28" t="str">
        <f ca="1">IF(ISERROR(MATCH(C$1,INDIRECT("Table!A"&amp;#REF!):INDIRECT("Table!" &amp; $BA$211 &amp;#REF!),0)),"",INDIRECT(CONCATENATE("Table!",ADDRESS(#REF!,MATCH(C$1,INDIRECT("Table!A" &amp;#REF!):INDIRECT("Table!" &amp; $BA$211 &amp;#REF!),0)))))</f>
        <v/>
      </c>
      <c r="D98" s="28" t="str">
        <f ca="1">IF(ISERROR(MATCH(D$1,INDIRECT("Table!A"&amp;#REF!):INDIRECT("Table!" &amp; $BA$211 &amp;#REF!),0)),"",INDIRECT(CONCATENATE("Table!",ADDRESS(#REF!,MATCH(D$1,INDIRECT("Table!A" &amp;#REF!):INDIRECT("Table!" &amp; $BA$211 &amp;#REF!),0)))))</f>
        <v/>
      </c>
      <c r="E98" s="28" t="str">
        <f ca="1">IF(ISERROR(MATCH(E$1,INDIRECT("Table!A"&amp;#REF!):INDIRECT("Table!" &amp; $BA$211 &amp;#REF!),0)),"",INDIRECT(CONCATENATE("Table!",ADDRESS(#REF!,MATCH(E$1,INDIRECT("Table!A" &amp;#REF!):INDIRECT("Table!" &amp; $BA$211 &amp;#REF!),0)))))</f>
        <v/>
      </c>
      <c r="F98" s="28" t="str">
        <f ca="1">IF(ISERROR(MATCH(F$1,INDIRECT("Table!A"&amp;#REF!):INDIRECT("Table!" &amp; $BA$211 &amp;#REF!),0)),"",INDIRECT(CONCATENATE("Table!",ADDRESS(#REF!,MATCH(F$1,INDIRECT("Table!A" &amp;#REF!):INDIRECT("Table!" &amp; $BA$211 &amp;#REF!),0)))))</f>
        <v/>
      </c>
      <c r="G98" s="28" t="str">
        <f ca="1">IF(ISERROR(MATCH(G$1,INDIRECT("Table!A"&amp;#REF!):INDIRECT("Table!" &amp; $BA$211 &amp;#REF!),0)),"",INDIRECT(CONCATENATE("Table!",ADDRESS(#REF!,MATCH(G$1,INDIRECT("Table!A" &amp;#REF!):INDIRECT("Table!" &amp; $BA$211 &amp;#REF!),0)))))</f>
        <v/>
      </c>
      <c r="H98" s="28" t="str">
        <f ca="1">IF(ISERROR(MATCH(H$1,INDIRECT("Table!A"&amp;#REF!):INDIRECT("Table!" &amp; $BA$211 &amp;#REF!),0)),"",INDIRECT(CONCATENATE("Table!",ADDRESS(#REF!,MATCH(H$1,INDIRECT("Table!A" &amp;#REF!):INDIRECT("Table!" &amp; $BA$211 &amp;#REF!),0)))))</f>
        <v/>
      </c>
      <c r="I98" s="278"/>
      <c r="J98" s="278"/>
      <c r="K98" s="28" t="str">
        <f ca="1">IF(ISERROR(MATCH(L$1,INDIRECT("Table!A"&amp;#REF!):INDIRECT("Table!" &amp; $BA$211 &amp;#REF!),0)),"",INDIRECT(CONCATENATE("Table!",ADDRESS(#REF!,MATCH(L$1,INDIRECT("Table!A" &amp;#REF!):INDIRECT("Table!" &amp; $BA$211 &amp;#REF!),0)))))</f>
        <v/>
      </c>
      <c r="L98" s="28" t="str">
        <f ca="1">IF(ISERROR(MATCH(M$1,INDIRECT("Table!A"&amp;#REF!):INDIRECT("Table!" &amp; $BA$211 &amp;#REF!),0)),"",INDIRECT(CONCATENATE("Table!",ADDRESS(#REF!,MATCH(M$1,INDIRECT("Table!A" &amp;#REF!):INDIRECT("Table!" &amp; $BA$211 &amp;#REF!),0)))))</f>
        <v/>
      </c>
      <c r="M98" s="28" t="str">
        <f ca="1">IF(ISERROR(MATCH(N$1,INDIRECT("Table!A"&amp;#REF!):INDIRECT("Table!" &amp; $BA$211 &amp;#REF!),0)),"",INDIRECT(CONCATENATE("Table!",ADDRESS(#REF!,MATCH(N$1,INDIRECT("Table!A" &amp;#REF!):INDIRECT("Table!" &amp; $BA$211 &amp;#REF!),0)))))</f>
        <v/>
      </c>
      <c r="N98" s="28" t="str">
        <f ca="1">IF(ISERROR(MATCH(O$1,INDIRECT("Table!A"&amp;#REF!):INDIRECT("Table!" &amp; $BA$211 &amp;#REF!),0)),"",INDIRECT(CONCATENATE("Table!",ADDRESS(#REF!,MATCH(O$1,INDIRECT("Table!A" &amp;#REF!):INDIRECT("Table!" &amp; $BA$211 &amp;#REF!),0)))))</f>
        <v/>
      </c>
      <c r="O98" s="278"/>
      <c r="P98" s="278"/>
      <c r="Q98" s="278"/>
      <c r="R98" s="278"/>
      <c r="S98" s="28"/>
      <c r="T98" s="28" t="str">
        <f ca="1">IF(ISERROR(MATCH(V$1,INDIRECT("Table!A"&amp;#REF!):INDIRECT("Table!" &amp; $BA$211 &amp;#REF!),0)),"",INDIRECT(CONCATENATE("Table!",ADDRESS(#REF!,MATCH(V$1,INDIRECT("Table!A" &amp;#REF!):INDIRECT("Table!" &amp; $BA$211 &amp;#REF!),0)))))</f>
        <v/>
      </c>
      <c r="U98" s="28" t="str">
        <f ca="1">IF(ISERROR(MATCH(W$1,INDIRECT("Table!A"&amp;#REF!):INDIRECT("Table!" &amp; $BA$211 &amp;#REF!),0)),"",INDIRECT(CONCATENATE("Table!",ADDRESS(#REF!,MATCH(W$1,INDIRECT("Table!A" &amp;#REF!):INDIRECT("Table!" &amp; $BA$211 &amp;#REF!),0)))))</f>
        <v/>
      </c>
    </row>
    <row r="99" spans="1:21">
      <c r="A99" s="4"/>
      <c r="B99" s="28" t="str">
        <f ca="1">IF(ISERROR(MATCH(B$1,INDIRECT("Table!A"&amp;#REF!):INDIRECT("Table!" &amp; $BA$211 &amp;#REF!),0)),"",INDIRECT(CONCATENATE("Table!",ADDRESS(#REF!,MATCH(B$1,INDIRECT("Table!A" &amp;#REF!):INDIRECT("Table!" &amp; $BA$211 &amp;#REF!),0)))))</f>
        <v/>
      </c>
      <c r="C99" s="28" t="str">
        <f ca="1">IF(ISERROR(MATCH(C$1,INDIRECT("Table!A"&amp;#REF!):INDIRECT("Table!" &amp; $BA$211 &amp;#REF!),0)),"",INDIRECT(CONCATENATE("Table!",ADDRESS(#REF!,MATCH(C$1,INDIRECT("Table!A" &amp;#REF!):INDIRECT("Table!" &amp; $BA$211 &amp;#REF!),0)))))</f>
        <v/>
      </c>
      <c r="D99" s="28" t="str">
        <f ca="1">IF(ISERROR(MATCH(D$1,INDIRECT("Table!A"&amp;#REF!):INDIRECT("Table!" &amp; $BA$211 &amp;#REF!),0)),"",INDIRECT(CONCATENATE("Table!",ADDRESS(#REF!,MATCH(D$1,INDIRECT("Table!A" &amp;#REF!):INDIRECT("Table!" &amp; $BA$211 &amp;#REF!),0)))))</f>
        <v/>
      </c>
      <c r="E99" s="28" t="str">
        <f ca="1">IF(ISERROR(MATCH(E$1,INDIRECT("Table!A"&amp;#REF!):INDIRECT("Table!" &amp; $BA$211 &amp;#REF!),0)),"",INDIRECT(CONCATENATE("Table!",ADDRESS(#REF!,MATCH(E$1,INDIRECT("Table!A" &amp;#REF!):INDIRECT("Table!" &amp; $BA$211 &amp;#REF!),0)))))</f>
        <v/>
      </c>
      <c r="F99" s="28" t="str">
        <f ca="1">IF(ISERROR(MATCH(F$1,INDIRECT("Table!A"&amp;#REF!):INDIRECT("Table!" &amp; $BA$211 &amp;#REF!),0)),"",INDIRECT(CONCATENATE("Table!",ADDRESS(#REF!,MATCH(F$1,INDIRECT("Table!A" &amp;#REF!):INDIRECT("Table!" &amp; $BA$211 &amp;#REF!),0)))))</f>
        <v/>
      </c>
      <c r="G99" s="28" t="str">
        <f ca="1">IF(ISERROR(MATCH(G$1,INDIRECT("Table!A"&amp;#REF!):INDIRECT("Table!" &amp; $BA$211 &amp;#REF!),0)),"",INDIRECT(CONCATENATE("Table!",ADDRESS(#REF!,MATCH(G$1,INDIRECT("Table!A" &amp;#REF!):INDIRECT("Table!" &amp; $BA$211 &amp;#REF!),0)))))</f>
        <v/>
      </c>
      <c r="H99" s="28" t="str">
        <f ca="1">IF(ISERROR(MATCH(H$1,INDIRECT("Table!A"&amp;#REF!):INDIRECT("Table!" &amp; $BA$211 &amp;#REF!),0)),"",INDIRECT(CONCATENATE("Table!",ADDRESS(#REF!,MATCH(H$1,INDIRECT("Table!A" &amp;#REF!):INDIRECT("Table!" &amp; $BA$211 &amp;#REF!),0)))))</f>
        <v/>
      </c>
      <c r="I99" s="278"/>
      <c r="J99" s="278"/>
      <c r="K99" s="28" t="str">
        <f ca="1">IF(ISERROR(MATCH(L$1,INDIRECT("Table!A"&amp;#REF!):INDIRECT("Table!" &amp; $BA$211 &amp;#REF!),0)),"",INDIRECT(CONCATENATE("Table!",ADDRESS(#REF!,MATCH(L$1,INDIRECT("Table!A" &amp;#REF!):INDIRECT("Table!" &amp; $BA$211 &amp;#REF!),0)))))</f>
        <v/>
      </c>
      <c r="L99" s="28" t="str">
        <f ca="1">IF(ISERROR(MATCH(M$1,INDIRECT("Table!A"&amp;#REF!):INDIRECT("Table!" &amp; $BA$211 &amp;#REF!),0)),"",INDIRECT(CONCATENATE("Table!",ADDRESS(#REF!,MATCH(M$1,INDIRECT("Table!A" &amp;#REF!):INDIRECT("Table!" &amp; $BA$211 &amp;#REF!),0)))))</f>
        <v/>
      </c>
      <c r="M99" s="28" t="str">
        <f ca="1">IF(ISERROR(MATCH(N$1,INDIRECT("Table!A"&amp;#REF!):INDIRECT("Table!" &amp; $BA$211 &amp;#REF!),0)),"",INDIRECT(CONCATENATE("Table!",ADDRESS(#REF!,MATCH(N$1,INDIRECT("Table!A" &amp;#REF!):INDIRECT("Table!" &amp; $BA$211 &amp;#REF!),0)))))</f>
        <v/>
      </c>
      <c r="N99" s="28" t="str">
        <f ca="1">IF(ISERROR(MATCH(O$1,INDIRECT("Table!A"&amp;#REF!):INDIRECT("Table!" &amp; $BA$211 &amp;#REF!),0)),"",INDIRECT(CONCATENATE("Table!",ADDRESS(#REF!,MATCH(O$1,INDIRECT("Table!A" &amp;#REF!):INDIRECT("Table!" &amp; $BA$211 &amp;#REF!),0)))))</f>
        <v/>
      </c>
      <c r="O99" s="278"/>
      <c r="P99" s="278"/>
      <c r="Q99" s="278"/>
      <c r="R99" s="278"/>
      <c r="S99" s="28"/>
      <c r="T99" s="28" t="str">
        <f ca="1">IF(ISERROR(MATCH(V$1,INDIRECT("Table!A"&amp;#REF!):INDIRECT("Table!" &amp; $BA$211 &amp;#REF!),0)),"",INDIRECT(CONCATENATE("Table!",ADDRESS(#REF!,MATCH(V$1,INDIRECT("Table!A" &amp;#REF!):INDIRECT("Table!" &amp; $BA$211 &amp;#REF!),0)))))</f>
        <v/>
      </c>
      <c r="U99" s="28" t="str">
        <f ca="1">IF(ISERROR(MATCH(W$1,INDIRECT("Table!A"&amp;#REF!):INDIRECT("Table!" &amp; $BA$211 &amp;#REF!),0)),"",INDIRECT(CONCATENATE("Table!",ADDRESS(#REF!,MATCH(W$1,INDIRECT("Table!A" &amp;#REF!):INDIRECT("Table!" &amp; $BA$211 &amp;#REF!),0)))))</f>
        <v/>
      </c>
    </row>
    <row r="100" spans="1:21">
      <c r="A100" s="4"/>
      <c r="B100" s="28" t="str">
        <f ca="1">IF(ISERROR(MATCH(B$1,INDIRECT("Table!A"&amp;#REF!):INDIRECT("Table!" &amp; $BA$211 &amp;#REF!),0)),"",INDIRECT(CONCATENATE("Table!",ADDRESS(#REF!,MATCH(B$1,INDIRECT("Table!A" &amp;#REF!):INDIRECT("Table!" &amp; $BA$211 &amp;#REF!),0)))))</f>
        <v/>
      </c>
      <c r="C100" s="28" t="str">
        <f ca="1">IF(ISERROR(MATCH(C$1,INDIRECT("Table!A"&amp;#REF!):INDIRECT("Table!" &amp; $BA$211 &amp;#REF!),0)),"",INDIRECT(CONCATENATE("Table!",ADDRESS(#REF!,MATCH(C$1,INDIRECT("Table!A" &amp;#REF!):INDIRECT("Table!" &amp; $BA$211 &amp;#REF!),0)))))</f>
        <v/>
      </c>
      <c r="D100" s="28" t="str">
        <f ca="1">IF(ISERROR(MATCH(D$1,INDIRECT("Table!A"&amp;#REF!):INDIRECT("Table!" &amp; $BA$211 &amp;#REF!),0)),"",INDIRECT(CONCATENATE("Table!",ADDRESS(#REF!,MATCH(D$1,INDIRECT("Table!A" &amp;#REF!):INDIRECT("Table!" &amp; $BA$211 &amp;#REF!),0)))))</f>
        <v/>
      </c>
      <c r="E100" s="28" t="str">
        <f ca="1">IF(ISERROR(MATCH(E$1,INDIRECT("Table!A"&amp;#REF!):INDIRECT("Table!" &amp; $BA$211 &amp;#REF!),0)),"",INDIRECT(CONCATENATE("Table!",ADDRESS(#REF!,MATCH(E$1,INDIRECT("Table!A" &amp;#REF!):INDIRECT("Table!" &amp; $BA$211 &amp;#REF!),0)))))</f>
        <v/>
      </c>
      <c r="F100" s="28" t="str">
        <f ca="1">IF(ISERROR(MATCH(F$1,INDIRECT("Table!A"&amp;#REF!):INDIRECT("Table!" &amp; $BA$211 &amp;#REF!),0)),"",INDIRECT(CONCATENATE("Table!",ADDRESS(#REF!,MATCH(F$1,INDIRECT("Table!A" &amp;#REF!):INDIRECT("Table!" &amp; $BA$211 &amp;#REF!),0)))))</f>
        <v/>
      </c>
      <c r="G100" s="28" t="str">
        <f ca="1">IF(ISERROR(MATCH(G$1,INDIRECT("Table!A"&amp;#REF!):INDIRECT("Table!" &amp; $BA$211 &amp;#REF!),0)),"",INDIRECT(CONCATENATE("Table!",ADDRESS(#REF!,MATCH(G$1,INDIRECT("Table!A" &amp;#REF!):INDIRECT("Table!" &amp; $BA$211 &amp;#REF!),0)))))</f>
        <v/>
      </c>
      <c r="H100" s="28" t="str">
        <f ca="1">IF(ISERROR(MATCH(H$1,INDIRECT("Table!A"&amp;#REF!):INDIRECT("Table!" &amp; $BA$211 &amp;#REF!),0)),"",INDIRECT(CONCATENATE("Table!",ADDRESS(#REF!,MATCH(H$1,INDIRECT("Table!A" &amp;#REF!):INDIRECT("Table!" &amp; $BA$211 &amp;#REF!),0)))))</f>
        <v/>
      </c>
      <c r="I100" s="278"/>
      <c r="J100" s="278"/>
      <c r="K100" s="28" t="str">
        <f ca="1">IF(ISERROR(MATCH(L$1,INDIRECT("Table!A"&amp;#REF!):INDIRECT("Table!" &amp; $BA$211 &amp;#REF!),0)),"",INDIRECT(CONCATENATE("Table!",ADDRESS(#REF!,MATCH(L$1,INDIRECT("Table!A" &amp;#REF!):INDIRECT("Table!" &amp; $BA$211 &amp;#REF!),0)))))</f>
        <v/>
      </c>
      <c r="L100" s="28" t="str">
        <f ca="1">IF(ISERROR(MATCH(M$1,INDIRECT("Table!A"&amp;#REF!):INDIRECT("Table!" &amp; $BA$211 &amp;#REF!),0)),"",INDIRECT(CONCATENATE("Table!",ADDRESS(#REF!,MATCH(M$1,INDIRECT("Table!A" &amp;#REF!):INDIRECT("Table!" &amp; $BA$211 &amp;#REF!),0)))))</f>
        <v/>
      </c>
      <c r="M100" s="28" t="str">
        <f ca="1">IF(ISERROR(MATCH(N$1,INDIRECT("Table!A"&amp;#REF!):INDIRECT("Table!" &amp; $BA$211 &amp;#REF!),0)),"",INDIRECT(CONCATENATE("Table!",ADDRESS(#REF!,MATCH(N$1,INDIRECT("Table!A" &amp;#REF!):INDIRECT("Table!" &amp; $BA$211 &amp;#REF!),0)))))</f>
        <v/>
      </c>
      <c r="N100" s="28" t="str">
        <f ca="1">IF(ISERROR(MATCH(O$1,INDIRECT("Table!A"&amp;#REF!):INDIRECT("Table!" &amp; $BA$211 &amp;#REF!),0)),"",INDIRECT(CONCATENATE("Table!",ADDRESS(#REF!,MATCH(O$1,INDIRECT("Table!A" &amp;#REF!):INDIRECT("Table!" &amp; $BA$211 &amp;#REF!),0)))))</f>
        <v/>
      </c>
      <c r="O100" s="278"/>
      <c r="P100" s="278"/>
      <c r="Q100" s="278"/>
      <c r="R100" s="278"/>
      <c r="S100" s="28"/>
      <c r="T100" s="28" t="str">
        <f ca="1">IF(ISERROR(MATCH(V$1,INDIRECT("Table!A"&amp;#REF!):INDIRECT("Table!" &amp; $BA$211 &amp;#REF!),0)),"",INDIRECT(CONCATENATE("Table!",ADDRESS(#REF!,MATCH(V$1,INDIRECT("Table!A" &amp;#REF!):INDIRECT("Table!" &amp; $BA$211 &amp;#REF!),0)))))</f>
        <v/>
      </c>
      <c r="U100" s="28" t="str">
        <f ca="1">IF(ISERROR(MATCH(W$1,INDIRECT("Table!A"&amp;#REF!):INDIRECT("Table!" &amp; $BA$211 &amp;#REF!),0)),"",INDIRECT(CONCATENATE("Table!",ADDRESS(#REF!,MATCH(W$1,INDIRECT("Table!A" &amp;#REF!):INDIRECT("Table!" &amp; $BA$211 &amp;#REF!),0)))))</f>
        <v/>
      </c>
    </row>
    <row r="101" spans="1:21">
      <c r="A101" s="4"/>
      <c r="B101" s="28" t="str">
        <f ca="1">IF(ISERROR(MATCH(B$1,INDIRECT("Table!A"&amp;#REF!):INDIRECT("Table!" &amp; $BA$211 &amp;#REF!),0)),"",INDIRECT(CONCATENATE("Table!",ADDRESS(#REF!,MATCH(B$1,INDIRECT("Table!A" &amp;#REF!):INDIRECT("Table!" &amp; $BA$211 &amp;#REF!),0)))))</f>
        <v/>
      </c>
      <c r="C101" s="28" t="str">
        <f ca="1">IF(ISERROR(MATCH(C$1,INDIRECT("Table!A"&amp;#REF!):INDIRECT("Table!" &amp; $BA$211 &amp;#REF!),0)),"",INDIRECT(CONCATENATE("Table!",ADDRESS(#REF!,MATCH(C$1,INDIRECT("Table!A" &amp;#REF!):INDIRECT("Table!" &amp; $BA$211 &amp;#REF!),0)))))</f>
        <v/>
      </c>
      <c r="D101" s="28" t="str">
        <f ca="1">IF(ISERROR(MATCH(D$1,INDIRECT("Table!A"&amp;#REF!):INDIRECT("Table!" &amp; $BA$211 &amp;#REF!),0)),"",INDIRECT(CONCATENATE("Table!",ADDRESS(#REF!,MATCH(D$1,INDIRECT("Table!A" &amp;#REF!):INDIRECT("Table!" &amp; $BA$211 &amp;#REF!),0)))))</f>
        <v/>
      </c>
      <c r="E101" s="28" t="str">
        <f ca="1">IF(ISERROR(MATCH(E$1,INDIRECT("Table!A"&amp;#REF!):INDIRECT("Table!" &amp; $BA$211 &amp;#REF!),0)),"",INDIRECT(CONCATENATE("Table!",ADDRESS(#REF!,MATCH(E$1,INDIRECT("Table!A" &amp;#REF!):INDIRECT("Table!" &amp; $BA$211 &amp;#REF!),0)))))</f>
        <v/>
      </c>
      <c r="F101" s="28" t="str">
        <f ca="1">IF(ISERROR(MATCH(F$1,INDIRECT("Table!A"&amp;#REF!):INDIRECT("Table!" &amp; $BA$211 &amp;#REF!),0)),"",INDIRECT(CONCATENATE("Table!",ADDRESS(#REF!,MATCH(F$1,INDIRECT("Table!A" &amp;#REF!):INDIRECT("Table!" &amp; $BA$211 &amp;#REF!),0)))))</f>
        <v/>
      </c>
      <c r="G101" s="28" t="str">
        <f ca="1">IF(ISERROR(MATCH(G$1,INDIRECT("Table!A"&amp;#REF!):INDIRECT("Table!" &amp; $BA$211 &amp;#REF!),0)),"",INDIRECT(CONCATENATE("Table!",ADDRESS(#REF!,MATCH(G$1,INDIRECT("Table!A" &amp;#REF!):INDIRECT("Table!" &amp; $BA$211 &amp;#REF!),0)))))</f>
        <v/>
      </c>
      <c r="H101" s="28" t="str">
        <f ca="1">IF(ISERROR(MATCH(H$1,INDIRECT("Table!A"&amp;#REF!):INDIRECT("Table!" &amp; $BA$211 &amp;#REF!),0)),"",INDIRECT(CONCATENATE("Table!",ADDRESS(#REF!,MATCH(H$1,INDIRECT("Table!A" &amp;#REF!):INDIRECT("Table!" &amp; $BA$211 &amp;#REF!),0)))))</f>
        <v/>
      </c>
      <c r="I101" s="278"/>
      <c r="J101" s="278"/>
      <c r="K101" s="28" t="str">
        <f ca="1">IF(ISERROR(MATCH(L$1,INDIRECT("Table!A"&amp;#REF!):INDIRECT("Table!" &amp; $BA$211 &amp;#REF!),0)),"",INDIRECT(CONCATENATE("Table!",ADDRESS(#REF!,MATCH(L$1,INDIRECT("Table!A" &amp;#REF!):INDIRECT("Table!" &amp; $BA$211 &amp;#REF!),0)))))</f>
        <v/>
      </c>
      <c r="L101" s="28" t="str">
        <f ca="1">IF(ISERROR(MATCH(M$1,INDIRECT("Table!A"&amp;#REF!):INDIRECT("Table!" &amp; $BA$211 &amp;#REF!),0)),"",INDIRECT(CONCATENATE("Table!",ADDRESS(#REF!,MATCH(M$1,INDIRECT("Table!A" &amp;#REF!):INDIRECT("Table!" &amp; $BA$211 &amp;#REF!),0)))))</f>
        <v/>
      </c>
      <c r="M101" s="28" t="str">
        <f ca="1">IF(ISERROR(MATCH(N$1,INDIRECT("Table!A"&amp;#REF!):INDIRECT("Table!" &amp; $BA$211 &amp;#REF!),0)),"",INDIRECT(CONCATENATE("Table!",ADDRESS(#REF!,MATCH(N$1,INDIRECT("Table!A" &amp;#REF!):INDIRECT("Table!" &amp; $BA$211 &amp;#REF!),0)))))</f>
        <v/>
      </c>
      <c r="N101" s="28" t="str">
        <f ca="1">IF(ISERROR(MATCH(O$1,INDIRECT("Table!A"&amp;#REF!):INDIRECT("Table!" &amp; $BA$211 &amp;#REF!),0)),"",INDIRECT(CONCATENATE("Table!",ADDRESS(#REF!,MATCH(O$1,INDIRECT("Table!A" &amp;#REF!):INDIRECT("Table!" &amp; $BA$211 &amp;#REF!),0)))))</f>
        <v/>
      </c>
      <c r="O101" s="278"/>
      <c r="P101" s="278"/>
      <c r="Q101" s="278"/>
      <c r="R101" s="278"/>
      <c r="S101" s="28"/>
      <c r="T101" s="28" t="str">
        <f ca="1">IF(ISERROR(MATCH(V$1,INDIRECT("Table!A"&amp;#REF!):INDIRECT("Table!" &amp; $BA$211 &amp;#REF!),0)),"",INDIRECT(CONCATENATE("Table!",ADDRESS(#REF!,MATCH(V$1,INDIRECT("Table!A" &amp;#REF!):INDIRECT("Table!" &amp; $BA$211 &amp;#REF!),0)))))</f>
        <v/>
      </c>
      <c r="U101" s="28" t="str">
        <f ca="1">IF(ISERROR(MATCH(W$1,INDIRECT("Table!A"&amp;#REF!):INDIRECT("Table!" &amp; $BA$211 &amp;#REF!),0)),"",INDIRECT(CONCATENATE("Table!",ADDRESS(#REF!,MATCH(W$1,INDIRECT("Table!A" &amp;#REF!):INDIRECT("Table!" &amp; $BA$211 &amp;#REF!),0)))))</f>
        <v/>
      </c>
    </row>
    <row r="102" spans="1:21">
      <c r="A102" s="4"/>
      <c r="B102" s="28" t="str">
        <f ca="1">IF(ISERROR(MATCH(B$1,INDIRECT("Table!A"&amp;#REF!):INDIRECT("Table!" &amp; $BA$211 &amp;#REF!),0)),"",INDIRECT(CONCATENATE("Table!",ADDRESS(#REF!,MATCH(B$1,INDIRECT("Table!A" &amp;#REF!):INDIRECT("Table!" &amp; $BA$211 &amp;#REF!),0)))))</f>
        <v/>
      </c>
      <c r="C102" s="28" t="str">
        <f ca="1">IF(ISERROR(MATCH(C$1,INDIRECT("Table!A"&amp;#REF!):INDIRECT("Table!" &amp; $BA$211 &amp;#REF!),0)),"",INDIRECT(CONCATENATE("Table!",ADDRESS(#REF!,MATCH(C$1,INDIRECT("Table!A" &amp;#REF!):INDIRECT("Table!" &amp; $BA$211 &amp;#REF!),0)))))</f>
        <v/>
      </c>
      <c r="D102" s="28" t="str">
        <f ca="1">IF(ISERROR(MATCH(D$1,INDIRECT("Table!A"&amp;#REF!):INDIRECT("Table!" &amp; $BA$211 &amp;#REF!),0)),"",INDIRECT(CONCATENATE("Table!",ADDRESS(#REF!,MATCH(D$1,INDIRECT("Table!A" &amp;#REF!):INDIRECT("Table!" &amp; $BA$211 &amp;#REF!),0)))))</f>
        <v/>
      </c>
      <c r="E102" s="28" t="str">
        <f ca="1">IF(ISERROR(MATCH(E$1,INDIRECT("Table!A"&amp;#REF!):INDIRECT("Table!" &amp; $BA$211 &amp;#REF!),0)),"",INDIRECT(CONCATENATE("Table!",ADDRESS(#REF!,MATCH(E$1,INDIRECT("Table!A" &amp;#REF!):INDIRECT("Table!" &amp; $BA$211 &amp;#REF!),0)))))</f>
        <v/>
      </c>
      <c r="F102" s="28" t="str">
        <f ca="1">IF(ISERROR(MATCH(F$1,INDIRECT("Table!A"&amp;#REF!):INDIRECT("Table!" &amp; $BA$211 &amp;#REF!),0)),"",INDIRECT(CONCATENATE("Table!",ADDRESS(#REF!,MATCH(F$1,INDIRECT("Table!A" &amp;#REF!):INDIRECT("Table!" &amp; $BA$211 &amp;#REF!),0)))))</f>
        <v/>
      </c>
      <c r="G102" s="28" t="str">
        <f ca="1">IF(ISERROR(MATCH(G$1,INDIRECT("Table!A"&amp;#REF!):INDIRECT("Table!" &amp; $BA$211 &amp;#REF!),0)),"",INDIRECT(CONCATENATE("Table!",ADDRESS(#REF!,MATCH(G$1,INDIRECT("Table!A" &amp;#REF!):INDIRECT("Table!" &amp; $BA$211 &amp;#REF!),0)))))</f>
        <v/>
      </c>
      <c r="H102" s="28" t="str">
        <f ca="1">IF(ISERROR(MATCH(H$1,INDIRECT("Table!A"&amp;#REF!):INDIRECT("Table!" &amp; $BA$211 &amp;#REF!),0)),"",INDIRECT(CONCATENATE("Table!",ADDRESS(#REF!,MATCH(H$1,INDIRECT("Table!A" &amp;#REF!):INDIRECT("Table!" &amp; $BA$211 &amp;#REF!),0)))))</f>
        <v/>
      </c>
      <c r="I102" s="278"/>
      <c r="J102" s="278"/>
      <c r="K102" s="28" t="str">
        <f ca="1">IF(ISERROR(MATCH(L$1,INDIRECT("Table!A"&amp;#REF!):INDIRECT("Table!" &amp; $BA$211 &amp;#REF!),0)),"",INDIRECT(CONCATENATE("Table!",ADDRESS(#REF!,MATCH(L$1,INDIRECT("Table!A" &amp;#REF!):INDIRECT("Table!" &amp; $BA$211 &amp;#REF!),0)))))</f>
        <v/>
      </c>
      <c r="L102" s="28" t="str">
        <f ca="1">IF(ISERROR(MATCH(M$1,INDIRECT("Table!A"&amp;#REF!):INDIRECT("Table!" &amp; $BA$211 &amp;#REF!),0)),"",INDIRECT(CONCATENATE("Table!",ADDRESS(#REF!,MATCH(M$1,INDIRECT("Table!A" &amp;#REF!):INDIRECT("Table!" &amp; $BA$211 &amp;#REF!),0)))))</f>
        <v/>
      </c>
      <c r="M102" s="28" t="str">
        <f ca="1">IF(ISERROR(MATCH(N$1,INDIRECT("Table!A"&amp;#REF!):INDIRECT("Table!" &amp; $BA$211 &amp;#REF!),0)),"",INDIRECT(CONCATENATE("Table!",ADDRESS(#REF!,MATCH(N$1,INDIRECT("Table!A" &amp;#REF!):INDIRECT("Table!" &amp; $BA$211 &amp;#REF!),0)))))</f>
        <v/>
      </c>
      <c r="N102" s="28" t="str">
        <f ca="1">IF(ISERROR(MATCH(O$1,INDIRECT("Table!A"&amp;#REF!):INDIRECT("Table!" &amp; $BA$211 &amp;#REF!),0)),"",INDIRECT(CONCATENATE("Table!",ADDRESS(#REF!,MATCH(O$1,INDIRECT("Table!A" &amp;#REF!):INDIRECT("Table!" &amp; $BA$211 &amp;#REF!),0)))))</f>
        <v/>
      </c>
      <c r="O102" s="278"/>
      <c r="P102" s="278"/>
      <c r="Q102" s="278"/>
      <c r="R102" s="278"/>
      <c r="S102" s="28"/>
      <c r="T102" s="28" t="str">
        <f ca="1">IF(ISERROR(MATCH(V$1,INDIRECT("Table!A"&amp;#REF!):INDIRECT("Table!" &amp; $BA$211 &amp;#REF!),0)),"",INDIRECT(CONCATENATE("Table!",ADDRESS(#REF!,MATCH(V$1,INDIRECT("Table!A" &amp;#REF!):INDIRECT("Table!" &amp; $BA$211 &amp;#REF!),0)))))</f>
        <v/>
      </c>
      <c r="U102" s="28" t="str">
        <f ca="1">IF(ISERROR(MATCH(W$1,INDIRECT("Table!A"&amp;#REF!):INDIRECT("Table!" &amp; $BA$211 &amp;#REF!),0)),"",INDIRECT(CONCATENATE("Table!",ADDRESS(#REF!,MATCH(W$1,INDIRECT("Table!A" &amp;#REF!):INDIRECT("Table!" &amp; $BA$211 &amp;#REF!),0)))))</f>
        <v/>
      </c>
    </row>
    <row r="103" spans="1:21">
      <c r="A103" s="4"/>
      <c r="B103" s="28" t="str">
        <f ca="1">IF(ISERROR(MATCH(B$1,INDIRECT("Table!A"&amp;#REF!):INDIRECT("Table!" &amp; $BA$211 &amp;#REF!),0)),"",INDIRECT(CONCATENATE("Table!",ADDRESS(#REF!,MATCH(B$1,INDIRECT("Table!A" &amp;#REF!):INDIRECT("Table!" &amp; $BA$211 &amp;#REF!),0)))))</f>
        <v/>
      </c>
      <c r="C103" s="28" t="str">
        <f ca="1">IF(ISERROR(MATCH(C$1,INDIRECT("Table!A"&amp;#REF!):INDIRECT("Table!" &amp; $BA$211 &amp;#REF!),0)),"",INDIRECT(CONCATENATE("Table!",ADDRESS(#REF!,MATCH(C$1,INDIRECT("Table!A" &amp;#REF!):INDIRECT("Table!" &amp; $BA$211 &amp;#REF!),0)))))</f>
        <v/>
      </c>
      <c r="D103" s="28" t="str">
        <f ca="1">IF(ISERROR(MATCH(D$1,INDIRECT("Table!A"&amp;#REF!):INDIRECT("Table!" &amp; $BA$211 &amp;#REF!),0)),"",INDIRECT(CONCATENATE("Table!",ADDRESS(#REF!,MATCH(D$1,INDIRECT("Table!A" &amp;#REF!):INDIRECT("Table!" &amp; $BA$211 &amp;#REF!),0)))))</f>
        <v/>
      </c>
      <c r="E103" s="28" t="str">
        <f ca="1">IF(ISERROR(MATCH(E$1,INDIRECT("Table!A"&amp;#REF!):INDIRECT("Table!" &amp; $BA$211 &amp;#REF!),0)),"",INDIRECT(CONCATENATE("Table!",ADDRESS(#REF!,MATCH(E$1,INDIRECT("Table!A" &amp;#REF!):INDIRECT("Table!" &amp; $BA$211 &amp;#REF!),0)))))</f>
        <v/>
      </c>
      <c r="F103" s="28" t="str">
        <f ca="1">IF(ISERROR(MATCH(F$1,INDIRECT("Table!A"&amp;#REF!):INDIRECT("Table!" &amp; $BA$211 &amp;#REF!),0)),"",INDIRECT(CONCATENATE("Table!",ADDRESS(#REF!,MATCH(F$1,INDIRECT("Table!A" &amp;#REF!):INDIRECT("Table!" &amp; $BA$211 &amp;#REF!),0)))))</f>
        <v/>
      </c>
      <c r="G103" s="28" t="str">
        <f ca="1">IF(ISERROR(MATCH(G$1,INDIRECT("Table!A"&amp;#REF!):INDIRECT("Table!" &amp; $BA$211 &amp;#REF!),0)),"",INDIRECT(CONCATENATE("Table!",ADDRESS(#REF!,MATCH(G$1,INDIRECT("Table!A" &amp;#REF!):INDIRECT("Table!" &amp; $BA$211 &amp;#REF!),0)))))</f>
        <v/>
      </c>
      <c r="H103" s="28" t="str">
        <f ca="1">IF(ISERROR(MATCH(H$1,INDIRECT("Table!A"&amp;#REF!):INDIRECT("Table!" &amp; $BA$211 &amp;#REF!),0)),"",INDIRECT(CONCATENATE("Table!",ADDRESS(#REF!,MATCH(H$1,INDIRECT("Table!A" &amp;#REF!):INDIRECT("Table!" &amp; $BA$211 &amp;#REF!),0)))))</f>
        <v/>
      </c>
      <c r="I103" s="278"/>
      <c r="J103" s="278"/>
      <c r="K103" s="28" t="str">
        <f ca="1">IF(ISERROR(MATCH(L$1,INDIRECT("Table!A"&amp;#REF!):INDIRECT("Table!" &amp; $BA$211 &amp;#REF!),0)),"",INDIRECT(CONCATENATE("Table!",ADDRESS(#REF!,MATCH(L$1,INDIRECT("Table!A" &amp;#REF!):INDIRECT("Table!" &amp; $BA$211 &amp;#REF!),0)))))</f>
        <v/>
      </c>
      <c r="L103" s="28" t="str">
        <f ca="1">IF(ISERROR(MATCH(M$1,INDIRECT("Table!A"&amp;#REF!):INDIRECT("Table!" &amp; $BA$211 &amp;#REF!),0)),"",INDIRECT(CONCATENATE("Table!",ADDRESS(#REF!,MATCH(M$1,INDIRECT("Table!A" &amp;#REF!):INDIRECT("Table!" &amp; $BA$211 &amp;#REF!),0)))))</f>
        <v/>
      </c>
      <c r="M103" s="28" t="str">
        <f ca="1">IF(ISERROR(MATCH(N$1,INDIRECT("Table!A"&amp;#REF!):INDIRECT("Table!" &amp; $BA$211 &amp;#REF!),0)),"",INDIRECT(CONCATENATE("Table!",ADDRESS(#REF!,MATCH(N$1,INDIRECT("Table!A" &amp;#REF!):INDIRECT("Table!" &amp; $BA$211 &amp;#REF!),0)))))</f>
        <v/>
      </c>
      <c r="N103" s="28" t="str">
        <f ca="1">IF(ISERROR(MATCH(O$1,INDIRECT("Table!A"&amp;#REF!):INDIRECT("Table!" &amp; $BA$211 &amp;#REF!),0)),"",INDIRECT(CONCATENATE("Table!",ADDRESS(#REF!,MATCH(O$1,INDIRECT("Table!A" &amp;#REF!):INDIRECT("Table!" &amp; $BA$211 &amp;#REF!),0)))))</f>
        <v/>
      </c>
      <c r="O103" s="278"/>
      <c r="P103" s="278"/>
      <c r="Q103" s="278"/>
      <c r="R103" s="278"/>
      <c r="S103" s="28"/>
      <c r="T103" s="28" t="str">
        <f ca="1">IF(ISERROR(MATCH(V$1,INDIRECT("Table!A"&amp;#REF!):INDIRECT("Table!" &amp; $BA$211 &amp;#REF!),0)),"",INDIRECT(CONCATENATE("Table!",ADDRESS(#REF!,MATCH(V$1,INDIRECT("Table!A" &amp;#REF!):INDIRECT("Table!" &amp; $BA$211 &amp;#REF!),0)))))</f>
        <v/>
      </c>
      <c r="U103" s="28" t="str">
        <f ca="1">IF(ISERROR(MATCH(W$1,INDIRECT("Table!A"&amp;#REF!):INDIRECT("Table!" &amp; $BA$211 &amp;#REF!),0)),"",INDIRECT(CONCATENATE("Table!",ADDRESS(#REF!,MATCH(W$1,INDIRECT("Table!A" &amp;#REF!):INDIRECT("Table!" &amp; $BA$211 &amp;#REF!),0)))))</f>
        <v/>
      </c>
    </row>
    <row r="104" spans="1:21">
      <c r="A104" s="4"/>
      <c r="B104" s="28" t="str">
        <f ca="1">IF(ISERROR(MATCH(B$1,INDIRECT("Table!A"&amp;#REF!):INDIRECT("Table!" &amp; $BA$211 &amp;#REF!),0)),"",INDIRECT(CONCATENATE("Table!",ADDRESS(#REF!,MATCH(B$1,INDIRECT("Table!A" &amp;#REF!):INDIRECT("Table!" &amp; $BA$211 &amp;#REF!),0)))))</f>
        <v/>
      </c>
      <c r="C104" s="28" t="str">
        <f ca="1">IF(ISERROR(MATCH(C$1,INDIRECT("Table!A"&amp;#REF!):INDIRECT("Table!" &amp; $BA$211 &amp;#REF!),0)),"",INDIRECT(CONCATENATE("Table!",ADDRESS(#REF!,MATCH(C$1,INDIRECT("Table!A" &amp;#REF!):INDIRECT("Table!" &amp; $BA$211 &amp;#REF!),0)))))</f>
        <v/>
      </c>
      <c r="D104" s="28" t="str">
        <f ca="1">IF(ISERROR(MATCH(D$1,INDIRECT("Table!A"&amp;#REF!):INDIRECT("Table!" &amp; $BA$211 &amp;#REF!),0)),"",INDIRECT(CONCATENATE("Table!",ADDRESS(#REF!,MATCH(D$1,INDIRECT("Table!A" &amp;#REF!):INDIRECT("Table!" &amp; $BA$211 &amp;#REF!),0)))))</f>
        <v/>
      </c>
      <c r="E104" s="28" t="str">
        <f ca="1">IF(ISERROR(MATCH(E$1,INDIRECT("Table!A"&amp;#REF!):INDIRECT("Table!" &amp; $BA$211 &amp;#REF!),0)),"",INDIRECT(CONCATENATE("Table!",ADDRESS(#REF!,MATCH(E$1,INDIRECT("Table!A" &amp;#REF!):INDIRECT("Table!" &amp; $BA$211 &amp;#REF!),0)))))</f>
        <v/>
      </c>
      <c r="F104" s="28" t="str">
        <f ca="1">IF(ISERROR(MATCH(F$1,INDIRECT("Table!A"&amp;#REF!):INDIRECT("Table!" &amp; $BA$211 &amp;#REF!),0)),"",INDIRECT(CONCATENATE("Table!",ADDRESS(#REF!,MATCH(F$1,INDIRECT("Table!A" &amp;#REF!):INDIRECT("Table!" &amp; $BA$211 &amp;#REF!),0)))))</f>
        <v/>
      </c>
      <c r="G104" s="28" t="str">
        <f ca="1">IF(ISERROR(MATCH(G$1,INDIRECT("Table!A"&amp;#REF!):INDIRECT("Table!" &amp; $BA$211 &amp;#REF!),0)),"",INDIRECT(CONCATENATE("Table!",ADDRESS(#REF!,MATCH(G$1,INDIRECT("Table!A" &amp;#REF!):INDIRECT("Table!" &amp; $BA$211 &amp;#REF!),0)))))</f>
        <v/>
      </c>
      <c r="H104" s="28" t="str">
        <f ca="1">IF(ISERROR(MATCH(H$1,INDIRECT("Table!A"&amp;#REF!):INDIRECT("Table!" &amp; $BA$211 &amp;#REF!),0)),"",INDIRECT(CONCATENATE("Table!",ADDRESS(#REF!,MATCH(H$1,INDIRECT("Table!A" &amp;#REF!):INDIRECT("Table!" &amp; $BA$211 &amp;#REF!),0)))))</f>
        <v/>
      </c>
      <c r="I104" s="278"/>
      <c r="J104" s="278"/>
      <c r="K104" s="28" t="str">
        <f ca="1">IF(ISERROR(MATCH(L$1,INDIRECT("Table!A"&amp;#REF!):INDIRECT("Table!" &amp; $BA$211 &amp;#REF!),0)),"",INDIRECT(CONCATENATE("Table!",ADDRESS(#REF!,MATCH(L$1,INDIRECT("Table!A" &amp;#REF!):INDIRECT("Table!" &amp; $BA$211 &amp;#REF!),0)))))</f>
        <v/>
      </c>
      <c r="L104" s="28" t="str">
        <f ca="1">IF(ISERROR(MATCH(M$1,INDIRECT("Table!A"&amp;#REF!):INDIRECT("Table!" &amp; $BA$211 &amp;#REF!),0)),"",INDIRECT(CONCATENATE("Table!",ADDRESS(#REF!,MATCH(M$1,INDIRECT("Table!A" &amp;#REF!):INDIRECT("Table!" &amp; $BA$211 &amp;#REF!),0)))))</f>
        <v/>
      </c>
      <c r="M104" s="28" t="str">
        <f ca="1">IF(ISERROR(MATCH(N$1,INDIRECT("Table!A"&amp;#REF!):INDIRECT("Table!" &amp; $BA$211 &amp;#REF!),0)),"",INDIRECT(CONCATENATE("Table!",ADDRESS(#REF!,MATCH(N$1,INDIRECT("Table!A" &amp;#REF!):INDIRECT("Table!" &amp; $BA$211 &amp;#REF!),0)))))</f>
        <v/>
      </c>
      <c r="N104" s="28" t="str">
        <f ca="1">IF(ISERROR(MATCH(O$1,INDIRECT("Table!A"&amp;#REF!):INDIRECT("Table!" &amp; $BA$211 &amp;#REF!),0)),"",INDIRECT(CONCATENATE("Table!",ADDRESS(#REF!,MATCH(O$1,INDIRECT("Table!A" &amp;#REF!):INDIRECT("Table!" &amp; $BA$211 &amp;#REF!),0)))))</f>
        <v/>
      </c>
      <c r="O104" s="278"/>
      <c r="P104" s="278"/>
      <c r="Q104" s="278"/>
      <c r="R104" s="278"/>
      <c r="S104" s="28"/>
      <c r="T104" s="28" t="str">
        <f ca="1">IF(ISERROR(MATCH(V$1,INDIRECT("Table!A"&amp;#REF!):INDIRECT("Table!" &amp; $BA$211 &amp;#REF!),0)),"",INDIRECT(CONCATENATE("Table!",ADDRESS(#REF!,MATCH(V$1,INDIRECT("Table!A" &amp;#REF!):INDIRECT("Table!" &amp; $BA$211 &amp;#REF!),0)))))</f>
        <v/>
      </c>
      <c r="U104" s="28" t="str">
        <f ca="1">IF(ISERROR(MATCH(W$1,INDIRECT("Table!A"&amp;#REF!):INDIRECT("Table!" &amp; $BA$211 &amp;#REF!),0)),"",INDIRECT(CONCATENATE("Table!",ADDRESS(#REF!,MATCH(W$1,INDIRECT("Table!A" &amp;#REF!):INDIRECT("Table!" &amp; $BA$211 &amp;#REF!),0)))))</f>
        <v/>
      </c>
    </row>
    <row r="105" spans="1:21">
      <c r="A105" s="4"/>
      <c r="B105" s="28" t="str">
        <f ca="1">IF(ISERROR(MATCH(B$1,INDIRECT("Table!A"&amp;#REF!):INDIRECT("Table!" &amp; $BA$211 &amp;#REF!),0)),"",INDIRECT(CONCATENATE("Table!",ADDRESS(#REF!,MATCH(B$1,INDIRECT("Table!A" &amp;#REF!):INDIRECT("Table!" &amp; $BA$211 &amp;#REF!),0)))))</f>
        <v/>
      </c>
      <c r="C105" s="28" t="str">
        <f ca="1">IF(ISERROR(MATCH(C$1,INDIRECT("Table!A"&amp;#REF!):INDIRECT("Table!" &amp; $BA$211 &amp;#REF!),0)),"",INDIRECT(CONCATENATE("Table!",ADDRESS(#REF!,MATCH(C$1,INDIRECT("Table!A" &amp;#REF!):INDIRECT("Table!" &amp; $BA$211 &amp;#REF!),0)))))</f>
        <v/>
      </c>
      <c r="D105" s="28" t="str">
        <f ca="1">IF(ISERROR(MATCH(D$1,INDIRECT("Table!A"&amp;#REF!):INDIRECT("Table!" &amp; $BA$211 &amp;#REF!),0)),"",INDIRECT(CONCATENATE("Table!",ADDRESS(#REF!,MATCH(D$1,INDIRECT("Table!A" &amp;#REF!):INDIRECT("Table!" &amp; $BA$211 &amp;#REF!),0)))))</f>
        <v/>
      </c>
      <c r="E105" s="28" t="str">
        <f ca="1">IF(ISERROR(MATCH(E$1,INDIRECT("Table!A"&amp;#REF!):INDIRECT("Table!" &amp; $BA$211 &amp;#REF!),0)),"",INDIRECT(CONCATENATE("Table!",ADDRESS(#REF!,MATCH(E$1,INDIRECT("Table!A" &amp;#REF!):INDIRECT("Table!" &amp; $BA$211 &amp;#REF!),0)))))</f>
        <v/>
      </c>
      <c r="F105" s="28" t="str">
        <f ca="1">IF(ISERROR(MATCH(F$1,INDIRECT("Table!A"&amp;#REF!):INDIRECT("Table!" &amp; $BA$211 &amp;#REF!),0)),"",INDIRECT(CONCATENATE("Table!",ADDRESS(#REF!,MATCH(F$1,INDIRECT("Table!A" &amp;#REF!):INDIRECT("Table!" &amp; $BA$211 &amp;#REF!),0)))))</f>
        <v/>
      </c>
      <c r="G105" s="28" t="str">
        <f ca="1">IF(ISERROR(MATCH(G$1,INDIRECT("Table!A"&amp;#REF!):INDIRECT("Table!" &amp; $BA$211 &amp;#REF!),0)),"",INDIRECT(CONCATENATE("Table!",ADDRESS(#REF!,MATCH(G$1,INDIRECT("Table!A" &amp;#REF!):INDIRECT("Table!" &amp; $BA$211 &amp;#REF!),0)))))</f>
        <v/>
      </c>
      <c r="H105" s="28" t="str">
        <f ca="1">IF(ISERROR(MATCH(H$1,INDIRECT("Table!A"&amp;#REF!):INDIRECT("Table!" &amp; $BA$211 &amp;#REF!),0)),"",INDIRECT(CONCATENATE("Table!",ADDRESS(#REF!,MATCH(H$1,INDIRECT("Table!A" &amp;#REF!):INDIRECT("Table!" &amp; $BA$211 &amp;#REF!),0)))))</f>
        <v/>
      </c>
      <c r="I105" s="278"/>
      <c r="J105" s="278"/>
      <c r="K105" s="28" t="str">
        <f ca="1">IF(ISERROR(MATCH(L$1,INDIRECT("Table!A"&amp;#REF!):INDIRECT("Table!" &amp; $BA$211 &amp;#REF!),0)),"",INDIRECT(CONCATENATE("Table!",ADDRESS(#REF!,MATCH(L$1,INDIRECT("Table!A" &amp;#REF!):INDIRECT("Table!" &amp; $BA$211 &amp;#REF!),0)))))</f>
        <v/>
      </c>
      <c r="L105" s="28" t="str">
        <f ca="1">IF(ISERROR(MATCH(M$1,INDIRECT("Table!A"&amp;#REF!):INDIRECT("Table!" &amp; $BA$211 &amp;#REF!),0)),"",INDIRECT(CONCATENATE("Table!",ADDRESS(#REF!,MATCH(M$1,INDIRECT("Table!A" &amp;#REF!):INDIRECT("Table!" &amp; $BA$211 &amp;#REF!),0)))))</f>
        <v/>
      </c>
      <c r="M105" s="28" t="str">
        <f ca="1">IF(ISERROR(MATCH(N$1,INDIRECT("Table!A"&amp;#REF!):INDIRECT("Table!" &amp; $BA$211 &amp;#REF!),0)),"",INDIRECT(CONCATENATE("Table!",ADDRESS(#REF!,MATCH(N$1,INDIRECT("Table!A" &amp;#REF!):INDIRECT("Table!" &amp; $BA$211 &amp;#REF!),0)))))</f>
        <v/>
      </c>
      <c r="N105" s="28" t="str">
        <f ca="1">IF(ISERROR(MATCH(O$1,INDIRECT("Table!A"&amp;#REF!):INDIRECT("Table!" &amp; $BA$211 &amp;#REF!),0)),"",INDIRECT(CONCATENATE("Table!",ADDRESS(#REF!,MATCH(O$1,INDIRECT("Table!A" &amp;#REF!):INDIRECT("Table!" &amp; $BA$211 &amp;#REF!),0)))))</f>
        <v/>
      </c>
      <c r="O105" s="278"/>
      <c r="P105" s="278"/>
      <c r="Q105" s="278"/>
      <c r="R105" s="278"/>
      <c r="S105" s="28"/>
      <c r="T105" s="28" t="str">
        <f ca="1">IF(ISERROR(MATCH(V$1,INDIRECT("Table!A"&amp;#REF!):INDIRECT("Table!" &amp; $BA$211 &amp;#REF!),0)),"",INDIRECT(CONCATENATE("Table!",ADDRESS(#REF!,MATCH(V$1,INDIRECT("Table!A" &amp;#REF!):INDIRECT("Table!" &amp; $BA$211 &amp;#REF!),0)))))</f>
        <v/>
      </c>
      <c r="U105" s="28" t="str">
        <f ca="1">IF(ISERROR(MATCH(W$1,INDIRECT("Table!A"&amp;#REF!):INDIRECT("Table!" &amp; $BA$211 &amp;#REF!),0)),"",INDIRECT(CONCATENATE("Table!",ADDRESS(#REF!,MATCH(W$1,INDIRECT("Table!A" &amp;#REF!):INDIRECT("Table!" &amp; $BA$211 &amp;#REF!),0)))))</f>
        <v/>
      </c>
    </row>
    <row r="106" spans="1:21">
      <c r="A106" s="4"/>
      <c r="B106" s="28" t="str">
        <f ca="1">IF(ISERROR(MATCH(B$1,INDIRECT("Table!A"&amp;#REF!):INDIRECT("Table!" &amp; $BA$211 &amp;#REF!),0)),"",INDIRECT(CONCATENATE("Table!",ADDRESS(#REF!,MATCH(B$1,INDIRECT("Table!A" &amp;#REF!):INDIRECT("Table!" &amp; $BA$211 &amp;#REF!),0)))))</f>
        <v/>
      </c>
      <c r="C106" s="28" t="str">
        <f ca="1">IF(ISERROR(MATCH(C$1,INDIRECT("Table!A"&amp;#REF!):INDIRECT("Table!" &amp; $BA$211 &amp;#REF!),0)),"",INDIRECT(CONCATENATE("Table!",ADDRESS(#REF!,MATCH(C$1,INDIRECT("Table!A" &amp;#REF!):INDIRECT("Table!" &amp; $BA$211 &amp;#REF!),0)))))</f>
        <v/>
      </c>
      <c r="D106" s="28" t="str">
        <f ca="1">IF(ISERROR(MATCH(D$1,INDIRECT("Table!A"&amp;#REF!):INDIRECT("Table!" &amp; $BA$211 &amp;#REF!),0)),"",INDIRECT(CONCATENATE("Table!",ADDRESS(#REF!,MATCH(D$1,INDIRECT("Table!A" &amp;#REF!):INDIRECT("Table!" &amp; $BA$211 &amp;#REF!),0)))))</f>
        <v/>
      </c>
      <c r="E106" s="28" t="str">
        <f ca="1">IF(ISERROR(MATCH(E$1,INDIRECT("Table!A"&amp;#REF!):INDIRECT("Table!" &amp; $BA$211 &amp;#REF!),0)),"",INDIRECT(CONCATENATE("Table!",ADDRESS(#REF!,MATCH(E$1,INDIRECT("Table!A" &amp;#REF!):INDIRECT("Table!" &amp; $BA$211 &amp;#REF!),0)))))</f>
        <v/>
      </c>
      <c r="F106" s="28" t="str">
        <f ca="1">IF(ISERROR(MATCH(F$1,INDIRECT("Table!A"&amp;#REF!):INDIRECT("Table!" &amp; $BA$211 &amp;#REF!),0)),"",INDIRECT(CONCATENATE("Table!",ADDRESS(#REF!,MATCH(F$1,INDIRECT("Table!A" &amp;#REF!):INDIRECT("Table!" &amp; $BA$211 &amp;#REF!),0)))))</f>
        <v/>
      </c>
      <c r="G106" s="28" t="str">
        <f ca="1">IF(ISERROR(MATCH(G$1,INDIRECT("Table!A"&amp;#REF!):INDIRECT("Table!" &amp; $BA$211 &amp;#REF!),0)),"",INDIRECT(CONCATENATE("Table!",ADDRESS(#REF!,MATCH(G$1,INDIRECT("Table!A" &amp;#REF!):INDIRECT("Table!" &amp; $BA$211 &amp;#REF!),0)))))</f>
        <v/>
      </c>
      <c r="H106" s="28" t="str">
        <f ca="1">IF(ISERROR(MATCH(H$1,INDIRECT("Table!A"&amp;#REF!):INDIRECT("Table!" &amp; $BA$211 &amp;#REF!),0)),"",INDIRECT(CONCATENATE("Table!",ADDRESS(#REF!,MATCH(H$1,INDIRECT("Table!A" &amp;#REF!):INDIRECT("Table!" &amp; $BA$211 &amp;#REF!),0)))))</f>
        <v/>
      </c>
      <c r="I106" s="278"/>
      <c r="J106" s="278"/>
      <c r="K106" s="28" t="str">
        <f ca="1">IF(ISERROR(MATCH(L$1,INDIRECT("Table!A"&amp;#REF!):INDIRECT("Table!" &amp; $BA$211 &amp;#REF!),0)),"",INDIRECT(CONCATENATE("Table!",ADDRESS(#REF!,MATCH(L$1,INDIRECT("Table!A" &amp;#REF!):INDIRECT("Table!" &amp; $BA$211 &amp;#REF!),0)))))</f>
        <v/>
      </c>
      <c r="L106" s="28" t="str">
        <f ca="1">IF(ISERROR(MATCH(M$1,INDIRECT("Table!A"&amp;#REF!):INDIRECT("Table!" &amp; $BA$211 &amp;#REF!),0)),"",INDIRECT(CONCATENATE("Table!",ADDRESS(#REF!,MATCH(M$1,INDIRECT("Table!A" &amp;#REF!):INDIRECT("Table!" &amp; $BA$211 &amp;#REF!),0)))))</f>
        <v/>
      </c>
      <c r="M106" s="28" t="str">
        <f ca="1">IF(ISERROR(MATCH(N$1,INDIRECT("Table!A"&amp;#REF!):INDIRECT("Table!" &amp; $BA$211 &amp;#REF!),0)),"",INDIRECT(CONCATENATE("Table!",ADDRESS(#REF!,MATCH(N$1,INDIRECT("Table!A" &amp;#REF!):INDIRECT("Table!" &amp; $BA$211 &amp;#REF!),0)))))</f>
        <v/>
      </c>
      <c r="N106" s="28" t="str">
        <f ca="1">IF(ISERROR(MATCH(O$1,INDIRECT("Table!A"&amp;#REF!):INDIRECT("Table!" &amp; $BA$211 &amp;#REF!),0)),"",INDIRECT(CONCATENATE("Table!",ADDRESS(#REF!,MATCH(O$1,INDIRECT("Table!A" &amp;#REF!):INDIRECT("Table!" &amp; $BA$211 &amp;#REF!),0)))))</f>
        <v/>
      </c>
      <c r="O106" s="278"/>
      <c r="P106" s="278"/>
      <c r="Q106" s="278"/>
      <c r="R106" s="278"/>
      <c r="S106" s="28"/>
      <c r="T106" s="28" t="str">
        <f ca="1">IF(ISERROR(MATCH(V$1,INDIRECT("Table!A"&amp;#REF!):INDIRECT("Table!" &amp; $BA$211 &amp;#REF!),0)),"",INDIRECT(CONCATENATE("Table!",ADDRESS(#REF!,MATCH(V$1,INDIRECT("Table!A" &amp;#REF!):INDIRECT("Table!" &amp; $BA$211 &amp;#REF!),0)))))</f>
        <v/>
      </c>
      <c r="U106" s="28" t="str">
        <f ca="1">IF(ISERROR(MATCH(W$1,INDIRECT("Table!A"&amp;#REF!):INDIRECT("Table!" &amp; $BA$211 &amp;#REF!),0)),"",INDIRECT(CONCATENATE("Table!",ADDRESS(#REF!,MATCH(W$1,INDIRECT("Table!A" &amp;#REF!):INDIRECT("Table!" &amp; $BA$211 &amp;#REF!),0)))))</f>
        <v/>
      </c>
    </row>
    <row r="107" spans="1:21">
      <c r="A107" s="4"/>
      <c r="B107" s="28" t="str">
        <f ca="1">IF(ISERROR(MATCH(B$1,INDIRECT("Table!A"&amp;#REF!):INDIRECT("Table!" &amp; $BA$211 &amp;#REF!),0)),"",INDIRECT(CONCATENATE("Table!",ADDRESS(#REF!,MATCH(B$1,INDIRECT("Table!A" &amp;#REF!):INDIRECT("Table!" &amp; $BA$211 &amp;#REF!),0)))))</f>
        <v/>
      </c>
      <c r="C107" s="28" t="str">
        <f ca="1">IF(ISERROR(MATCH(C$1,INDIRECT("Table!A"&amp;#REF!):INDIRECT("Table!" &amp; $BA$211 &amp;#REF!),0)),"",INDIRECT(CONCATENATE("Table!",ADDRESS(#REF!,MATCH(C$1,INDIRECT("Table!A" &amp;#REF!):INDIRECT("Table!" &amp; $BA$211 &amp;#REF!),0)))))</f>
        <v/>
      </c>
      <c r="D107" s="28" t="str">
        <f ca="1">IF(ISERROR(MATCH(D$1,INDIRECT("Table!A"&amp;#REF!):INDIRECT("Table!" &amp; $BA$211 &amp;#REF!),0)),"",INDIRECT(CONCATENATE("Table!",ADDRESS(#REF!,MATCH(D$1,INDIRECT("Table!A" &amp;#REF!):INDIRECT("Table!" &amp; $BA$211 &amp;#REF!),0)))))</f>
        <v/>
      </c>
      <c r="E107" s="28" t="str">
        <f ca="1">IF(ISERROR(MATCH(E$1,INDIRECT("Table!A"&amp;#REF!):INDIRECT("Table!" &amp; $BA$211 &amp;#REF!),0)),"",INDIRECT(CONCATENATE("Table!",ADDRESS(#REF!,MATCH(E$1,INDIRECT("Table!A" &amp;#REF!):INDIRECT("Table!" &amp; $BA$211 &amp;#REF!),0)))))</f>
        <v/>
      </c>
      <c r="F107" s="28" t="str">
        <f ca="1">IF(ISERROR(MATCH(F$1,INDIRECT("Table!A"&amp;#REF!):INDIRECT("Table!" &amp; $BA$211 &amp;#REF!),0)),"",INDIRECT(CONCATENATE("Table!",ADDRESS(#REF!,MATCH(F$1,INDIRECT("Table!A" &amp;#REF!):INDIRECT("Table!" &amp; $BA$211 &amp;#REF!),0)))))</f>
        <v/>
      </c>
      <c r="G107" s="28" t="str">
        <f ca="1">IF(ISERROR(MATCH(G$1,INDIRECT("Table!A"&amp;#REF!):INDIRECT("Table!" &amp; $BA$211 &amp;#REF!),0)),"",INDIRECT(CONCATENATE("Table!",ADDRESS(#REF!,MATCH(G$1,INDIRECT("Table!A" &amp;#REF!):INDIRECT("Table!" &amp; $BA$211 &amp;#REF!),0)))))</f>
        <v/>
      </c>
      <c r="H107" s="28" t="str">
        <f ca="1">IF(ISERROR(MATCH(H$1,INDIRECT("Table!A"&amp;#REF!):INDIRECT("Table!" &amp; $BA$211 &amp;#REF!),0)),"",INDIRECT(CONCATENATE("Table!",ADDRESS(#REF!,MATCH(H$1,INDIRECT("Table!A" &amp;#REF!):INDIRECT("Table!" &amp; $BA$211 &amp;#REF!),0)))))</f>
        <v/>
      </c>
      <c r="I107" s="278"/>
      <c r="J107" s="278"/>
      <c r="K107" s="28" t="str">
        <f ca="1">IF(ISERROR(MATCH(L$1,INDIRECT("Table!A"&amp;#REF!):INDIRECT("Table!" &amp; $BA$211 &amp;#REF!),0)),"",INDIRECT(CONCATENATE("Table!",ADDRESS(#REF!,MATCH(L$1,INDIRECT("Table!A" &amp;#REF!):INDIRECT("Table!" &amp; $BA$211 &amp;#REF!),0)))))</f>
        <v/>
      </c>
      <c r="L107" s="28" t="str">
        <f ca="1">IF(ISERROR(MATCH(M$1,INDIRECT("Table!A"&amp;#REF!):INDIRECT("Table!" &amp; $BA$211 &amp;#REF!),0)),"",INDIRECT(CONCATENATE("Table!",ADDRESS(#REF!,MATCH(M$1,INDIRECT("Table!A" &amp;#REF!):INDIRECT("Table!" &amp; $BA$211 &amp;#REF!),0)))))</f>
        <v/>
      </c>
      <c r="M107" s="28" t="str">
        <f ca="1">IF(ISERROR(MATCH(N$1,INDIRECT("Table!A"&amp;#REF!):INDIRECT("Table!" &amp; $BA$211 &amp;#REF!),0)),"",INDIRECT(CONCATENATE("Table!",ADDRESS(#REF!,MATCH(N$1,INDIRECT("Table!A" &amp;#REF!):INDIRECT("Table!" &amp; $BA$211 &amp;#REF!),0)))))</f>
        <v/>
      </c>
      <c r="N107" s="28" t="str">
        <f ca="1">IF(ISERROR(MATCH(O$1,INDIRECT("Table!A"&amp;#REF!):INDIRECT("Table!" &amp; $BA$211 &amp;#REF!),0)),"",INDIRECT(CONCATENATE("Table!",ADDRESS(#REF!,MATCH(O$1,INDIRECT("Table!A" &amp;#REF!):INDIRECT("Table!" &amp; $BA$211 &amp;#REF!),0)))))</f>
        <v/>
      </c>
      <c r="O107" s="278"/>
      <c r="P107" s="278"/>
      <c r="Q107" s="278"/>
      <c r="R107" s="278"/>
      <c r="S107" s="28"/>
      <c r="T107" s="28" t="str">
        <f ca="1">IF(ISERROR(MATCH(V$1,INDIRECT("Table!A"&amp;#REF!):INDIRECT("Table!" &amp; $BA$211 &amp;#REF!),0)),"",INDIRECT(CONCATENATE("Table!",ADDRESS(#REF!,MATCH(V$1,INDIRECT("Table!A" &amp;#REF!):INDIRECT("Table!" &amp; $BA$211 &amp;#REF!),0)))))</f>
        <v/>
      </c>
      <c r="U107" s="28" t="str">
        <f ca="1">IF(ISERROR(MATCH(W$1,INDIRECT("Table!A"&amp;#REF!):INDIRECT("Table!" &amp; $BA$211 &amp;#REF!),0)),"",INDIRECT(CONCATENATE("Table!",ADDRESS(#REF!,MATCH(W$1,INDIRECT("Table!A" &amp;#REF!):INDIRECT("Table!" &amp; $BA$211 &amp;#REF!),0)))))</f>
        <v/>
      </c>
    </row>
    <row r="108" spans="1:21">
      <c r="A108" s="4"/>
      <c r="B108" s="28" t="str">
        <f ca="1">IF(ISERROR(MATCH(B$1,INDIRECT("Table!A"&amp;#REF!):INDIRECT("Table!" &amp; $BA$211 &amp;#REF!),0)),"",INDIRECT(CONCATENATE("Table!",ADDRESS(#REF!,MATCH(B$1,INDIRECT("Table!A" &amp;#REF!):INDIRECT("Table!" &amp; $BA$211 &amp;#REF!),0)))))</f>
        <v/>
      </c>
      <c r="C108" s="28" t="str">
        <f ca="1">IF(ISERROR(MATCH(C$1,INDIRECT("Table!A"&amp;#REF!):INDIRECT("Table!" &amp; $BA$211 &amp;#REF!),0)),"",INDIRECT(CONCATENATE("Table!",ADDRESS(#REF!,MATCH(C$1,INDIRECT("Table!A" &amp;#REF!):INDIRECT("Table!" &amp; $BA$211 &amp;#REF!),0)))))</f>
        <v/>
      </c>
      <c r="D108" s="28" t="str">
        <f ca="1">IF(ISERROR(MATCH(D$1,INDIRECT("Table!A"&amp;#REF!):INDIRECT("Table!" &amp; $BA$211 &amp;#REF!),0)),"",INDIRECT(CONCATENATE("Table!",ADDRESS(#REF!,MATCH(D$1,INDIRECT("Table!A" &amp;#REF!):INDIRECT("Table!" &amp; $BA$211 &amp;#REF!),0)))))</f>
        <v/>
      </c>
      <c r="E108" s="28" t="str">
        <f ca="1">IF(ISERROR(MATCH(E$1,INDIRECT("Table!A"&amp;#REF!):INDIRECT("Table!" &amp; $BA$211 &amp;#REF!),0)),"",INDIRECT(CONCATENATE("Table!",ADDRESS(#REF!,MATCH(E$1,INDIRECT("Table!A" &amp;#REF!):INDIRECT("Table!" &amp; $BA$211 &amp;#REF!),0)))))</f>
        <v/>
      </c>
      <c r="F108" s="28" t="str">
        <f ca="1">IF(ISERROR(MATCH(F$1,INDIRECT("Table!A"&amp;#REF!):INDIRECT("Table!" &amp; $BA$211 &amp;#REF!),0)),"",INDIRECT(CONCATENATE("Table!",ADDRESS(#REF!,MATCH(F$1,INDIRECT("Table!A" &amp;#REF!):INDIRECT("Table!" &amp; $BA$211 &amp;#REF!),0)))))</f>
        <v/>
      </c>
      <c r="G108" s="28" t="str">
        <f ca="1">IF(ISERROR(MATCH(G$1,INDIRECT("Table!A"&amp;#REF!):INDIRECT("Table!" &amp; $BA$211 &amp;#REF!),0)),"",INDIRECT(CONCATENATE("Table!",ADDRESS(#REF!,MATCH(G$1,INDIRECT("Table!A" &amp;#REF!):INDIRECT("Table!" &amp; $BA$211 &amp;#REF!),0)))))</f>
        <v/>
      </c>
      <c r="H108" s="28" t="str">
        <f ca="1">IF(ISERROR(MATCH(H$1,INDIRECT("Table!A"&amp;#REF!):INDIRECT("Table!" &amp; $BA$211 &amp;#REF!),0)),"",INDIRECT(CONCATENATE("Table!",ADDRESS(#REF!,MATCH(H$1,INDIRECT("Table!A" &amp;#REF!):INDIRECT("Table!" &amp; $BA$211 &amp;#REF!),0)))))</f>
        <v/>
      </c>
      <c r="I108" s="278"/>
      <c r="J108" s="278"/>
      <c r="K108" s="28" t="str">
        <f ca="1">IF(ISERROR(MATCH(L$1,INDIRECT("Table!A"&amp;#REF!):INDIRECT("Table!" &amp; $BA$211 &amp;#REF!),0)),"",INDIRECT(CONCATENATE("Table!",ADDRESS(#REF!,MATCH(L$1,INDIRECT("Table!A" &amp;#REF!):INDIRECT("Table!" &amp; $BA$211 &amp;#REF!),0)))))</f>
        <v/>
      </c>
      <c r="L108" s="28" t="str">
        <f ca="1">IF(ISERROR(MATCH(M$1,INDIRECT("Table!A"&amp;#REF!):INDIRECT("Table!" &amp; $BA$211 &amp;#REF!),0)),"",INDIRECT(CONCATENATE("Table!",ADDRESS(#REF!,MATCH(M$1,INDIRECT("Table!A" &amp;#REF!):INDIRECT("Table!" &amp; $BA$211 &amp;#REF!),0)))))</f>
        <v/>
      </c>
      <c r="M108" s="28" t="str">
        <f ca="1">IF(ISERROR(MATCH(N$1,INDIRECT("Table!A"&amp;#REF!):INDIRECT("Table!" &amp; $BA$211 &amp;#REF!),0)),"",INDIRECT(CONCATENATE("Table!",ADDRESS(#REF!,MATCH(N$1,INDIRECT("Table!A" &amp;#REF!):INDIRECT("Table!" &amp; $BA$211 &amp;#REF!),0)))))</f>
        <v/>
      </c>
      <c r="N108" s="28" t="str">
        <f ca="1">IF(ISERROR(MATCH(O$1,INDIRECT("Table!A"&amp;#REF!):INDIRECT("Table!" &amp; $BA$211 &amp;#REF!),0)),"",INDIRECT(CONCATENATE("Table!",ADDRESS(#REF!,MATCH(O$1,INDIRECT("Table!A" &amp;#REF!):INDIRECT("Table!" &amp; $BA$211 &amp;#REF!),0)))))</f>
        <v/>
      </c>
      <c r="O108" s="278"/>
      <c r="P108" s="278"/>
      <c r="Q108" s="278"/>
      <c r="R108" s="278"/>
      <c r="S108" s="28"/>
      <c r="T108" s="28" t="str">
        <f ca="1">IF(ISERROR(MATCH(V$1,INDIRECT("Table!A"&amp;#REF!):INDIRECT("Table!" &amp; $BA$211 &amp;#REF!),0)),"",INDIRECT(CONCATENATE("Table!",ADDRESS(#REF!,MATCH(V$1,INDIRECT("Table!A" &amp;#REF!):INDIRECT("Table!" &amp; $BA$211 &amp;#REF!),0)))))</f>
        <v/>
      </c>
      <c r="U108" s="28" t="str">
        <f ca="1">IF(ISERROR(MATCH(W$1,INDIRECT("Table!A"&amp;#REF!):INDIRECT("Table!" &amp; $BA$211 &amp;#REF!),0)),"",INDIRECT(CONCATENATE("Table!",ADDRESS(#REF!,MATCH(W$1,INDIRECT("Table!A" &amp;#REF!):INDIRECT("Table!" &amp; $BA$211 &amp;#REF!),0)))))</f>
        <v/>
      </c>
    </row>
    <row r="109" spans="1:21">
      <c r="A109" s="4"/>
      <c r="B109" s="28" t="str">
        <f ca="1">IF(ISERROR(MATCH(B$1,INDIRECT("Table!A"&amp;#REF!):INDIRECT("Table!" &amp; $BA$211 &amp;#REF!),0)),"",INDIRECT(CONCATENATE("Table!",ADDRESS(#REF!,MATCH(B$1,INDIRECT("Table!A" &amp;#REF!):INDIRECT("Table!" &amp; $BA$211 &amp;#REF!),0)))))</f>
        <v/>
      </c>
      <c r="C109" s="28" t="str">
        <f ca="1">IF(ISERROR(MATCH(C$1,INDIRECT("Table!A"&amp;#REF!):INDIRECT("Table!" &amp; $BA$211 &amp;#REF!),0)),"",INDIRECT(CONCATENATE("Table!",ADDRESS(#REF!,MATCH(C$1,INDIRECT("Table!A" &amp;#REF!):INDIRECT("Table!" &amp; $BA$211 &amp;#REF!),0)))))</f>
        <v/>
      </c>
      <c r="D109" s="28" t="str">
        <f ca="1">IF(ISERROR(MATCH(D$1,INDIRECT("Table!A"&amp;#REF!):INDIRECT("Table!" &amp; $BA$211 &amp;#REF!),0)),"",INDIRECT(CONCATENATE("Table!",ADDRESS(#REF!,MATCH(D$1,INDIRECT("Table!A" &amp;#REF!):INDIRECT("Table!" &amp; $BA$211 &amp;#REF!),0)))))</f>
        <v/>
      </c>
      <c r="E109" s="28" t="str">
        <f ca="1">IF(ISERROR(MATCH(E$1,INDIRECT("Table!A"&amp;#REF!):INDIRECT("Table!" &amp; $BA$211 &amp;#REF!),0)),"",INDIRECT(CONCATENATE("Table!",ADDRESS(#REF!,MATCH(E$1,INDIRECT("Table!A" &amp;#REF!):INDIRECT("Table!" &amp; $BA$211 &amp;#REF!),0)))))</f>
        <v/>
      </c>
      <c r="F109" s="28" t="str">
        <f ca="1">IF(ISERROR(MATCH(F$1,INDIRECT("Table!A"&amp;#REF!):INDIRECT("Table!" &amp; $BA$211 &amp;#REF!),0)),"",INDIRECT(CONCATENATE("Table!",ADDRESS(#REF!,MATCH(F$1,INDIRECT("Table!A" &amp;#REF!):INDIRECT("Table!" &amp; $BA$211 &amp;#REF!),0)))))</f>
        <v/>
      </c>
      <c r="G109" s="28" t="str">
        <f ca="1">IF(ISERROR(MATCH(G$1,INDIRECT("Table!A"&amp;#REF!):INDIRECT("Table!" &amp; $BA$211 &amp;#REF!),0)),"",INDIRECT(CONCATENATE("Table!",ADDRESS(#REF!,MATCH(G$1,INDIRECT("Table!A" &amp;#REF!):INDIRECT("Table!" &amp; $BA$211 &amp;#REF!),0)))))</f>
        <v/>
      </c>
      <c r="H109" s="28" t="str">
        <f ca="1">IF(ISERROR(MATCH(H$1,INDIRECT("Table!A"&amp;#REF!):INDIRECT("Table!" &amp; $BA$211 &amp;#REF!),0)),"",INDIRECT(CONCATENATE("Table!",ADDRESS(#REF!,MATCH(H$1,INDIRECT("Table!A" &amp;#REF!):INDIRECT("Table!" &amp; $BA$211 &amp;#REF!),0)))))</f>
        <v/>
      </c>
      <c r="I109" s="278"/>
      <c r="J109" s="278"/>
      <c r="K109" s="28" t="str">
        <f ca="1">IF(ISERROR(MATCH(L$1,INDIRECT("Table!A"&amp;#REF!):INDIRECT("Table!" &amp; $BA$211 &amp;#REF!),0)),"",INDIRECT(CONCATENATE("Table!",ADDRESS(#REF!,MATCH(L$1,INDIRECT("Table!A" &amp;#REF!):INDIRECT("Table!" &amp; $BA$211 &amp;#REF!),0)))))</f>
        <v/>
      </c>
      <c r="L109" s="28" t="str">
        <f ca="1">IF(ISERROR(MATCH(M$1,INDIRECT("Table!A"&amp;#REF!):INDIRECT("Table!" &amp; $BA$211 &amp;#REF!),0)),"",INDIRECT(CONCATENATE("Table!",ADDRESS(#REF!,MATCH(M$1,INDIRECT("Table!A" &amp;#REF!):INDIRECT("Table!" &amp; $BA$211 &amp;#REF!),0)))))</f>
        <v/>
      </c>
      <c r="M109" s="28" t="str">
        <f ca="1">IF(ISERROR(MATCH(N$1,INDIRECT("Table!A"&amp;#REF!):INDIRECT("Table!" &amp; $BA$211 &amp;#REF!),0)),"",INDIRECT(CONCATENATE("Table!",ADDRESS(#REF!,MATCH(N$1,INDIRECT("Table!A" &amp;#REF!):INDIRECT("Table!" &amp; $BA$211 &amp;#REF!),0)))))</f>
        <v/>
      </c>
      <c r="N109" s="28" t="str">
        <f ca="1">IF(ISERROR(MATCH(O$1,INDIRECT("Table!A"&amp;#REF!):INDIRECT("Table!" &amp; $BA$211 &amp;#REF!),0)),"",INDIRECT(CONCATENATE("Table!",ADDRESS(#REF!,MATCH(O$1,INDIRECT("Table!A" &amp;#REF!):INDIRECT("Table!" &amp; $BA$211 &amp;#REF!),0)))))</f>
        <v/>
      </c>
      <c r="O109" s="278"/>
      <c r="P109" s="278"/>
      <c r="Q109" s="278"/>
      <c r="R109" s="278"/>
      <c r="S109" s="28"/>
      <c r="T109" s="28" t="str">
        <f ca="1">IF(ISERROR(MATCH(V$1,INDIRECT("Table!A"&amp;#REF!):INDIRECT("Table!" &amp; $BA$211 &amp;#REF!),0)),"",INDIRECT(CONCATENATE("Table!",ADDRESS(#REF!,MATCH(V$1,INDIRECT("Table!A" &amp;#REF!):INDIRECT("Table!" &amp; $BA$211 &amp;#REF!),0)))))</f>
        <v/>
      </c>
      <c r="U109" s="28" t="str">
        <f ca="1">IF(ISERROR(MATCH(W$1,INDIRECT("Table!A"&amp;#REF!):INDIRECT("Table!" &amp; $BA$211 &amp;#REF!),0)),"",INDIRECT(CONCATENATE("Table!",ADDRESS(#REF!,MATCH(W$1,INDIRECT("Table!A" &amp;#REF!):INDIRECT("Table!" &amp; $BA$211 &amp;#REF!),0)))))</f>
        <v/>
      </c>
    </row>
    <row r="110" spans="1:21">
      <c r="A110" s="4"/>
      <c r="B110" s="28" t="str">
        <f ca="1">IF(ISERROR(MATCH(B$1,INDIRECT("Table!A"&amp;#REF!):INDIRECT("Table!" &amp; $BA$211 &amp;#REF!),0)),"",INDIRECT(CONCATENATE("Table!",ADDRESS(#REF!,MATCH(B$1,INDIRECT("Table!A" &amp;#REF!):INDIRECT("Table!" &amp; $BA$211 &amp;#REF!),0)))))</f>
        <v/>
      </c>
      <c r="C110" s="28" t="str">
        <f ca="1">IF(ISERROR(MATCH(C$1,INDIRECT("Table!A"&amp;#REF!):INDIRECT("Table!" &amp; $BA$211 &amp;#REF!),0)),"",INDIRECT(CONCATENATE("Table!",ADDRESS(#REF!,MATCH(C$1,INDIRECT("Table!A" &amp;#REF!):INDIRECT("Table!" &amp; $BA$211 &amp;#REF!),0)))))</f>
        <v/>
      </c>
      <c r="D110" s="28" t="str">
        <f ca="1">IF(ISERROR(MATCH(D$1,INDIRECT("Table!A"&amp;#REF!):INDIRECT("Table!" &amp; $BA$211 &amp;#REF!),0)),"",INDIRECT(CONCATENATE("Table!",ADDRESS(#REF!,MATCH(D$1,INDIRECT("Table!A" &amp;#REF!):INDIRECT("Table!" &amp; $BA$211 &amp;#REF!),0)))))</f>
        <v/>
      </c>
      <c r="E110" s="28" t="str">
        <f ca="1">IF(ISERROR(MATCH(E$1,INDIRECT("Table!A"&amp;#REF!):INDIRECT("Table!" &amp; $BA$211 &amp;#REF!),0)),"",INDIRECT(CONCATENATE("Table!",ADDRESS(#REF!,MATCH(E$1,INDIRECT("Table!A" &amp;#REF!):INDIRECT("Table!" &amp; $BA$211 &amp;#REF!),0)))))</f>
        <v/>
      </c>
      <c r="F110" s="28" t="str">
        <f ca="1">IF(ISERROR(MATCH(F$1,INDIRECT("Table!A"&amp;#REF!):INDIRECT("Table!" &amp; $BA$211 &amp;#REF!),0)),"",INDIRECT(CONCATENATE("Table!",ADDRESS(#REF!,MATCH(F$1,INDIRECT("Table!A" &amp;#REF!):INDIRECT("Table!" &amp; $BA$211 &amp;#REF!),0)))))</f>
        <v/>
      </c>
      <c r="G110" s="28" t="str">
        <f ca="1">IF(ISERROR(MATCH(G$1,INDIRECT("Table!A"&amp;#REF!):INDIRECT("Table!" &amp; $BA$211 &amp;#REF!),0)),"",INDIRECT(CONCATENATE("Table!",ADDRESS(#REF!,MATCH(G$1,INDIRECT("Table!A" &amp;#REF!):INDIRECT("Table!" &amp; $BA$211 &amp;#REF!),0)))))</f>
        <v/>
      </c>
      <c r="H110" s="28" t="str">
        <f ca="1">IF(ISERROR(MATCH(H$1,INDIRECT("Table!A"&amp;#REF!):INDIRECT("Table!" &amp; $BA$211 &amp;#REF!),0)),"",INDIRECT(CONCATENATE("Table!",ADDRESS(#REF!,MATCH(H$1,INDIRECT("Table!A" &amp;#REF!):INDIRECT("Table!" &amp; $BA$211 &amp;#REF!),0)))))</f>
        <v/>
      </c>
      <c r="I110" s="278"/>
      <c r="J110" s="278"/>
      <c r="K110" s="28" t="str">
        <f ca="1">IF(ISERROR(MATCH(L$1,INDIRECT("Table!A"&amp;#REF!):INDIRECT("Table!" &amp; $BA$211 &amp;#REF!),0)),"",INDIRECT(CONCATENATE("Table!",ADDRESS(#REF!,MATCH(L$1,INDIRECT("Table!A" &amp;#REF!):INDIRECT("Table!" &amp; $BA$211 &amp;#REF!),0)))))</f>
        <v/>
      </c>
      <c r="L110" s="28" t="str">
        <f ca="1">IF(ISERROR(MATCH(M$1,INDIRECT("Table!A"&amp;#REF!):INDIRECT("Table!" &amp; $BA$211 &amp;#REF!),0)),"",INDIRECT(CONCATENATE("Table!",ADDRESS(#REF!,MATCH(M$1,INDIRECT("Table!A" &amp;#REF!):INDIRECT("Table!" &amp; $BA$211 &amp;#REF!),0)))))</f>
        <v/>
      </c>
      <c r="M110" s="28" t="str">
        <f ca="1">IF(ISERROR(MATCH(N$1,INDIRECT("Table!A"&amp;#REF!):INDIRECT("Table!" &amp; $BA$211 &amp;#REF!),0)),"",INDIRECT(CONCATENATE("Table!",ADDRESS(#REF!,MATCH(N$1,INDIRECT("Table!A" &amp;#REF!):INDIRECT("Table!" &amp; $BA$211 &amp;#REF!),0)))))</f>
        <v/>
      </c>
      <c r="N110" s="28" t="str">
        <f ca="1">IF(ISERROR(MATCH(O$1,INDIRECT("Table!A"&amp;#REF!):INDIRECT("Table!" &amp; $BA$211 &amp;#REF!),0)),"",INDIRECT(CONCATENATE("Table!",ADDRESS(#REF!,MATCH(O$1,INDIRECT("Table!A" &amp;#REF!):INDIRECT("Table!" &amp; $BA$211 &amp;#REF!),0)))))</f>
        <v/>
      </c>
      <c r="O110" s="278"/>
      <c r="P110" s="278"/>
      <c r="Q110" s="278"/>
      <c r="R110" s="278"/>
      <c r="S110" s="28"/>
      <c r="T110" s="28" t="str">
        <f ca="1">IF(ISERROR(MATCH(V$1,INDIRECT("Table!A"&amp;#REF!):INDIRECT("Table!" &amp; $BA$211 &amp;#REF!),0)),"",INDIRECT(CONCATENATE("Table!",ADDRESS(#REF!,MATCH(V$1,INDIRECT("Table!A" &amp;#REF!):INDIRECT("Table!" &amp; $BA$211 &amp;#REF!),0)))))</f>
        <v/>
      </c>
      <c r="U110" s="28" t="str">
        <f ca="1">IF(ISERROR(MATCH(W$1,INDIRECT("Table!A"&amp;#REF!):INDIRECT("Table!" &amp; $BA$211 &amp;#REF!),0)),"",INDIRECT(CONCATENATE("Table!",ADDRESS(#REF!,MATCH(W$1,INDIRECT("Table!A" &amp;#REF!):INDIRECT("Table!" &amp; $BA$211 &amp;#REF!),0)))))</f>
        <v/>
      </c>
    </row>
    <row r="111" spans="1:21">
      <c r="A111" s="4"/>
      <c r="B111" s="28" t="str">
        <f ca="1">IF(ISERROR(MATCH(B$1,INDIRECT("Table!A"&amp;#REF!):INDIRECT("Table!" &amp; $BA$211 &amp;#REF!),0)),"",INDIRECT(CONCATENATE("Table!",ADDRESS(#REF!,MATCH(B$1,INDIRECT("Table!A" &amp;#REF!):INDIRECT("Table!" &amp; $BA$211 &amp;#REF!),0)))))</f>
        <v/>
      </c>
      <c r="C111" s="28" t="str">
        <f ca="1">IF(ISERROR(MATCH(C$1,INDIRECT("Table!A"&amp;#REF!):INDIRECT("Table!" &amp; $BA$211 &amp;#REF!),0)),"",INDIRECT(CONCATENATE("Table!",ADDRESS(#REF!,MATCH(C$1,INDIRECT("Table!A" &amp;#REF!):INDIRECT("Table!" &amp; $BA$211 &amp;#REF!),0)))))</f>
        <v/>
      </c>
      <c r="D111" s="28" t="str">
        <f ca="1">IF(ISERROR(MATCH(D$1,INDIRECT("Table!A"&amp;#REF!):INDIRECT("Table!" &amp; $BA$211 &amp;#REF!),0)),"",INDIRECT(CONCATENATE("Table!",ADDRESS(#REF!,MATCH(D$1,INDIRECT("Table!A" &amp;#REF!):INDIRECT("Table!" &amp; $BA$211 &amp;#REF!),0)))))</f>
        <v/>
      </c>
      <c r="E111" s="28" t="str">
        <f ca="1">IF(ISERROR(MATCH(E$1,INDIRECT("Table!A"&amp;#REF!):INDIRECT("Table!" &amp; $BA$211 &amp;#REF!),0)),"",INDIRECT(CONCATENATE("Table!",ADDRESS(#REF!,MATCH(E$1,INDIRECT("Table!A" &amp;#REF!):INDIRECT("Table!" &amp; $BA$211 &amp;#REF!),0)))))</f>
        <v/>
      </c>
      <c r="F111" s="28" t="str">
        <f ca="1">IF(ISERROR(MATCH(F$1,INDIRECT("Table!A"&amp;#REF!):INDIRECT("Table!" &amp; $BA$211 &amp;#REF!),0)),"",INDIRECT(CONCATENATE("Table!",ADDRESS(#REF!,MATCH(F$1,INDIRECT("Table!A" &amp;#REF!):INDIRECT("Table!" &amp; $BA$211 &amp;#REF!),0)))))</f>
        <v/>
      </c>
      <c r="G111" s="28" t="str">
        <f ca="1">IF(ISERROR(MATCH(G$1,INDIRECT("Table!A"&amp;#REF!):INDIRECT("Table!" &amp; $BA$211 &amp;#REF!),0)),"",INDIRECT(CONCATENATE("Table!",ADDRESS(#REF!,MATCH(G$1,INDIRECT("Table!A" &amp;#REF!):INDIRECT("Table!" &amp; $BA$211 &amp;#REF!),0)))))</f>
        <v/>
      </c>
      <c r="H111" s="28" t="str">
        <f ca="1">IF(ISERROR(MATCH(H$1,INDIRECT("Table!A"&amp;#REF!):INDIRECT("Table!" &amp; $BA$211 &amp;#REF!),0)),"",INDIRECT(CONCATENATE("Table!",ADDRESS(#REF!,MATCH(H$1,INDIRECT("Table!A" &amp;#REF!):INDIRECT("Table!" &amp; $BA$211 &amp;#REF!),0)))))</f>
        <v/>
      </c>
      <c r="I111" s="278"/>
      <c r="J111" s="278"/>
      <c r="K111" s="28" t="str">
        <f ca="1">IF(ISERROR(MATCH(L$1,INDIRECT("Table!A"&amp;#REF!):INDIRECT("Table!" &amp; $BA$211 &amp;#REF!),0)),"",INDIRECT(CONCATENATE("Table!",ADDRESS(#REF!,MATCH(L$1,INDIRECT("Table!A" &amp;#REF!):INDIRECT("Table!" &amp; $BA$211 &amp;#REF!),0)))))</f>
        <v/>
      </c>
      <c r="L111" s="28" t="str">
        <f ca="1">IF(ISERROR(MATCH(M$1,INDIRECT("Table!A"&amp;#REF!):INDIRECT("Table!" &amp; $BA$211 &amp;#REF!),0)),"",INDIRECT(CONCATENATE("Table!",ADDRESS(#REF!,MATCH(M$1,INDIRECT("Table!A" &amp;#REF!):INDIRECT("Table!" &amp; $BA$211 &amp;#REF!),0)))))</f>
        <v/>
      </c>
      <c r="M111" s="28" t="str">
        <f ca="1">IF(ISERROR(MATCH(N$1,INDIRECT("Table!A"&amp;#REF!):INDIRECT("Table!" &amp; $BA$211 &amp;#REF!),0)),"",INDIRECT(CONCATENATE("Table!",ADDRESS(#REF!,MATCH(N$1,INDIRECT("Table!A" &amp;#REF!):INDIRECT("Table!" &amp; $BA$211 &amp;#REF!),0)))))</f>
        <v/>
      </c>
      <c r="N111" s="28" t="str">
        <f ca="1">IF(ISERROR(MATCH(O$1,INDIRECT("Table!A"&amp;#REF!):INDIRECT("Table!" &amp; $BA$211 &amp;#REF!),0)),"",INDIRECT(CONCATENATE("Table!",ADDRESS(#REF!,MATCH(O$1,INDIRECT("Table!A" &amp;#REF!):INDIRECT("Table!" &amp; $BA$211 &amp;#REF!),0)))))</f>
        <v/>
      </c>
      <c r="O111" s="278"/>
      <c r="P111" s="278"/>
      <c r="Q111" s="278"/>
      <c r="R111" s="278"/>
      <c r="S111" s="28"/>
      <c r="T111" s="28" t="str">
        <f ca="1">IF(ISERROR(MATCH(V$1,INDIRECT("Table!A"&amp;#REF!):INDIRECT("Table!" &amp; $BA$211 &amp;#REF!),0)),"",INDIRECT(CONCATENATE("Table!",ADDRESS(#REF!,MATCH(V$1,INDIRECT("Table!A" &amp;#REF!):INDIRECT("Table!" &amp; $BA$211 &amp;#REF!),0)))))</f>
        <v/>
      </c>
      <c r="U111" s="28" t="str">
        <f ca="1">IF(ISERROR(MATCH(W$1,INDIRECT("Table!A"&amp;#REF!):INDIRECT("Table!" &amp; $BA$211 &amp;#REF!),0)),"",INDIRECT(CONCATENATE("Table!",ADDRESS(#REF!,MATCH(W$1,INDIRECT("Table!A" &amp;#REF!):INDIRECT("Table!" &amp; $BA$211 &amp;#REF!),0)))))</f>
        <v/>
      </c>
    </row>
    <row r="112" spans="1:21">
      <c r="A112" s="4"/>
      <c r="B112" s="28" t="str">
        <f ca="1">IF(ISERROR(MATCH(B$1,INDIRECT("Table!A"&amp;#REF!):INDIRECT("Table!" &amp; $BA$211 &amp;#REF!),0)),"",INDIRECT(CONCATENATE("Table!",ADDRESS(#REF!,MATCH(B$1,INDIRECT("Table!A" &amp;#REF!):INDIRECT("Table!" &amp; $BA$211 &amp;#REF!),0)))))</f>
        <v/>
      </c>
      <c r="C112" s="28" t="str">
        <f ca="1">IF(ISERROR(MATCH(C$1,INDIRECT("Table!A"&amp;#REF!):INDIRECT("Table!" &amp; $BA$211 &amp;#REF!),0)),"",INDIRECT(CONCATENATE("Table!",ADDRESS(#REF!,MATCH(C$1,INDIRECT("Table!A" &amp;#REF!):INDIRECT("Table!" &amp; $BA$211 &amp;#REF!),0)))))</f>
        <v/>
      </c>
      <c r="D112" s="28" t="str">
        <f ca="1">IF(ISERROR(MATCH(D$1,INDIRECT("Table!A"&amp;#REF!):INDIRECT("Table!" &amp; $BA$211 &amp;#REF!),0)),"",INDIRECT(CONCATENATE("Table!",ADDRESS(#REF!,MATCH(D$1,INDIRECT("Table!A" &amp;#REF!):INDIRECT("Table!" &amp; $BA$211 &amp;#REF!),0)))))</f>
        <v/>
      </c>
      <c r="E112" s="28" t="str">
        <f ca="1">IF(ISERROR(MATCH(E$1,INDIRECT("Table!A"&amp;#REF!):INDIRECT("Table!" &amp; $BA$211 &amp;#REF!),0)),"",INDIRECT(CONCATENATE("Table!",ADDRESS(#REF!,MATCH(E$1,INDIRECT("Table!A" &amp;#REF!):INDIRECT("Table!" &amp; $BA$211 &amp;#REF!),0)))))</f>
        <v/>
      </c>
      <c r="F112" s="28" t="str">
        <f ca="1">IF(ISERROR(MATCH(F$1,INDIRECT("Table!A"&amp;#REF!):INDIRECT("Table!" &amp; $BA$211 &amp;#REF!),0)),"",INDIRECT(CONCATENATE("Table!",ADDRESS(#REF!,MATCH(F$1,INDIRECT("Table!A" &amp;#REF!):INDIRECT("Table!" &amp; $BA$211 &amp;#REF!),0)))))</f>
        <v/>
      </c>
      <c r="G112" s="28" t="str">
        <f ca="1">IF(ISERROR(MATCH(G$1,INDIRECT("Table!A"&amp;#REF!):INDIRECT("Table!" &amp; $BA$211 &amp;#REF!),0)),"",INDIRECT(CONCATENATE("Table!",ADDRESS(#REF!,MATCH(G$1,INDIRECT("Table!A" &amp;#REF!):INDIRECT("Table!" &amp; $BA$211 &amp;#REF!),0)))))</f>
        <v/>
      </c>
      <c r="H112" s="28" t="str">
        <f ca="1">IF(ISERROR(MATCH(H$1,INDIRECT("Table!A"&amp;#REF!):INDIRECT("Table!" &amp; $BA$211 &amp;#REF!),0)),"",INDIRECT(CONCATENATE("Table!",ADDRESS(#REF!,MATCH(H$1,INDIRECT("Table!A" &amp;#REF!):INDIRECT("Table!" &amp; $BA$211 &amp;#REF!),0)))))</f>
        <v/>
      </c>
      <c r="I112" s="278"/>
      <c r="J112" s="278"/>
      <c r="K112" s="28" t="str">
        <f ca="1">IF(ISERROR(MATCH(L$1,INDIRECT("Table!A"&amp;#REF!):INDIRECT("Table!" &amp; $BA$211 &amp;#REF!),0)),"",INDIRECT(CONCATENATE("Table!",ADDRESS(#REF!,MATCH(L$1,INDIRECT("Table!A" &amp;#REF!):INDIRECT("Table!" &amp; $BA$211 &amp;#REF!),0)))))</f>
        <v/>
      </c>
      <c r="L112" s="28" t="str">
        <f ca="1">IF(ISERROR(MATCH(M$1,INDIRECT("Table!A"&amp;#REF!):INDIRECT("Table!" &amp; $BA$211 &amp;#REF!),0)),"",INDIRECT(CONCATENATE("Table!",ADDRESS(#REF!,MATCH(M$1,INDIRECT("Table!A" &amp;#REF!):INDIRECT("Table!" &amp; $BA$211 &amp;#REF!),0)))))</f>
        <v/>
      </c>
      <c r="M112" s="28" t="str">
        <f ca="1">IF(ISERROR(MATCH(N$1,INDIRECT("Table!A"&amp;#REF!):INDIRECT("Table!" &amp; $BA$211 &amp;#REF!),0)),"",INDIRECT(CONCATENATE("Table!",ADDRESS(#REF!,MATCH(N$1,INDIRECT("Table!A" &amp;#REF!):INDIRECT("Table!" &amp; $BA$211 &amp;#REF!),0)))))</f>
        <v/>
      </c>
      <c r="N112" s="28" t="str">
        <f ca="1">IF(ISERROR(MATCH(O$1,INDIRECT("Table!A"&amp;#REF!):INDIRECT("Table!" &amp; $BA$211 &amp;#REF!),0)),"",INDIRECT(CONCATENATE("Table!",ADDRESS(#REF!,MATCH(O$1,INDIRECT("Table!A" &amp;#REF!):INDIRECT("Table!" &amp; $BA$211 &amp;#REF!),0)))))</f>
        <v/>
      </c>
      <c r="O112" s="278"/>
      <c r="P112" s="278"/>
      <c r="Q112" s="278"/>
      <c r="R112" s="278"/>
      <c r="S112" s="28"/>
      <c r="T112" s="28" t="str">
        <f ca="1">IF(ISERROR(MATCH(V$1,INDIRECT("Table!A"&amp;#REF!):INDIRECT("Table!" &amp; $BA$211 &amp;#REF!),0)),"",INDIRECT(CONCATENATE("Table!",ADDRESS(#REF!,MATCH(V$1,INDIRECT("Table!A" &amp;#REF!):INDIRECT("Table!" &amp; $BA$211 &amp;#REF!),0)))))</f>
        <v/>
      </c>
      <c r="U112" s="28" t="str">
        <f ca="1">IF(ISERROR(MATCH(W$1,INDIRECT("Table!A"&amp;#REF!):INDIRECT("Table!" &amp; $BA$211 &amp;#REF!),0)),"",INDIRECT(CONCATENATE("Table!",ADDRESS(#REF!,MATCH(W$1,INDIRECT("Table!A" &amp;#REF!):INDIRECT("Table!" &amp; $BA$211 &amp;#REF!),0)))))</f>
        <v/>
      </c>
    </row>
    <row r="113" spans="1:21">
      <c r="A113" s="4"/>
      <c r="B113" s="28" t="str">
        <f ca="1">IF(ISERROR(MATCH(B$1,INDIRECT("Table!A"&amp;#REF!):INDIRECT("Table!" &amp; $BA$211 &amp;#REF!),0)),"",INDIRECT(CONCATENATE("Table!",ADDRESS(#REF!,MATCH(B$1,INDIRECT("Table!A" &amp;#REF!):INDIRECT("Table!" &amp; $BA$211 &amp;#REF!),0)))))</f>
        <v/>
      </c>
      <c r="C113" s="28" t="str">
        <f ca="1">IF(ISERROR(MATCH(C$1,INDIRECT("Table!A"&amp;#REF!):INDIRECT("Table!" &amp; $BA$211 &amp;#REF!),0)),"",INDIRECT(CONCATENATE("Table!",ADDRESS(#REF!,MATCH(C$1,INDIRECT("Table!A" &amp;#REF!):INDIRECT("Table!" &amp; $BA$211 &amp;#REF!),0)))))</f>
        <v/>
      </c>
      <c r="D113" s="28" t="str">
        <f ca="1">IF(ISERROR(MATCH(D$1,INDIRECT("Table!A"&amp;#REF!):INDIRECT("Table!" &amp; $BA$211 &amp;#REF!),0)),"",INDIRECT(CONCATENATE("Table!",ADDRESS(#REF!,MATCH(D$1,INDIRECT("Table!A" &amp;#REF!):INDIRECT("Table!" &amp; $BA$211 &amp;#REF!),0)))))</f>
        <v/>
      </c>
      <c r="E113" s="28" t="str">
        <f ca="1">IF(ISERROR(MATCH(E$1,INDIRECT("Table!A"&amp;#REF!):INDIRECT("Table!" &amp; $BA$211 &amp;#REF!),0)),"",INDIRECT(CONCATENATE("Table!",ADDRESS(#REF!,MATCH(E$1,INDIRECT("Table!A" &amp;#REF!):INDIRECT("Table!" &amp; $BA$211 &amp;#REF!),0)))))</f>
        <v/>
      </c>
      <c r="F113" s="28" t="str">
        <f ca="1">IF(ISERROR(MATCH(F$1,INDIRECT("Table!A"&amp;#REF!):INDIRECT("Table!" &amp; $BA$211 &amp;#REF!),0)),"",INDIRECT(CONCATENATE("Table!",ADDRESS(#REF!,MATCH(F$1,INDIRECT("Table!A" &amp;#REF!):INDIRECT("Table!" &amp; $BA$211 &amp;#REF!),0)))))</f>
        <v/>
      </c>
      <c r="G113" s="28" t="str">
        <f ca="1">IF(ISERROR(MATCH(G$1,INDIRECT("Table!A"&amp;#REF!):INDIRECT("Table!" &amp; $BA$211 &amp;#REF!),0)),"",INDIRECT(CONCATENATE("Table!",ADDRESS(#REF!,MATCH(G$1,INDIRECT("Table!A" &amp;#REF!):INDIRECT("Table!" &amp; $BA$211 &amp;#REF!),0)))))</f>
        <v/>
      </c>
      <c r="H113" s="28" t="str">
        <f ca="1">IF(ISERROR(MATCH(H$1,INDIRECT("Table!A"&amp;#REF!):INDIRECT("Table!" &amp; $BA$211 &amp;#REF!),0)),"",INDIRECT(CONCATENATE("Table!",ADDRESS(#REF!,MATCH(H$1,INDIRECT("Table!A" &amp;#REF!):INDIRECT("Table!" &amp; $BA$211 &amp;#REF!),0)))))</f>
        <v/>
      </c>
      <c r="I113" s="278"/>
      <c r="J113" s="278"/>
      <c r="K113" s="28" t="str">
        <f ca="1">IF(ISERROR(MATCH(L$1,INDIRECT("Table!A"&amp;#REF!):INDIRECT("Table!" &amp; $BA$211 &amp;#REF!),0)),"",INDIRECT(CONCATENATE("Table!",ADDRESS(#REF!,MATCH(L$1,INDIRECT("Table!A" &amp;#REF!):INDIRECT("Table!" &amp; $BA$211 &amp;#REF!),0)))))</f>
        <v/>
      </c>
      <c r="L113" s="28" t="str">
        <f ca="1">IF(ISERROR(MATCH(M$1,INDIRECT("Table!A"&amp;#REF!):INDIRECT("Table!" &amp; $BA$211 &amp;#REF!),0)),"",INDIRECT(CONCATENATE("Table!",ADDRESS(#REF!,MATCH(M$1,INDIRECT("Table!A" &amp;#REF!):INDIRECT("Table!" &amp; $BA$211 &amp;#REF!),0)))))</f>
        <v/>
      </c>
      <c r="M113" s="28" t="str">
        <f ca="1">IF(ISERROR(MATCH(N$1,INDIRECT("Table!A"&amp;#REF!):INDIRECT("Table!" &amp; $BA$211 &amp;#REF!),0)),"",INDIRECT(CONCATENATE("Table!",ADDRESS(#REF!,MATCH(N$1,INDIRECT("Table!A" &amp;#REF!):INDIRECT("Table!" &amp; $BA$211 &amp;#REF!),0)))))</f>
        <v/>
      </c>
      <c r="N113" s="28" t="str">
        <f ca="1">IF(ISERROR(MATCH(O$1,INDIRECT("Table!A"&amp;#REF!):INDIRECT("Table!" &amp; $BA$211 &amp;#REF!),0)),"",INDIRECT(CONCATENATE("Table!",ADDRESS(#REF!,MATCH(O$1,INDIRECT("Table!A" &amp;#REF!):INDIRECT("Table!" &amp; $BA$211 &amp;#REF!),0)))))</f>
        <v/>
      </c>
      <c r="O113" s="278"/>
      <c r="P113" s="278"/>
      <c r="Q113" s="278"/>
      <c r="R113" s="278"/>
      <c r="S113" s="28"/>
      <c r="T113" s="28" t="str">
        <f ca="1">IF(ISERROR(MATCH(V$1,INDIRECT("Table!A"&amp;#REF!):INDIRECT("Table!" &amp; $BA$211 &amp;#REF!),0)),"",INDIRECT(CONCATENATE("Table!",ADDRESS(#REF!,MATCH(V$1,INDIRECT("Table!A" &amp;#REF!):INDIRECT("Table!" &amp; $BA$211 &amp;#REF!),0)))))</f>
        <v/>
      </c>
      <c r="U113" s="28" t="str">
        <f ca="1">IF(ISERROR(MATCH(W$1,INDIRECT("Table!A"&amp;#REF!):INDIRECT("Table!" &amp; $BA$211 &amp;#REF!),0)),"",INDIRECT(CONCATENATE("Table!",ADDRESS(#REF!,MATCH(W$1,INDIRECT("Table!A" &amp;#REF!):INDIRECT("Table!" &amp; $BA$211 &amp;#REF!),0)))))</f>
        <v/>
      </c>
    </row>
    <row r="114" spans="1:21">
      <c r="A114" s="4"/>
      <c r="B114" s="28" t="str">
        <f ca="1">IF(ISERROR(MATCH(B$1,INDIRECT("Table!A"&amp;#REF!):INDIRECT("Table!" &amp; $BA$211 &amp;#REF!),0)),"",INDIRECT(CONCATENATE("Table!",ADDRESS(#REF!,MATCH(B$1,INDIRECT("Table!A" &amp;#REF!):INDIRECT("Table!" &amp; $BA$211 &amp;#REF!),0)))))</f>
        <v/>
      </c>
      <c r="C114" s="28" t="str">
        <f ca="1">IF(ISERROR(MATCH(C$1,INDIRECT("Table!A"&amp;#REF!):INDIRECT("Table!" &amp; $BA$211 &amp;#REF!),0)),"",INDIRECT(CONCATENATE("Table!",ADDRESS(#REF!,MATCH(C$1,INDIRECT("Table!A" &amp;#REF!):INDIRECT("Table!" &amp; $BA$211 &amp;#REF!),0)))))</f>
        <v/>
      </c>
      <c r="D114" s="28" t="str">
        <f ca="1">IF(ISERROR(MATCH(D$1,INDIRECT("Table!A"&amp;#REF!):INDIRECT("Table!" &amp; $BA$211 &amp;#REF!),0)),"",INDIRECT(CONCATENATE("Table!",ADDRESS(#REF!,MATCH(D$1,INDIRECT("Table!A" &amp;#REF!):INDIRECT("Table!" &amp; $BA$211 &amp;#REF!),0)))))</f>
        <v/>
      </c>
      <c r="E114" s="28" t="str">
        <f ca="1">IF(ISERROR(MATCH(E$1,INDIRECT("Table!A"&amp;#REF!):INDIRECT("Table!" &amp; $BA$211 &amp;#REF!),0)),"",INDIRECT(CONCATENATE("Table!",ADDRESS(#REF!,MATCH(E$1,INDIRECT("Table!A" &amp;#REF!):INDIRECT("Table!" &amp; $BA$211 &amp;#REF!),0)))))</f>
        <v/>
      </c>
      <c r="F114" s="28" t="str">
        <f ca="1">IF(ISERROR(MATCH(F$1,INDIRECT("Table!A"&amp;#REF!):INDIRECT("Table!" &amp; $BA$211 &amp;#REF!),0)),"",INDIRECT(CONCATENATE("Table!",ADDRESS(#REF!,MATCH(F$1,INDIRECT("Table!A" &amp;#REF!):INDIRECT("Table!" &amp; $BA$211 &amp;#REF!),0)))))</f>
        <v/>
      </c>
      <c r="G114" s="28" t="str">
        <f ca="1">IF(ISERROR(MATCH(G$1,INDIRECT("Table!A"&amp;#REF!):INDIRECT("Table!" &amp; $BA$211 &amp;#REF!),0)),"",INDIRECT(CONCATENATE("Table!",ADDRESS(#REF!,MATCH(G$1,INDIRECT("Table!A" &amp;#REF!):INDIRECT("Table!" &amp; $BA$211 &amp;#REF!),0)))))</f>
        <v/>
      </c>
      <c r="H114" s="28" t="str">
        <f ca="1">IF(ISERROR(MATCH(H$1,INDIRECT("Table!A"&amp;#REF!):INDIRECT("Table!" &amp; $BA$211 &amp;#REF!),0)),"",INDIRECT(CONCATENATE("Table!",ADDRESS(#REF!,MATCH(H$1,INDIRECT("Table!A" &amp;#REF!):INDIRECT("Table!" &amp; $BA$211 &amp;#REF!),0)))))</f>
        <v/>
      </c>
      <c r="I114" s="278"/>
      <c r="J114" s="278"/>
      <c r="K114" s="28" t="str">
        <f ca="1">IF(ISERROR(MATCH(L$1,INDIRECT("Table!A"&amp;#REF!):INDIRECT("Table!" &amp; $BA$211 &amp;#REF!),0)),"",INDIRECT(CONCATENATE("Table!",ADDRESS(#REF!,MATCH(L$1,INDIRECT("Table!A" &amp;#REF!):INDIRECT("Table!" &amp; $BA$211 &amp;#REF!),0)))))</f>
        <v/>
      </c>
      <c r="L114" s="28" t="str">
        <f ca="1">IF(ISERROR(MATCH(M$1,INDIRECT("Table!A"&amp;#REF!):INDIRECT("Table!" &amp; $BA$211 &amp;#REF!),0)),"",INDIRECT(CONCATENATE("Table!",ADDRESS(#REF!,MATCH(M$1,INDIRECT("Table!A" &amp;#REF!):INDIRECT("Table!" &amp; $BA$211 &amp;#REF!),0)))))</f>
        <v/>
      </c>
      <c r="M114" s="28" t="str">
        <f ca="1">IF(ISERROR(MATCH(N$1,INDIRECT("Table!A"&amp;#REF!):INDIRECT("Table!" &amp; $BA$211 &amp;#REF!),0)),"",INDIRECT(CONCATENATE("Table!",ADDRESS(#REF!,MATCH(N$1,INDIRECT("Table!A" &amp;#REF!):INDIRECT("Table!" &amp; $BA$211 &amp;#REF!),0)))))</f>
        <v/>
      </c>
      <c r="N114" s="28" t="str">
        <f ca="1">IF(ISERROR(MATCH(O$1,INDIRECT("Table!A"&amp;#REF!):INDIRECT("Table!" &amp; $BA$211 &amp;#REF!),0)),"",INDIRECT(CONCATENATE("Table!",ADDRESS(#REF!,MATCH(O$1,INDIRECT("Table!A" &amp;#REF!):INDIRECT("Table!" &amp; $BA$211 &amp;#REF!),0)))))</f>
        <v/>
      </c>
      <c r="O114" s="278"/>
      <c r="P114" s="278"/>
      <c r="Q114" s="278"/>
      <c r="R114" s="278"/>
      <c r="S114" s="28"/>
      <c r="T114" s="28" t="str">
        <f ca="1">IF(ISERROR(MATCH(V$1,INDIRECT("Table!A"&amp;#REF!):INDIRECT("Table!" &amp; $BA$211 &amp;#REF!),0)),"",INDIRECT(CONCATENATE("Table!",ADDRESS(#REF!,MATCH(V$1,INDIRECT("Table!A" &amp;#REF!):INDIRECT("Table!" &amp; $BA$211 &amp;#REF!),0)))))</f>
        <v/>
      </c>
      <c r="U114" s="28" t="str">
        <f ca="1">IF(ISERROR(MATCH(W$1,INDIRECT("Table!A"&amp;#REF!):INDIRECT("Table!" &amp; $BA$211 &amp;#REF!),0)),"",INDIRECT(CONCATENATE("Table!",ADDRESS(#REF!,MATCH(W$1,INDIRECT("Table!A" &amp;#REF!):INDIRECT("Table!" &amp; $BA$211 &amp;#REF!),0)))))</f>
        <v/>
      </c>
    </row>
    <row r="115" spans="1:21">
      <c r="A115" s="4"/>
      <c r="B115" s="28" t="str">
        <f ca="1">IF(ISERROR(MATCH(B$1,INDIRECT("Table!A"&amp;#REF!):INDIRECT("Table!" &amp; $BA$211 &amp;#REF!),0)),"",INDIRECT(CONCATENATE("Table!",ADDRESS(#REF!,MATCH(B$1,INDIRECT("Table!A" &amp;#REF!):INDIRECT("Table!" &amp; $BA$211 &amp;#REF!),0)))))</f>
        <v/>
      </c>
      <c r="C115" s="28" t="str">
        <f ca="1">IF(ISERROR(MATCH(C$1,INDIRECT("Table!A"&amp;#REF!):INDIRECT("Table!" &amp; $BA$211 &amp;#REF!),0)),"",INDIRECT(CONCATENATE("Table!",ADDRESS(#REF!,MATCH(C$1,INDIRECT("Table!A" &amp;#REF!):INDIRECT("Table!" &amp; $BA$211 &amp;#REF!),0)))))</f>
        <v/>
      </c>
      <c r="D115" s="28" t="str">
        <f ca="1">IF(ISERROR(MATCH(D$1,INDIRECT("Table!A"&amp;#REF!):INDIRECT("Table!" &amp; $BA$211 &amp;#REF!),0)),"",INDIRECT(CONCATENATE("Table!",ADDRESS(#REF!,MATCH(D$1,INDIRECT("Table!A" &amp;#REF!):INDIRECT("Table!" &amp; $BA$211 &amp;#REF!),0)))))</f>
        <v/>
      </c>
      <c r="E115" s="28" t="str">
        <f ca="1">IF(ISERROR(MATCH(E$1,INDIRECT("Table!A"&amp;#REF!):INDIRECT("Table!" &amp; $BA$211 &amp;#REF!),0)),"",INDIRECT(CONCATENATE("Table!",ADDRESS(#REF!,MATCH(E$1,INDIRECT("Table!A" &amp;#REF!):INDIRECT("Table!" &amp; $BA$211 &amp;#REF!),0)))))</f>
        <v/>
      </c>
      <c r="F115" s="28" t="str">
        <f ca="1">IF(ISERROR(MATCH(F$1,INDIRECT("Table!A"&amp;#REF!):INDIRECT("Table!" &amp; $BA$211 &amp;#REF!),0)),"",INDIRECT(CONCATENATE("Table!",ADDRESS(#REF!,MATCH(F$1,INDIRECT("Table!A" &amp;#REF!):INDIRECT("Table!" &amp; $BA$211 &amp;#REF!),0)))))</f>
        <v/>
      </c>
      <c r="G115" s="28" t="str">
        <f ca="1">IF(ISERROR(MATCH(G$1,INDIRECT("Table!A"&amp;#REF!):INDIRECT("Table!" &amp; $BA$211 &amp;#REF!),0)),"",INDIRECT(CONCATENATE("Table!",ADDRESS(#REF!,MATCH(G$1,INDIRECT("Table!A" &amp;#REF!):INDIRECT("Table!" &amp; $BA$211 &amp;#REF!),0)))))</f>
        <v/>
      </c>
      <c r="H115" s="28" t="str">
        <f ca="1">IF(ISERROR(MATCH(H$1,INDIRECT("Table!A"&amp;#REF!):INDIRECT("Table!" &amp; $BA$211 &amp;#REF!),0)),"",INDIRECT(CONCATENATE("Table!",ADDRESS(#REF!,MATCH(H$1,INDIRECT("Table!A" &amp;#REF!):INDIRECT("Table!" &amp; $BA$211 &amp;#REF!),0)))))</f>
        <v/>
      </c>
      <c r="I115" s="278"/>
      <c r="J115" s="278"/>
      <c r="K115" s="28" t="str">
        <f ca="1">IF(ISERROR(MATCH(L$1,INDIRECT("Table!A"&amp;#REF!):INDIRECT("Table!" &amp; $BA$211 &amp;#REF!),0)),"",INDIRECT(CONCATENATE("Table!",ADDRESS(#REF!,MATCH(L$1,INDIRECT("Table!A" &amp;#REF!):INDIRECT("Table!" &amp; $BA$211 &amp;#REF!),0)))))</f>
        <v/>
      </c>
      <c r="L115" s="28" t="str">
        <f ca="1">IF(ISERROR(MATCH(M$1,INDIRECT("Table!A"&amp;#REF!):INDIRECT("Table!" &amp; $BA$211 &amp;#REF!),0)),"",INDIRECT(CONCATENATE("Table!",ADDRESS(#REF!,MATCH(M$1,INDIRECT("Table!A" &amp;#REF!):INDIRECT("Table!" &amp; $BA$211 &amp;#REF!),0)))))</f>
        <v/>
      </c>
      <c r="M115" s="28" t="str">
        <f ca="1">IF(ISERROR(MATCH(N$1,INDIRECT("Table!A"&amp;#REF!):INDIRECT("Table!" &amp; $BA$211 &amp;#REF!),0)),"",INDIRECT(CONCATENATE("Table!",ADDRESS(#REF!,MATCH(N$1,INDIRECT("Table!A" &amp;#REF!):INDIRECT("Table!" &amp; $BA$211 &amp;#REF!),0)))))</f>
        <v/>
      </c>
      <c r="N115" s="28" t="str">
        <f ca="1">IF(ISERROR(MATCH(O$1,INDIRECT("Table!A"&amp;#REF!):INDIRECT("Table!" &amp; $BA$211 &amp;#REF!),0)),"",INDIRECT(CONCATENATE("Table!",ADDRESS(#REF!,MATCH(O$1,INDIRECT("Table!A" &amp;#REF!):INDIRECT("Table!" &amp; $BA$211 &amp;#REF!),0)))))</f>
        <v/>
      </c>
      <c r="O115" s="278"/>
      <c r="P115" s="278"/>
      <c r="Q115" s="278"/>
      <c r="R115" s="278"/>
      <c r="S115" s="28"/>
      <c r="T115" s="28" t="str">
        <f ca="1">IF(ISERROR(MATCH(V$1,INDIRECT("Table!A"&amp;#REF!):INDIRECT("Table!" &amp; $BA$211 &amp;#REF!),0)),"",INDIRECT(CONCATENATE("Table!",ADDRESS(#REF!,MATCH(V$1,INDIRECT("Table!A" &amp;#REF!):INDIRECT("Table!" &amp; $BA$211 &amp;#REF!),0)))))</f>
        <v/>
      </c>
      <c r="U115" s="28" t="str">
        <f ca="1">IF(ISERROR(MATCH(W$1,INDIRECT("Table!A"&amp;#REF!):INDIRECT("Table!" &amp; $BA$211 &amp;#REF!),0)),"",INDIRECT(CONCATENATE("Table!",ADDRESS(#REF!,MATCH(W$1,INDIRECT("Table!A" &amp;#REF!):INDIRECT("Table!" &amp; $BA$211 &amp;#REF!),0)))))</f>
        <v/>
      </c>
    </row>
    <row r="116" spans="1:21">
      <c r="A116" s="4"/>
      <c r="B116" s="28" t="str">
        <f ca="1">IF(ISERROR(MATCH(B$1,INDIRECT("Table!A"&amp;#REF!):INDIRECT("Table!" &amp; $BA$211 &amp;#REF!),0)),"",INDIRECT(CONCATENATE("Table!",ADDRESS(#REF!,MATCH(B$1,INDIRECT("Table!A" &amp;#REF!):INDIRECT("Table!" &amp; $BA$211 &amp;#REF!),0)))))</f>
        <v/>
      </c>
      <c r="C116" s="28" t="str">
        <f ca="1">IF(ISERROR(MATCH(C$1,INDIRECT("Table!A"&amp;#REF!):INDIRECT("Table!" &amp; $BA$211 &amp;#REF!),0)),"",INDIRECT(CONCATENATE("Table!",ADDRESS(#REF!,MATCH(C$1,INDIRECT("Table!A" &amp;#REF!):INDIRECT("Table!" &amp; $BA$211 &amp;#REF!),0)))))</f>
        <v/>
      </c>
      <c r="D116" s="28" t="str">
        <f ca="1">IF(ISERROR(MATCH(D$1,INDIRECT("Table!A"&amp;#REF!):INDIRECT("Table!" &amp; $BA$211 &amp;#REF!),0)),"",INDIRECT(CONCATENATE("Table!",ADDRESS(#REF!,MATCH(D$1,INDIRECT("Table!A" &amp;#REF!):INDIRECT("Table!" &amp; $BA$211 &amp;#REF!),0)))))</f>
        <v/>
      </c>
      <c r="E116" s="28" t="str">
        <f ca="1">IF(ISERROR(MATCH(E$1,INDIRECT("Table!A"&amp;#REF!):INDIRECT("Table!" &amp; $BA$211 &amp;#REF!),0)),"",INDIRECT(CONCATENATE("Table!",ADDRESS(#REF!,MATCH(E$1,INDIRECT("Table!A" &amp;#REF!):INDIRECT("Table!" &amp; $BA$211 &amp;#REF!),0)))))</f>
        <v/>
      </c>
      <c r="F116" s="28" t="str">
        <f ca="1">IF(ISERROR(MATCH(F$1,INDIRECT("Table!A"&amp;#REF!):INDIRECT("Table!" &amp; $BA$211 &amp;#REF!),0)),"",INDIRECT(CONCATENATE("Table!",ADDRESS(#REF!,MATCH(F$1,INDIRECT("Table!A" &amp;#REF!):INDIRECT("Table!" &amp; $BA$211 &amp;#REF!),0)))))</f>
        <v/>
      </c>
      <c r="G116" s="28" t="str">
        <f ca="1">IF(ISERROR(MATCH(G$1,INDIRECT("Table!A"&amp;#REF!):INDIRECT("Table!" &amp; $BA$211 &amp;#REF!),0)),"",INDIRECT(CONCATENATE("Table!",ADDRESS(#REF!,MATCH(G$1,INDIRECT("Table!A" &amp;#REF!):INDIRECT("Table!" &amp; $BA$211 &amp;#REF!),0)))))</f>
        <v/>
      </c>
      <c r="H116" s="28" t="str">
        <f ca="1">IF(ISERROR(MATCH(H$1,INDIRECT("Table!A"&amp;#REF!):INDIRECT("Table!" &amp; $BA$211 &amp;#REF!),0)),"",INDIRECT(CONCATENATE("Table!",ADDRESS(#REF!,MATCH(H$1,INDIRECT("Table!A" &amp;#REF!):INDIRECT("Table!" &amp; $BA$211 &amp;#REF!),0)))))</f>
        <v/>
      </c>
      <c r="I116" s="278"/>
      <c r="J116" s="278"/>
      <c r="K116" s="28" t="str">
        <f ca="1">IF(ISERROR(MATCH(L$1,INDIRECT("Table!A"&amp;#REF!):INDIRECT("Table!" &amp; $BA$211 &amp;#REF!),0)),"",INDIRECT(CONCATENATE("Table!",ADDRESS(#REF!,MATCH(L$1,INDIRECT("Table!A" &amp;#REF!):INDIRECT("Table!" &amp; $BA$211 &amp;#REF!),0)))))</f>
        <v/>
      </c>
      <c r="L116" s="28" t="str">
        <f ca="1">IF(ISERROR(MATCH(M$1,INDIRECT("Table!A"&amp;#REF!):INDIRECT("Table!" &amp; $BA$211 &amp;#REF!),0)),"",INDIRECT(CONCATENATE("Table!",ADDRESS(#REF!,MATCH(M$1,INDIRECT("Table!A" &amp;#REF!):INDIRECT("Table!" &amp; $BA$211 &amp;#REF!),0)))))</f>
        <v/>
      </c>
      <c r="M116" s="28" t="str">
        <f ca="1">IF(ISERROR(MATCH(N$1,INDIRECT("Table!A"&amp;#REF!):INDIRECT("Table!" &amp; $BA$211 &amp;#REF!),0)),"",INDIRECT(CONCATENATE("Table!",ADDRESS(#REF!,MATCH(N$1,INDIRECT("Table!A" &amp;#REF!):INDIRECT("Table!" &amp; $BA$211 &amp;#REF!),0)))))</f>
        <v/>
      </c>
      <c r="N116" s="28" t="str">
        <f ca="1">IF(ISERROR(MATCH(O$1,INDIRECT("Table!A"&amp;#REF!):INDIRECT("Table!" &amp; $BA$211 &amp;#REF!),0)),"",INDIRECT(CONCATENATE("Table!",ADDRESS(#REF!,MATCH(O$1,INDIRECT("Table!A" &amp;#REF!):INDIRECT("Table!" &amp; $BA$211 &amp;#REF!),0)))))</f>
        <v/>
      </c>
      <c r="O116" s="278"/>
      <c r="P116" s="278"/>
      <c r="Q116" s="278"/>
      <c r="R116" s="278"/>
      <c r="S116" s="28"/>
      <c r="T116" s="28" t="str">
        <f ca="1">IF(ISERROR(MATCH(V$1,INDIRECT("Table!A"&amp;#REF!):INDIRECT("Table!" &amp; $BA$211 &amp;#REF!),0)),"",INDIRECT(CONCATENATE("Table!",ADDRESS(#REF!,MATCH(V$1,INDIRECT("Table!A" &amp;#REF!):INDIRECT("Table!" &amp; $BA$211 &amp;#REF!),0)))))</f>
        <v/>
      </c>
      <c r="U116" s="28" t="str">
        <f ca="1">IF(ISERROR(MATCH(W$1,INDIRECT("Table!A"&amp;#REF!):INDIRECT("Table!" &amp; $BA$211 &amp;#REF!),0)),"",INDIRECT(CONCATENATE("Table!",ADDRESS(#REF!,MATCH(W$1,INDIRECT("Table!A" &amp;#REF!):INDIRECT("Table!" &amp; $BA$211 &amp;#REF!),0)))))</f>
        <v/>
      </c>
    </row>
    <row r="117" spans="1:21">
      <c r="A117" s="4"/>
      <c r="B117" s="28" t="str">
        <f ca="1">IF(ISERROR(MATCH(B$1,INDIRECT("Table!A"&amp;#REF!):INDIRECT("Table!" &amp; $BA$211 &amp;#REF!),0)),"",INDIRECT(CONCATENATE("Table!",ADDRESS(#REF!,MATCH(B$1,INDIRECT("Table!A" &amp;#REF!):INDIRECT("Table!" &amp; $BA$211 &amp;#REF!),0)))))</f>
        <v/>
      </c>
      <c r="C117" s="28" t="str">
        <f ca="1">IF(ISERROR(MATCH(C$1,INDIRECT("Table!A"&amp;#REF!):INDIRECT("Table!" &amp; $BA$211 &amp;#REF!),0)),"",INDIRECT(CONCATENATE("Table!",ADDRESS(#REF!,MATCH(C$1,INDIRECT("Table!A" &amp;#REF!):INDIRECT("Table!" &amp; $BA$211 &amp;#REF!),0)))))</f>
        <v/>
      </c>
      <c r="D117" s="28" t="str">
        <f ca="1">IF(ISERROR(MATCH(D$1,INDIRECT("Table!A"&amp;#REF!):INDIRECT("Table!" &amp; $BA$211 &amp;#REF!),0)),"",INDIRECT(CONCATENATE("Table!",ADDRESS(#REF!,MATCH(D$1,INDIRECT("Table!A" &amp;#REF!):INDIRECT("Table!" &amp; $BA$211 &amp;#REF!),0)))))</f>
        <v/>
      </c>
      <c r="E117" s="28" t="str">
        <f ca="1">IF(ISERROR(MATCH(E$1,INDIRECT("Table!A"&amp;#REF!):INDIRECT("Table!" &amp; $BA$211 &amp;#REF!),0)),"",INDIRECT(CONCATENATE("Table!",ADDRESS(#REF!,MATCH(E$1,INDIRECT("Table!A" &amp;#REF!):INDIRECT("Table!" &amp; $BA$211 &amp;#REF!),0)))))</f>
        <v/>
      </c>
      <c r="F117" s="28" t="str">
        <f ca="1">IF(ISERROR(MATCH(F$1,INDIRECT("Table!A"&amp;#REF!):INDIRECT("Table!" &amp; $BA$211 &amp;#REF!),0)),"",INDIRECT(CONCATENATE("Table!",ADDRESS(#REF!,MATCH(F$1,INDIRECT("Table!A" &amp;#REF!):INDIRECT("Table!" &amp; $BA$211 &amp;#REF!),0)))))</f>
        <v/>
      </c>
      <c r="G117" s="28" t="str">
        <f ca="1">IF(ISERROR(MATCH(G$1,INDIRECT("Table!A"&amp;#REF!):INDIRECT("Table!" &amp; $BA$211 &amp;#REF!),0)),"",INDIRECT(CONCATENATE("Table!",ADDRESS(#REF!,MATCH(G$1,INDIRECT("Table!A" &amp;#REF!):INDIRECT("Table!" &amp; $BA$211 &amp;#REF!),0)))))</f>
        <v/>
      </c>
      <c r="H117" s="28" t="str">
        <f ca="1">IF(ISERROR(MATCH(H$1,INDIRECT("Table!A"&amp;#REF!):INDIRECT("Table!" &amp; $BA$211 &amp;#REF!),0)),"",INDIRECT(CONCATENATE("Table!",ADDRESS(#REF!,MATCH(H$1,INDIRECT("Table!A" &amp;#REF!):INDIRECT("Table!" &amp; $BA$211 &amp;#REF!),0)))))</f>
        <v/>
      </c>
      <c r="I117" s="278"/>
      <c r="J117" s="278"/>
      <c r="K117" s="28" t="str">
        <f ca="1">IF(ISERROR(MATCH(L$1,INDIRECT("Table!A"&amp;#REF!):INDIRECT("Table!" &amp; $BA$211 &amp;#REF!),0)),"",INDIRECT(CONCATENATE("Table!",ADDRESS(#REF!,MATCH(L$1,INDIRECT("Table!A" &amp;#REF!):INDIRECT("Table!" &amp; $BA$211 &amp;#REF!),0)))))</f>
        <v/>
      </c>
      <c r="L117" s="28" t="str">
        <f ca="1">IF(ISERROR(MATCH(M$1,INDIRECT("Table!A"&amp;#REF!):INDIRECT("Table!" &amp; $BA$211 &amp;#REF!),0)),"",INDIRECT(CONCATENATE("Table!",ADDRESS(#REF!,MATCH(M$1,INDIRECT("Table!A" &amp;#REF!):INDIRECT("Table!" &amp; $BA$211 &amp;#REF!),0)))))</f>
        <v/>
      </c>
      <c r="M117" s="28" t="str">
        <f ca="1">IF(ISERROR(MATCH(N$1,INDIRECT("Table!A"&amp;#REF!):INDIRECT("Table!" &amp; $BA$211 &amp;#REF!),0)),"",INDIRECT(CONCATENATE("Table!",ADDRESS(#REF!,MATCH(N$1,INDIRECT("Table!A" &amp;#REF!):INDIRECT("Table!" &amp; $BA$211 &amp;#REF!),0)))))</f>
        <v/>
      </c>
      <c r="N117" s="28" t="str">
        <f ca="1">IF(ISERROR(MATCH(O$1,INDIRECT("Table!A"&amp;#REF!):INDIRECT("Table!" &amp; $BA$211 &amp;#REF!),0)),"",INDIRECT(CONCATENATE("Table!",ADDRESS(#REF!,MATCH(O$1,INDIRECT("Table!A" &amp;#REF!):INDIRECT("Table!" &amp; $BA$211 &amp;#REF!),0)))))</f>
        <v/>
      </c>
      <c r="O117" s="278"/>
      <c r="P117" s="278"/>
      <c r="Q117" s="278"/>
      <c r="R117" s="278"/>
      <c r="S117" s="28"/>
      <c r="T117" s="28" t="str">
        <f ca="1">IF(ISERROR(MATCH(V$1,INDIRECT("Table!A"&amp;#REF!):INDIRECT("Table!" &amp; $BA$211 &amp;#REF!),0)),"",INDIRECT(CONCATENATE("Table!",ADDRESS(#REF!,MATCH(V$1,INDIRECT("Table!A" &amp;#REF!):INDIRECT("Table!" &amp; $BA$211 &amp;#REF!),0)))))</f>
        <v/>
      </c>
      <c r="U117" s="28" t="str">
        <f ca="1">IF(ISERROR(MATCH(W$1,INDIRECT("Table!A"&amp;#REF!):INDIRECT("Table!" &amp; $BA$211 &amp;#REF!),0)),"",INDIRECT(CONCATENATE("Table!",ADDRESS(#REF!,MATCH(W$1,INDIRECT("Table!A" &amp;#REF!):INDIRECT("Table!" &amp; $BA$211 &amp;#REF!),0)))))</f>
        <v/>
      </c>
    </row>
    <row r="118" spans="1:21">
      <c r="A118" s="4"/>
      <c r="B118" s="28" t="str">
        <f ca="1">IF(ISERROR(MATCH(B$1,INDIRECT("Table!A"&amp;#REF!):INDIRECT("Table!" &amp; $BA$211 &amp;#REF!),0)),"",INDIRECT(CONCATENATE("Table!",ADDRESS(#REF!,MATCH(B$1,INDIRECT("Table!A" &amp;#REF!):INDIRECT("Table!" &amp; $BA$211 &amp;#REF!),0)))))</f>
        <v/>
      </c>
      <c r="C118" s="28" t="str">
        <f ca="1">IF(ISERROR(MATCH(C$1,INDIRECT("Table!A"&amp;#REF!):INDIRECT("Table!" &amp; $BA$211 &amp;#REF!),0)),"",INDIRECT(CONCATENATE("Table!",ADDRESS(#REF!,MATCH(C$1,INDIRECT("Table!A" &amp;#REF!):INDIRECT("Table!" &amp; $BA$211 &amp;#REF!),0)))))</f>
        <v/>
      </c>
      <c r="D118" s="28" t="str">
        <f ca="1">IF(ISERROR(MATCH(D$1,INDIRECT("Table!A"&amp;#REF!):INDIRECT("Table!" &amp; $BA$211 &amp;#REF!),0)),"",INDIRECT(CONCATENATE("Table!",ADDRESS(#REF!,MATCH(D$1,INDIRECT("Table!A" &amp;#REF!):INDIRECT("Table!" &amp; $BA$211 &amp;#REF!),0)))))</f>
        <v/>
      </c>
      <c r="E118" s="28" t="str">
        <f ca="1">IF(ISERROR(MATCH(E$1,INDIRECT("Table!A"&amp;#REF!):INDIRECT("Table!" &amp; $BA$211 &amp;#REF!),0)),"",INDIRECT(CONCATENATE("Table!",ADDRESS(#REF!,MATCH(E$1,INDIRECT("Table!A" &amp;#REF!):INDIRECT("Table!" &amp; $BA$211 &amp;#REF!),0)))))</f>
        <v/>
      </c>
      <c r="F118" s="28" t="str">
        <f ca="1">IF(ISERROR(MATCH(F$1,INDIRECT("Table!A"&amp;#REF!):INDIRECT("Table!" &amp; $BA$211 &amp;#REF!),0)),"",INDIRECT(CONCATENATE("Table!",ADDRESS(#REF!,MATCH(F$1,INDIRECT("Table!A" &amp;#REF!):INDIRECT("Table!" &amp; $BA$211 &amp;#REF!),0)))))</f>
        <v/>
      </c>
      <c r="G118" s="28" t="str">
        <f ca="1">IF(ISERROR(MATCH(G$1,INDIRECT("Table!A"&amp;#REF!):INDIRECT("Table!" &amp; $BA$211 &amp;#REF!),0)),"",INDIRECT(CONCATENATE("Table!",ADDRESS(#REF!,MATCH(G$1,INDIRECT("Table!A" &amp;#REF!):INDIRECT("Table!" &amp; $BA$211 &amp;#REF!),0)))))</f>
        <v/>
      </c>
      <c r="H118" s="28" t="str">
        <f ca="1">IF(ISERROR(MATCH(H$1,INDIRECT("Table!A"&amp;#REF!):INDIRECT("Table!" &amp; $BA$211 &amp;#REF!),0)),"",INDIRECT(CONCATENATE("Table!",ADDRESS(#REF!,MATCH(H$1,INDIRECT("Table!A" &amp;#REF!):INDIRECT("Table!" &amp; $BA$211 &amp;#REF!),0)))))</f>
        <v/>
      </c>
      <c r="I118" s="278"/>
      <c r="J118" s="278"/>
      <c r="K118" s="28" t="str">
        <f ca="1">IF(ISERROR(MATCH(L$1,INDIRECT("Table!A"&amp;#REF!):INDIRECT("Table!" &amp; $BA$211 &amp;#REF!),0)),"",INDIRECT(CONCATENATE("Table!",ADDRESS(#REF!,MATCH(L$1,INDIRECT("Table!A" &amp;#REF!):INDIRECT("Table!" &amp; $BA$211 &amp;#REF!),0)))))</f>
        <v/>
      </c>
      <c r="L118" s="28" t="str">
        <f ca="1">IF(ISERROR(MATCH(M$1,INDIRECT("Table!A"&amp;#REF!):INDIRECT("Table!" &amp; $BA$211 &amp;#REF!),0)),"",INDIRECT(CONCATENATE("Table!",ADDRESS(#REF!,MATCH(M$1,INDIRECT("Table!A" &amp;#REF!):INDIRECT("Table!" &amp; $BA$211 &amp;#REF!),0)))))</f>
        <v/>
      </c>
      <c r="M118" s="28" t="str">
        <f ca="1">IF(ISERROR(MATCH(N$1,INDIRECT("Table!A"&amp;#REF!):INDIRECT("Table!" &amp; $BA$211 &amp;#REF!),0)),"",INDIRECT(CONCATENATE("Table!",ADDRESS(#REF!,MATCH(N$1,INDIRECT("Table!A" &amp;#REF!):INDIRECT("Table!" &amp; $BA$211 &amp;#REF!),0)))))</f>
        <v/>
      </c>
      <c r="N118" s="28" t="str">
        <f ca="1">IF(ISERROR(MATCH(O$1,INDIRECT("Table!A"&amp;#REF!):INDIRECT("Table!" &amp; $BA$211 &amp;#REF!),0)),"",INDIRECT(CONCATENATE("Table!",ADDRESS(#REF!,MATCH(O$1,INDIRECT("Table!A" &amp;#REF!):INDIRECT("Table!" &amp; $BA$211 &amp;#REF!),0)))))</f>
        <v/>
      </c>
      <c r="O118" s="278"/>
      <c r="P118" s="278"/>
      <c r="Q118" s="278"/>
      <c r="R118" s="278"/>
      <c r="S118" s="28"/>
      <c r="T118" s="28" t="str">
        <f ca="1">IF(ISERROR(MATCH(V$1,INDIRECT("Table!A"&amp;#REF!):INDIRECT("Table!" &amp; $BA$211 &amp;#REF!),0)),"",INDIRECT(CONCATENATE("Table!",ADDRESS(#REF!,MATCH(V$1,INDIRECT("Table!A" &amp;#REF!):INDIRECT("Table!" &amp; $BA$211 &amp;#REF!),0)))))</f>
        <v/>
      </c>
      <c r="U118" s="28" t="str">
        <f ca="1">IF(ISERROR(MATCH(W$1,INDIRECT("Table!A"&amp;#REF!):INDIRECT("Table!" &amp; $BA$211 &amp;#REF!),0)),"",INDIRECT(CONCATENATE("Table!",ADDRESS(#REF!,MATCH(W$1,INDIRECT("Table!A" &amp;#REF!):INDIRECT("Table!" &amp; $BA$211 &amp;#REF!),0)))))</f>
        <v/>
      </c>
    </row>
    <row r="119" spans="1:21">
      <c r="A119" s="4"/>
      <c r="B119" s="28" t="str">
        <f ca="1">IF(ISERROR(MATCH(B$1,INDIRECT("Table!A"&amp;#REF!):INDIRECT("Table!" &amp; $BA$211 &amp;#REF!),0)),"",INDIRECT(CONCATENATE("Table!",ADDRESS(#REF!,MATCH(B$1,INDIRECT("Table!A" &amp;#REF!):INDIRECT("Table!" &amp; $BA$211 &amp;#REF!),0)))))</f>
        <v/>
      </c>
      <c r="C119" s="28" t="str">
        <f ca="1">IF(ISERROR(MATCH(C$1,INDIRECT("Table!A"&amp;#REF!):INDIRECT("Table!" &amp; $BA$211 &amp;#REF!),0)),"",INDIRECT(CONCATENATE("Table!",ADDRESS(#REF!,MATCH(C$1,INDIRECT("Table!A" &amp;#REF!):INDIRECT("Table!" &amp; $BA$211 &amp;#REF!),0)))))</f>
        <v/>
      </c>
      <c r="D119" s="28" t="str">
        <f ca="1">IF(ISERROR(MATCH(D$1,INDIRECT("Table!A"&amp;#REF!):INDIRECT("Table!" &amp; $BA$211 &amp;#REF!),0)),"",INDIRECT(CONCATENATE("Table!",ADDRESS(#REF!,MATCH(D$1,INDIRECT("Table!A" &amp;#REF!):INDIRECT("Table!" &amp; $BA$211 &amp;#REF!),0)))))</f>
        <v/>
      </c>
      <c r="E119" s="28" t="str">
        <f ca="1">IF(ISERROR(MATCH(E$1,INDIRECT("Table!A"&amp;#REF!):INDIRECT("Table!" &amp; $BA$211 &amp;#REF!),0)),"",INDIRECT(CONCATENATE("Table!",ADDRESS(#REF!,MATCH(E$1,INDIRECT("Table!A" &amp;#REF!):INDIRECT("Table!" &amp; $BA$211 &amp;#REF!),0)))))</f>
        <v/>
      </c>
      <c r="F119" s="28" t="str">
        <f ca="1">IF(ISERROR(MATCH(F$1,INDIRECT("Table!A"&amp;#REF!):INDIRECT("Table!" &amp; $BA$211 &amp;#REF!),0)),"",INDIRECT(CONCATENATE("Table!",ADDRESS(#REF!,MATCH(F$1,INDIRECT("Table!A" &amp;#REF!):INDIRECT("Table!" &amp; $BA$211 &amp;#REF!),0)))))</f>
        <v/>
      </c>
      <c r="G119" s="28" t="str">
        <f ca="1">IF(ISERROR(MATCH(G$1,INDIRECT("Table!A"&amp;#REF!):INDIRECT("Table!" &amp; $BA$211 &amp;#REF!),0)),"",INDIRECT(CONCATENATE("Table!",ADDRESS(#REF!,MATCH(G$1,INDIRECT("Table!A" &amp;#REF!):INDIRECT("Table!" &amp; $BA$211 &amp;#REF!),0)))))</f>
        <v/>
      </c>
      <c r="H119" s="28" t="str">
        <f ca="1">IF(ISERROR(MATCH(H$1,INDIRECT("Table!A"&amp;#REF!):INDIRECT("Table!" &amp; $BA$211 &amp;#REF!),0)),"",INDIRECT(CONCATENATE("Table!",ADDRESS(#REF!,MATCH(H$1,INDIRECT("Table!A" &amp;#REF!):INDIRECT("Table!" &amp; $BA$211 &amp;#REF!),0)))))</f>
        <v/>
      </c>
      <c r="I119" s="278"/>
      <c r="J119" s="278"/>
      <c r="K119" s="28" t="str">
        <f ca="1">IF(ISERROR(MATCH(L$1,INDIRECT("Table!A"&amp;#REF!):INDIRECT("Table!" &amp; $BA$211 &amp;#REF!),0)),"",INDIRECT(CONCATENATE("Table!",ADDRESS(#REF!,MATCH(L$1,INDIRECT("Table!A" &amp;#REF!):INDIRECT("Table!" &amp; $BA$211 &amp;#REF!),0)))))</f>
        <v/>
      </c>
      <c r="L119" s="28" t="str">
        <f ca="1">IF(ISERROR(MATCH(M$1,INDIRECT("Table!A"&amp;#REF!):INDIRECT("Table!" &amp; $BA$211 &amp;#REF!),0)),"",INDIRECT(CONCATENATE("Table!",ADDRESS(#REF!,MATCH(M$1,INDIRECT("Table!A" &amp;#REF!):INDIRECT("Table!" &amp; $BA$211 &amp;#REF!),0)))))</f>
        <v/>
      </c>
      <c r="M119" s="28" t="str">
        <f ca="1">IF(ISERROR(MATCH(N$1,INDIRECT("Table!A"&amp;#REF!):INDIRECT("Table!" &amp; $BA$211 &amp;#REF!),0)),"",INDIRECT(CONCATENATE("Table!",ADDRESS(#REF!,MATCH(N$1,INDIRECT("Table!A" &amp;#REF!):INDIRECT("Table!" &amp; $BA$211 &amp;#REF!),0)))))</f>
        <v/>
      </c>
      <c r="N119" s="28" t="str">
        <f ca="1">IF(ISERROR(MATCH(O$1,INDIRECT("Table!A"&amp;#REF!):INDIRECT("Table!" &amp; $BA$211 &amp;#REF!),0)),"",INDIRECT(CONCATENATE("Table!",ADDRESS(#REF!,MATCH(O$1,INDIRECT("Table!A" &amp;#REF!):INDIRECT("Table!" &amp; $BA$211 &amp;#REF!),0)))))</f>
        <v/>
      </c>
      <c r="O119" s="278"/>
      <c r="P119" s="278"/>
      <c r="Q119" s="278"/>
      <c r="R119" s="278"/>
      <c r="S119" s="28"/>
      <c r="T119" s="28" t="str">
        <f ca="1">IF(ISERROR(MATCH(V$1,INDIRECT("Table!A"&amp;#REF!):INDIRECT("Table!" &amp; $BA$211 &amp;#REF!),0)),"",INDIRECT(CONCATENATE("Table!",ADDRESS(#REF!,MATCH(V$1,INDIRECT("Table!A" &amp;#REF!):INDIRECT("Table!" &amp; $BA$211 &amp;#REF!),0)))))</f>
        <v/>
      </c>
      <c r="U119" s="28" t="str">
        <f ca="1">IF(ISERROR(MATCH(W$1,INDIRECT("Table!A"&amp;#REF!):INDIRECT("Table!" &amp; $BA$211 &amp;#REF!),0)),"",INDIRECT(CONCATENATE("Table!",ADDRESS(#REF!,MATCH(W$1,INDIRECT("Table!A" &amp;#REF!):INDIRECT("Table!" &amp; $BA$211 &amp;#REF!),0)))))</f>
        <v/>
      </c>
    </row>
    <row r="120" spans="1:21">
      <c r="A120" s="4"/>
      <c r="B120" s="28" t="str">
        <f ca="1">IF(ISERROR(MATCH(B$1,INDIRECT("Table!A"&amp;#REF!):INDIRECT("Table!" &amp; $BA$211 &amp;#REF!),0)),"",INDIRECT(CONCATENATE("Table!",ADDRESS(#REF!,MATCH(B$1,INDIRECT("Table!A" &amp;#REF!):INDIRECT("Table!" &amp; $BA$211 &amp;#REF!),0)))))</f>
        <v/>
      </c>
      <c r="C120" s="28" t="str">
        <f ca="1">IF(ISERROR(MATCH(C$1,INDIRECT("Table!A"&amp;#REF!):INDIRECT("Table!" &amp; $BA$211 &amp;#REF!),0)),"",INDIRECT(CONCATENATE("Table!",ADDRESS(#REF!,MATCH(C$1,INDIRECT("Table!A" &amp;#REF!):INDIRECT("Table!" &amp; $BA$211 &amp;#REF!),0)))))</f>
        <v/>
      </c>
      <c r="D120" s="28" t="str">
        <f ca="1">IF(ISERROR(MATCH(D$1,INDIRECT("Table!A"&amp;#REF!):INDIRECT("Table!" &amp; $BA$211 &amp;#REF!),0)),"",INDIRECT(CONCATENATE("Table!",ADDRESS(#REF!,MATCH(D$1,INDIRECT("Table!A" &amp;#REF!):INDIRECT("Table!" &amp; $BA$211 &amp;#REF!),0)))))</f>
        <v/>
      </c>
      <c r="E120" s="28" t="str">
        <f ca="1">IF(ISERROR(MATCH(E$1,INDIRECT("Table!A"&amp;#REF!):INDIRECT("Table!" &amp; $BA$211 &amp;#REF!),0)),"",INDIRECT(CONCATENATE("Table!",ADDRESS(#REF!,MATCH(E$1,INDIRECT("Table!A" &amp;#REF!):INDIRECT("Table!" &amp; $BA$211 &amp;#REF!),0)))))</f>
        <v/>
      </c>
      <c r="F120" s="28" t="str">
        <f ca="1">IF(ISERROR(MATCH(F$1,INDIRECT("Table!A"&amp;#REF!):INDIRECT("Table!" &amp; $BA$211 &amp;#REF!),0)),"",INDIRECT(CONCATENATE("Table!",ADDRESS(#REF!,MATCH(F$1,INDIRECT("Table!A" &amp;#REF!):INDIRECT("Table!" &amp; $BA$211 &amp;#REF!),0)))))</f>
        <v/>
      </c>
      <c r="G120" s="28" t="str">
        <f ca="1">IF(ISERROR(MATCH(G$1,INDIRECT("Table!A"&amp;#REF!):INDIRECT("Table!" &amp; $BA$211 &amp;#REF!),0)),"",INDIRECT(CONCATENATE("Table!",ADDRESS(#REF!,MATCH(G$1,INDIRECT("Table!A" &amp;#REF!):INDIRECT("Table!" &amp; $BA$211 &amp;#REF!),0)))))</f>
        <v/>
      </c>
      <c r="H120" s="28" t="str">
        <f ca="1">IF(ISERROR(MATCH(H$1,INDIRECT("Table!A"&amp;#REF!):INDIRECT("Table!" &amp; $BA$211 &amp;#REF!),0)),"",INDIRECT(CONCATENATE("Table!",ADDRESS(#REF!,MATCH(H$1,INDIRECT("Table!A" &amp;#REF!):INDIRECT("Table!" &amp; $BA$211 &amp;#REF!),0)))))</f>
        <v/>
      </c>
      <c r="I120" s="278"/>
      <c r="J120" s="278"/>
      <c r="K120" s="28" t="str">
        <f ca="1">IF(ISERROR(MATCH(L$1,INDIRECT("Table!A"&amp;#REF!):INDIRECT("Table!" &amp; $BA$211 &amp;#REF!),0)),"",INDIRECT(CONCATENATE("Table!",ADDRESS(#REF!,MATCH(L$1,INDIRECT("Table!A" &amp;#REF!):INDIRECT("Table!" &amp; $BA$211 &amp;#REF!),0)))))</f>
        <v/>
      </c>
      <c r="L120" s="28" t="str">
        <f ca="1">IF(ISERROR(MATCH(M$1,INDIRECT("Table!A"&amp;#REF!):INDIRECT("Table!" &amp; $BA$211 &amp;#REF!),0)),"",INDIRECT(CONCATENATE("Table!",ADDRESS(#REF!,MATCH(M$1,INDIRECT("Table!A" &amp;#REF!):INDIRECT("Table!" &amp; $BA$211 &amp;#REF!),0)))))</f>
        <v/>
      </c>
      <c r="M120" s="28" t="str">
        <f ca="1">IF(ISERROR(MATCH(N$1,INDIRECT("Table!A"&amp;#REF!):INDIRECT("Table!" &amp; $BA$211 &amp;#REF!),0)),"",INDIRECT(CONCATENATE("Table!",ADDRESS(#REF!,MATCH(N$1,INDIRECT("Table!A" &amp;#REF!):INDIRECT("Table!" &amp; $BA$211 &amp;#REF!),0)))))</f>
        <v/>
      </c>
      <c r="N120" s="28" t="str">
        <f ca="1">IF(ISERROR(MATCH(O$1,INDIRECT("Table!A"&amp;#REF!):INDIRECT("Table!" &amp; $BA$211 &amp;#REF!),0)),"",INDIRECT(CONCATENATE("Table!",ADDRESS(#REF!,MATCH(O$1,INDIRECT("Table!A" &amp;#REF!):INDIRECT("Table!" &amp; $BA$211 &amp;#REF!),0)))))</f>
        <v/>
      </c>
      <c r="O120" s="278"/>
      <c r="P120" s="278"/>
      <c r="Q120" s="278"/>
      <c r="R120" s="278"/>
      <c r="S120" s="28"/>
      <c r="T120" s="28" t="str">
        <f ca="1">IF(ISERROR(MATCH(V$1,INDIRECT("Table!A"&amp;#REF!):INDIRECT("Table!" &amp; $BA$211 &amp;#REF!),0)),"",INDIRECT(CONCATENATE("Table!",ADDRESS(#REF!,MATCH(V$1,INDIRECT("Table!A" &amp;#REF!):INDIRECT("Table!" &amp; $BA$211 &amp;#REF!),0)))))</f>
        <v/>
      </c>
      <c r="U120" s="28" t="str">
        <f ca="1">IF(ISERROR(MATCH(W$1,INDIRECT("Table!A"&amp;#REF!):INDIRECT("Table!" &amp; $BA$211 &amp;#REF!),0)),"",INDIRECT(CONCATENATE("Table!",ADDRESS(#REF!,MATCH(W$1,INDIRECT("Table!A" &amp;#REF!):INDIRECT("Table!" &amp; $BA$211 &amp;#REF!),0)))))</f>
        <v/>
      </c>
    </row>
    <row r="121" spans="1:21">
      <c r="A121" s="4"/>
      <c r="B121" s="28" t="str">
        <f ca="1">IF(ISERROR(MATCH(B$1,INDIRECT("Table!A"&amp;#REF!):INDIRECT("Table!" &amp; $BA$211 &amp;#REF!),0)),"",INDIRECT(CONCATENATE("Table!",ADDRESS(#REF!,MATCH(B$1,INDIRECT("Table!A" &amp;#REF!):INDIRECT("Table!" &amp; $BA$211 &amp;#REF!),0)))))</f>
        <v/>
      </c>
      <c r="C121" s="28" t="str">
        <f ca="1">IF(ISERROR(MATCH(C$1,INDIRECT("Table!A"&amp;#REF!):INDIRECT("Table!" &amp; $BA$211 &amp;#REF!),0)),"",INDIRECT(CONCATENATE("Table!",ADDRESS(#REF!,MATCH(C$1,INDIRECT("Table!A" &amp;#REF!):INDIRECT("Table!" &amp; $BA$211 &amp;#REF!),0)))))</f>
        <v/>
      </c>
      <c r="D121" s="28" t="str">
        <f ca="1">IF(ISERROR(MATCH(D$1,INDIRECT("Table!A"&amp;#REF!):INDIRECT("Table!" &amp; $BA$211 &amp;#REF!),0)),"",INDIRECT(CONCATENATE("Table!",ADDRESS(#REF!,MATCH(D$1,INDIRECT("Table!A" &amp;#REF!):INDIRECT("Table!" &amp; $BA$211 &amp;#REF!),0)))))</f>
        <v/>
      </c>
      <c r="E121" s="28" t="str">
        <f ca="1">IF(ISERROR(MATCH(E$1,INDIRECT("Table!A"&amp;#REF!):INDIRECT("Table!" &amp; $BA$211 &amp;#REF!),0)),"",INDIRECT(CONCATENATE("Table!",ADDRESS(#REF!,MATCH(E$1,INDIRECT("Table!A" &amp;#REF!):INDIRECT("Table!" &amp; $BA$211 &amp;#REF!),0)))))</f>
        <v/>
      </c>
      <c r="F121" s="28" t="str">
        <f ca="1">IF(ISERROR(MATCH(F$1,INDIRECT("Table!A"&amp;#REF!):INDIRECT("Table!" &amp; $BA$211 &amp;#REF!),0)),"",INDIRECT(CONCATENATE("Table!",ADDRESS(#REF!,MATCH(F$1,INDIRECT("Table!A" &amp;#REF!):INDIRECT("Table!" &amp; $BA$211 &amp;#REF!),0)))))</f>
        <v/>
      </c>
      <c r="G121" s="28" t="str">
        <f ca="1">IF(ISERROR(MATCH(G$1,INDIRECT("Table!A"&amp;#REF!):INDIRECT("Table!" &amp; $BA$211 &amp;#REF!),0)),"",INDIRECT(CONCATENATE("Table!",ADDRESS(#REF!,MATCH(G$1,INDIRECT("Table!A" &amp;#REF!):INDIRECT("Table!" &amp; $BA$211 &amp;#REF!),0)))))</f>
        <v/>
      </c>
      <c r="H121" s="28" t="str">
        <f ca="1">IF(ISERROR(MATCH(H$1,INDIRECT("Table!A"&amp;#REF!):INDIRECT("Table!" &amp; $BA$211 &amp;#REF!),0)),"",INDIRECT(CONCATENATE("Table!",ADDRESS(#REF!,MATCH(H$1,INDIRECT("Table!A" &amp;#REF!):INDIRECT("Table!" &amp; $BA$211 &amp;#REF!),0)))))</f>
        <v/>
      </c>
      <c r="I121" s="278"/>
      <c r="J121" s="278"/>
      <c r="K121" s="28" t="str">
        <f ca="1">IF(ISERROR(MATCH(L$1,INDIRECT("Table!A"&amp;#REF!):INDIRECT("Table!" &amp; $BA$211 &amp;#REF!),0)),"",INDIRECT(CONCATENATE("Table!",ADDRESS(#REF!,MATCH(L$1,INDIRECT("Table!A" &amp;#REF!):INDIRECT("Table!" &amp; $BA$211 &amp;#REF!),0)))))</f>
        <v/>
      </c>
      <c r="L121" s="28" t="str">
        <f ca="1">IF(ISERROR(MATCH(M$1,INDIRECT("Table!A"&amp;#REF!):INDIRECT("Table!" &amp; $BA$211 &amp;#REF!),0)),"",INDIRECT(CONCATENATE("Table!",ADDRESS(#REF!,MATCH(M$1,INDIRECT("Table!A" &amp;#REF!):INDIRECT("Table!" &amp; $BA$211 &amp;#REF!),0)))))</f>
        <v/>
      </c>
      <c r="M121" s="28" t="str">
        <f ca="1">IF(ISERROR(MATCH(N$1,INDIRECT("Table!A"&amp;#REF!):INDIRECT("Table!" &amp; $BA$211 &amp;#REF!),0)),"",INDIRECT(CONCATENATE("Table!",ADDRESS(#REF!,MATCH(N$1,INDIRECT("Table!A" &amp;#REF!):INDIRECT("Table!" &amp; $BA$211 &amp;#REF!),0)))))</f>
        <v/>
      </c>
      <c r="N121" s="28" t="str">
        <f ca="1">IF(ISERROR(MATCH(O$1,INDIRECT("Table!A"&amp;#REF!):INDIRECT("Table!" &amp; $BA$211 &amp;#REF!),0)),"",INDIRECT(CONCATENATE("Table!",ADDRESS(#REF!,MATCH(O$1,INDIRECT("Table!A" &amp;#REF!):INDIRECT("Table!" &amp; $BA$211 &amp;#REF!),0)))))</f>
        <v/>
      </c>
      <c r="O121" s="278"/>
      <c r="P121" s="278"/>
      <c r="Q121" s="278"/>
      <c r="R121" s="278"/>
      <c r="S121" s="28"/>
      <c r="T121" s="28" t="str">
        <f ca="1">IF(ISERROR(MATCH(V$1,INDIRECT("Table!A"&amp;#REF!):INDIRECT("Table!" &amp; $BA$211 &amp;#REF!),0)),"",INDIRECT(CONCATENATE("Table!",ADDRESS(#REF!,MATCH(V$1,INDIRECT("Table!A" &amp;#REF!):INDIRECT("Table!" &amp; $BA$211 &amp;#REF!),0)))))</f>
        <v/>
      </c>
      <c r="U121" s="28" t="str">
        <f ca="1">IF(ISERROR(MATCH(W$1,INDIRECT("Table!A"&amp;#REF!):INDIRECT("Table!" &amp; $BA$211 &amp;#REF!),0)),"",INDIRECT(CONCATENATE("Table!",ADDRESS(#REF!,MATCH(W$1,INDIRECT("Table!A" &amp;#REF!):INDIRECT("Table!" &amp; $BA$211 &amp;#REF!),0)))))</f>
        <v/>
      </c>
    </row>
    <row r="122" spans="1:21">
      <c r="A122" s="4"/>
      <c r="B122" s="28" t="str">
        <f ca="1">IF(ISERROR(MATCH(B$1,INDIRECT("Table!A"&amp;#REF!):INDIRECT("Table!" &amp; $BA$211 &amp;#REF!),0)),"",INDIRECT(CONCATENATE("Table!",ADDRESS(#REF!,MATCH(B$1,INDIRECT("Table!A" &amp;#REF!):INDIRECT("Table!" &amp; $BA$211 &amp;#REF!),0)))))</f>
        <v/>
      </c>
      <c r="C122" s="28" t="str">
        <f ca="1">IF(ISERROR(MATCH(C$1,INDIRECT("Table!A"&amp;#REF!):INDIRECT("Table!" &amp; $BA$211 &amp;#REF!),0)),"",INDIRECT(CONCATENATE("Table!",ADDRESS(#REF!,MATCH(C$1,INDIRECT("Table!A" &amp;#REF!):INDIRECT("Table!" &amp; $BA$211 &amp;#REF!),0)))))</f>
        <v/>
      </c>
      <c r="D122" s="28" t="str">
        <f ca="1">IF(ISERROR(MATCH(D$1,INDIRECT("Table!A"&amp;#REF!):INDIRECT("Table!" &amp; $BA$211 &amp;#REF!),0)),"",INDIRECT(CONCATENATE("Table!",ADDRESS(#REF!,MATCH(D$1,INDIRECT("Table!A" &amp;#REF!):INDIRECT("Table!" &amp; $BA$211 &amp;#REF!),0)))))</f>
        <v/>
      </c>
      <c r="E122" s="28" t="str">
        <f ca="1">IF(ISERROR(MATCH(E$1,INDIRECT("Table!A"&amp;#REF!):INDIRECT("Table!" &amp; $BA$211 &amp;#REF!),0)),"",INDIRECT(CONCATENATE("Table!",ADDRESS(#REF!,MATCH(E$1,INDIRECT("Table!A" &amp;#REF!):INDIRECT("Table!" &amp; $BA$211 &amp;#REF!),0)))))</f>
        <v/>
      </c>
      <c r="F122" s="28" t="str">
        <f ca="1">IF(ISERROR(MATCH(F$1,INDIRECT("Table!A"&amp;#REF!):INDIRECT("Table!" &amp; $BA$211 &amp;#REF!),0)),"",INDIRECT(CONCATENATE("Table!",ADDRESS(#REF!,MATCH(F$1,INDIRECT("Table!A" &amp;#REF!):INDIRECT("Table!" &amp; $BA$211 &amp;#REF!),0)))))</f>
        <v/>
      </c>
      <c r="G122" s="28" t="str">
        <f ca="1">IF(ISERROR(MATCH(G$1,INDIRECT("Table!A"&amp;#REF!):INDIRECT("Table!" &amp; $BA$211 &amp;#REF!),0)),"",INDIRECT(CONCATENATE("Table!",ADDRESS(#REF!,MATCH(G$1,INDIRECT("Table!A" &amp;#REF!):INDIRECT("Table!" &amp; $BA$211 &amp;#REF!),0)))))</f>
        <v/>
      </c>
      <c r="H122" s="28" t="str">
        <f ca="1">IF(ISERROR(MATCH(H$1,INDIRECT("Table!A"&amp;#REF!):INDIRECT("Table!" &amp; $BA$211 &amp;#REF!),0)),"",INDIRECT(CONCATENATE("Table!",ADDRESS(#REF!,MATCH(H$1,INDIRECT("Table!A" &amp;#REF!):INDIRECT("Table!" &amp; $BA$211 &amp;#REF!),0)))))</f>
        <v/>
      </c>
      <c r="I122" s="278"/>
      <c r="J122" s="278"/>
      <c r="K122" s="28" t="str">
        <f ca="1">IF(ISERROR(MATCH(L$1,INDIRECT("Table!A"&amp;#REF!):INDIRECT("Table!" &amp; $BA$211 &amp;#REF!),0)),"",INDIRECT(CONCATENATE("Table!",ADDRESS(#REF!,MATCH(L$1,INDIRECT("Table!A" &amp;#REF!):INDIRECT("Table!" &amp; $BA$211 &amp;#REF!),0)))))</f>
        <v/>
      </c>
      <c r="L122" s="28" t="str">
        <f ca="1">IF(ISERROR(MATCH(M$1,INDIRECT("Table!A"&amp;#REF!):INDIRECT("Table!" &amp; $BA$211 &amp;#REF!),0)),"",INDIRECT(CONCATENATE("Table!",ADDRESS(#REF!,MATCH(M$1,INDIRECT("Table!A" &amp;#REF!):INDIRECT("Table!" &amp; $BA$211 &amp;#REF!),0)))))</f>
        <v/>
      </c>
      <c r="M122" s="28" t="str">
        <f ca="1">IF(ISERROR(MATCH(N$1,INDIRECT("Table!A"&amp;#REF!):INDIRECT("Table!" &amp; $BA$211 &amp;#REF!),0)),"",INDIRECT(CONCATENATE("Table!",ADDRESS(#REF!,MATCH(N$1,INDIRECT("Table!A" &amp;#REF!):INDIRECT("Table!" &amp; $BA$211 &amp;#REF!),0)))))</f>
        <v/>
      </c>
      <c r="N122" s="28" t="str">
        <f ca="1">IF(ISERROR(MATCH(O$1,INDIRECT("Table!A"&amp;#REF!):INDIRECT("Table!" &amp; $BA$211 &amp;#REF!),0)),"",INDIRECT(CONCATENATE("Table!",ADDRESS(#REF!,MATCH(O$1,INDIRECT("Table!A" &amp;#REF!):INDIRECT("Table!" &amp; $BA$211 &amp;#REF!),0)))))</f>
        <v/>
      </c>
      <c r="O122" s="278"/>
      <c r="P122" s="278"/>
      <c r="Q122" s="278"/>
      <c r="R122" s="278"/>
      <c r="S122" s="28"/>
      <c r="T122" s="28" t="str">
        <f ca="1">IF(ISERROR(MATCH(V$1,INDIRECT("Table!A"&amp;#REF!):INDIRECT("Table!" &amp; $BA$211 &amp;#REF!),0)),"",INDIRECT(CONCATENATE("Table!",ADDRESS(#REF!,MATCH(V$1,INDIRECT("Table!A" &amp;#REF!):INDIRECT("Table!" &amp; $BA$211 &amp;#REF!),0)))))</f>
        <v/>
      </c>
      <c r="U122" s="28" t="str">
        <f ca="1">IF(ISERROR(MATCH(W$1,INDIRECT("Table!A"&amp;#REF!):INDIRECT("Table!" &amp; $BA$211 &amp;#REF!),0)),"",INDIRECT(CONCATENATE("Table!",ADDRESS(#REF!,MATCH(W$1,INDIRECT("Table!A" &amp;#REF!):INDIRECT("Table!" &amp; $BA$211 &amp;#REF!),0)))))</f>
        <v/>
      </c>
    </row>
    <row r="123" spans="1:21">
      <c r="A123" s="4"/>
      <c r="B123" s="28" t="str">
        <f ca="1">IF(ISERROR(MATCH(B$1,INDIRECT("Table!A"&amp;#REF!):INDIRECT("Table!" &amp; $BA$211 &amp;#REF!),0)),"",INDIRECT(CONCATENATE("Table!",ADDRESS(#REF!,MATCH(B$1,INDIRECT("Table!A" &amp;#REF!):INDIRECT("Table!" &amp; $BA$211 &amp;#REF!),0)))))</f>
        <v/>
      </c>
      <c r="C123" s="28" t="str">
        <f ca="1">IF(ISERROR(MATCH(C$1,INDIRECT("Table!A"&amp;#REF!):INDIRECT("Table!" &amp; $BA$211 &amp;#REF!),0)),"",INDIRECT(CONCATENATE("Table!",ADDRESS(#REF!,MATCH(C$1,INDIRECT("Table!A" &amp;#REF!):INDIRECT("Table!" &amp; $BA$211 &amp;#REF!),0)))))</f>
        <v/>
      </c>
      <c r="D123" s="28" t="str">
        <f ca="1">IF(ISERROR(MATCH(D$1,INDIRECT("Table!A"&amp;#REF!):INDIRECT("Table!" &amp; $BA$211 &amp;#REF!),0)),"",INDIRECT(CONCATENATE("Table!",ADDRESS(#REF!,MATCH(D$1,INDIRECT("Table!A" &amp;#REF!):INDIRECT("Table!" &amp; $BA$211 &amp;#REF!),0)))))</f>
        <v/>
      </c>
      <c r="E123" s="28" t="str">
        <f ca="1">IF(ISERROR(MATCH(E$1,INDIRECT("Table!A"&amp;#REF!):INDIRECT("Table!" &amp; $BA$211 &amp;#REF!),0)),"",INDIRECT(CONCATENATE("Table!",ADDRESS(#REF!,MATCH(E$1,INDIRECT("Table!A" &amp;#REF!):INDIRECT("Table!" &amp; $BA$211 &amp;#REF!),0)))))</f>
        <v/>
      </c>
      <c r="F123" s="28" t="str">
        <f ca="1">IF(ISERROR(MATCH(F$1,INDIRECT("Table!A"&amp;#REF!):INDIRECT("Table!" &amp; $BA$211 &amp;#REF!),0)),"",INDIRECT(CONCATENATE("Table!",ADDRESS(#REF!,MATCH(F$1,INDIRECT("Table!A" &amp;#REF!):INDIRECT("Table!" &amp; $BA$211 &amp;#REF!),0)))))</f>
        <v/>
      </c>
      <c r="G123" s="28" t="str">
        <f ca="1">IF(ISERROR(MATCH(G$1,INDIRECT("Table!A"&amp;#REF!):INDIRECT("Table!" &amp; $BA$211 &amp;#REF!),0)),"",INDIRECT(CONCATENATE("Table!",ADDRESS(#REF!,MATCH(G$1,INDIRECT("Table!A" &amp;#REF!):INDIRECT("Table!" &amp; $BA$211 &amp;#REF!),0)))))</f>
        <v/>
      </c>
      <c r="H123" s="28" t="str">
        <f ca="1">IF(ISERROR(MATCH(H$1,INDIRECT("Table!A"&amp;#REF!):INDIRECT("Table!" &amp; $BA$211 &amp;#REF!),0)),"",INDIRECT(CONCATENATE("Table!",ADDRESS(#REF!,MATCH(H$1,INDIRECT("Table!A" &amp;#REF!):INDIRECT("Table!" &amp; $BA$211 &amp;#REF!),0)))))</f>
        <v/>
      </c>
      <c r="I123" s="278"/>
      <c r="J123" s="278"/>
      <c r="K123" s="28" t="str">
        <f ca="1">IF(ISERROR(MATCH(L$1,INDIRECT("Table!A"&amp;#REF!):INDIRECT("Table!" &amp; $BA$211 &amp;#REF!),0)),"",INDIRECT(CONCATENATE("Table!",ADDRESS(#REF!,MATCH(L$1,INDIRECT("Table!A" &amp;#REF!):INDIRECT("Table!" &amp; $BA$211 &amp;#REF!),0)))))</f>
        <v/>
      </c>
      <c r="L123" s="28" t="str">
        <f ca="1">IF(ISERROR(MATCH(M$1,INDIRECT("Table!A"&amp;#REF!):INDIRECT("Table!" &amp; $BA$211 &amp;#REF!),0)),"",INDIRECT(CONCATENATE("Table!",ADDRESS(#REF!,MATCH(M$1,INDIRECT("Table!A" &amp;#REF!):INDIRECT("Table!" &amp; $BA$211 &amp;#REF!),0)))))</f>
        <v/>
      </c>
      <c r="M123" s="28" t="str">
        <f ca="1">IF(ISERROR(MATCH(N$1,INDIRECT("Table!A"&amp;#REF!):INDIRECT("Table!" &amp; $BA$211 &amp;#REF!),0)),"",INDIRECT(CONCATENATE("Table!",ADDRESS(#REF!,MATCH(N$1,INDIRECT("Table!A" &amp;#REF!):INDIRECT("Table!" &amp; $BA$211 &amp;#REF!),0)))))</f>
        <v/>
      </c>
      <c r="N123" s="28" t="str">
        <f ca="1">IF(ISERROR(MATCH(O$1,INDIRECT("Table!A"&amp;#REF!):INDIRECT("Table!" &amp; $BA$211 &amp;#REF!),0)),"",INDIRECT(CONCATENATE("Table!",ADDRESS(#REF!,MATCH(O$1,INDIRECT("Table!A" &amp;#REF!):INDIRECT("Table!" &amp; $BA$211 &amp;#REF!),0)))))</f>
        <v/>
      </c>
      <c r="O123" s="278"/>
      <c r="P123" s="278"/>
      <c r="Q123" s="278"/>
      <c r="R123" s="278"/>
      <c r="S123" s="28"/>
      <c r="T123" s="28" t="str">
        <f ca="1">IF(ISERROR(MATCH(V$1,INDIRECT("Table!A"&amp;#REF!):INDIRECT("Table!" &amp; $BA$211 &amp;#REF!),0)),"",INDIRECT(CONCATENATE("Table!",ADDRESS(#REF!,MATCH(V$1,INDIRECT("Table!A" &amp;#REF!):INDIRECT("Table!" &amp; $BA$211 &amp;#REF!),0)))))</f>
        <v/>
      </c>
      <c r="U123" s="28" t="str">
        <f ca="1">IF(ISERROR(MATCH(W$1,INDIRECT("Table!A"&amp;#REF!):INDIRECT("Table!" &amp; $BA$211 &amp;#REF!),0)),"",INDIRECT(CONCATENATE("Table!",ADDRESS(#REF!,MATCH(W$1,INDIRECT("Table!A" &amp;#REF!):INDIRECT("Table!" &amp; $BA$211 &amp;#REF!),0)))))</f>
        <v/>
      </c>
    </row>
    <row r="124" spans="1:21">
      <c r="A124" s="4"/>
      <c r="B124" s="28" t="str">
        <f ca="1">IF(ISERROR(MATCH(B$1,INDIRECT("Table!A"&amp;#REF!):INDIRECT("Table!" &amp; $BA$211 &amp;#REF!),0)),"",INDIRECT(CONCATENATE("Table!",ADDRESS(#REF!,MATCH(B$1,INDIRECT("Table!A" &amp;#REF!):INDIRECT("Table!" &amp; $BA$211 &amp;#REF!),0)))))</f>
        <v/>
      </c>
      <c r="C124" s="28" t="str">
        <f ca="1">IF(ISERROR(MATCH(C$1,INDIRECT("Table!A"&amp;#REF!):INDIRECT("Table!" &amp; $BA$211 &amp;#REF!),0)),"",INDIRECT(CONCATENATE("Table!",ADDRESS(#REF!,MATCH(C$1,INDIRECT("Table!A" &amp;#REF!):INDIRECT("Table!" &amp; $BA$211 &amp;#REF!),0)))))</f>
        <v/>
      </c>
      <c r="D124" s="28" t="str">
        <f ca="1">IF(ISERROR(MATCH(D$1,INDIRECT("Table!A"&amp;#REF!):INDIRECT("Table!" &amp; $BA$211 &amp;#REF!),0)),"",INDIRECT(CONCATENATE("Table!",ADDRESS(#REF!,MATCH(D$1,INDIRECT("Table!A" &amp;#REF!):INDIRECT("Table!" &amp; $BA$211 &amp;#REF!),0)))))</f>
        <v/>
      </c>
      <c r="E124" s="28" t="str">
        <f ca="1">IF(ISERROR(MATCH(E$1,INDIRECT("Table!A"&amp;#REF!):INDIRECT("Table!" &amp; $BA$211 &amp;#REF!),0)),"",INDIRECT(CONCATENATE("Table!",ADDRESS(#REF!,MATCH(E$1,INDIRECT("Table!A" &amp;#REF!):INDIRECT("Table!" &amp; $BA$211 &amp;#REF!),0)))))</f>
        <v/>
      </c>
      <c r="F124" s="28" t="str">
        <f ca="1">IF(ISERROR(MATCH(F$1,INDIRECT("Table!A"&amp;#REF!):INDIRECT("Table!" &amp; $BA$211 &amp;#REF!),0)),"",INDIRECT(CONCATENATE("Table!",ADDRESS(#REF!,MATCH(F$1,INDIRECT("Table!A" &amp;#REF!):INDIRECT("Table!" &amp; $BA$211 &amp;#REF!),0)))))</f>
        <v/>
      </c>
      <c r="G124" s="28" t="str">
        <f ca="1">IF(ISERROR(MATCH(G$1,INDIRECT("Table!A"&amp;#REF!):INDIRECT("Table!" &amp; $BA$211 &amp;#REF!),0)),"",INDIRECT(CONCATENATE("Table!",ADDRESS(#REF!,MATCH(G$1,INDIRECT("Table!A" &amp;#REF!):INDIRECT("Table!" &amp; $BA$211 &amp;#REF!),0)))))</f>
        <v/>
      </c>
      <c r="H124" s="28" t="str">
        <f ca="1">IF(ISERROR(MATCH(H$1,INDIRECT("Table!A"&amp;#REF!):INDIRECT("Table!" &amp; $BA$211 &amp;#REF!),0)),"",INDIRECT(CONCATENATE("Table!",ADDRESS(#REF!,MATCH(H$1,INDIRECT("Table!A" &amp;#REF!):INDIRECT("Table!" &amp; $BA$211 &amp;#REF!),0)))))</f>
        <v/>
      </c>
      <c r="I124" s="278"/>
      <c r="J124" s="278"/>
      <c r="K124" s="28" t="str">
        <f ca="1">IF(ISERROR(MATCH(L$1,INDIRECT("Table!A"&amp;#REF!):INDIRECT("Table!" &amp; $BA$211 &amp;#REF!),0)),"",INDIRECT(CONCATENATE("Table!",ADDRESS(#REF!,MATCH(L$1,INDIRECT("Table!A" &amp;#REF!):INDIRECT("Table!" &amp; $BA$211 &amp;#REF!),0)))))</f>
        <v/>
      </c>
      <c r="L124" s="28" t="str">
        <f ca="1">IF(ISERROR(MATCH(M$1,INDIRECT("Table!A"&amp;#REF!):INDIRECT("Table!" &amp; $BA$211 &amp;#REF!),0)),"",INDIRECT(CONCATENATE("Table!",ADDRESS(#REF!,MATCH(M$1,INDIRECT("Table!A" &amp;#REF!):INDIRECT("Table!" &amp; $BA$211 &amp;#REF!),0)))))</f>
        <v/>
      </c>
      <c r="M124" s="28" t="str">
        <f ca="1">IF(ISERROR(MATCH(N$1,INDIRECT("Table!A"&amp;#REF!):INDIRECT("Table!" &amp; $BA$211 &amp;#REF!),0)),"",INDIRECT(CONCATENATE("Table!",ADDRESS(#REF!,MATCH(N$1,INDIRECT("Table!A" &amp;#REF!):INDIRECT("Table!" &amp; $BA$211 &amp;#REF!),0)))))</f>
        <v/>
      </c>
      <c r="N124" s="28" t="str">
        <f ca="1">IF(ISERROR(MATCH(O$1,INDIRECT("Table!A"&amp;#REF!):INDIRECT("Table!" &amp; $BA$211 &amp;#REF!),0)),"",INDIRECT(CONCATENATE("Table!",ADDRESS(#REF!,MATCH(O$1,INDIRECT("Table!A" &amp;#REF!):INDIRECT("Table!" &amp; $BA$211 &amp;#REF!),0)))))</f>
        <v/>
      </c>
      <c r="O124" s="278"/>
      <c r="P124" s="278"/>
      <c r="Q124" s="278"/>
      <c r="R124" s="278"/>
      <c r="S124" s="28"/>
      <c r="T124" s="28" t="str">
        <f ca="1">IF(ISERROR(MATCH(V$1,INDIRECT("Table!A"&amp;#REF!):INDIRECT("Table!" &amp; $BA$211 &amp;#REF!),0)),"",INDIRECT(CONCATENATE("Table!",ADDRESS(#REF!,MATCH(V$1,INDIRECT("Table!A" &amp;#REF!):INDIRECT("Table!" &amp; $BA$211 &amp;#REF!),0)))))</f>
        <v/>
      </c>
      <c r="U124" s="28" t="str">
        <f ca="1">IF(ISERROR(MATCH(W$1,INDIRECT("Table!A"&amp;#REF!):INDIRECT("Table!" &amp; $BA$211 &amp;#REF!),0)),"",INDIRECT(CONCATENATE("Table!",ADDRESS(#REF!,MATCH(W$1,INDIRECT("Table!A" &amp;#REF!):INDIRECT("Table!" &amp; $BA$211 &amp;#REF!),0)))))</f>
        <v/>
      </c>
    </row>
    <row r="125" spans="1:21">
      <c r="A125" s="4"/>
      <c r="B125" s="28" t="str">
        <f ca="1">IF(ISERROR(MATCH(B$1,INDIRECT("Table!A"&amp;#REF!):INDIRECT("Table!" &amp; $BA$211 &amp;#REF!),0)),"",INDIRECT(CONCATENATE("Table!",ADDRESS(#REF!,MATCH(B$1,INDIRECT("Table!A" &amp;#REF!):INDIRECT("Table!" &amp; $BA$211 &amp;#REF!),0)))))</f>
        <v/>
      </c>
      <c r="C125" s="28" t="str">
        <f ca="1">IF(ISERROR(MATCH(C$1,INDIRECT("Table!A"&amp;#REF!):INDIRECT("Table!" &amp; $BA$211 &amp;#REF!),0)),"",INDIRECT(CONCATENATE("Table!",ADDRESS(#REF!,MATCH(C$1,INDIRECT("Table!A" &amp;#REF!):INDIRECT("Table!" &amp; $BA$211 &amp;#REF!),0)))))</f>
        <v/>
      </c>
      <c r="D125" s="28" t="str">
        <f ca="1">IF(ISERROR(MATCH(D$1,INDIRECT("Table!A"&amp;#REF!):INDIRECT("Table!" &amp; $BA$211 &amp;#REF!),0)),"",INDIRECT(CONCATENATE("Table!",ADDRESS(#REF!,MATCH(D$1,INDIRECT("Table!A" &amp;#REF!):INDIRECT("Table!" &amp; $BA$211 &amp;#REF!),0)))))</f>
        <v/>
      </c>
      <c r="E125" s="28" t="str">
        <f ca="1">IF(ISERROR(MATCH(E$1,INDIRECT("Table!A"&amp;#REF!):INDIRECT("Table!" &amp; $BA$211 &amp;#REF!),0)),"",INDIRECT(CONCATENATE("Table!",ADDRESS(#REF!,MATCH(E$1,INDIRECT("Table!A" &amp;#REF!):INDIRECT("Table!" &amp; $BA$211 &amp;#REF!),0)))))</f>
        <v/>
      </c>
      <c r="F125" s="28" t="str">
        <f ca="1">IF(ISERROR(MATCH(F$1,INDIRECT("Table!A"&amp;#REF!):INDIRECT("Table!" &amp; $BA$211 &amp;#REF!),0)),"",INDIRECT(CONCATENATE("Table!",ADDRESS(#REF!,MATCH(F$1,INDIRECT("Table!A" &amp;#REF!):INDIRECT("Table!" &amp; $BA$211 &amp;#REF!),0)))))</f>
        <v/>
      </c>
      <c r="G125" s="28" t="str">
        <f ca="1">IF(ISERROR(MATCH(G$1,INDIRECT("Table!A"&amp;#REF!):INDIRECT("Table!" &amp; $BA$211 &amp;#REF!),0)),"",INDIRECT(CONCATENATE("Table!",ADDRESS(#REF!,MATCH(G$1,INDIRECT("Table!A" &amp;#REF!):INDIRECT("Table!" &amp; $BA$211 &amp;#REF!),0)))))</f>
        <v/>
      </c>
      <c r="H125" s="28" t="str">
        <f ca="1">IF(ISERROR(MATCH(H$1,INDIRECT("Table!A"&amp;#REF!):INDIRECT("Table!" &amp; $BA$211 &amp;#REF!),0)),"",INDIRECT(CONCATENATE("Table!",ADDRESS(#REF!,MATCH(H$1,INDIRECT("Table!A" &amp;#REF!):INDIRECT("Table!" &amp; $BA$211 &amp;#REF!),0)))))</f>
        <v/>
      </c>
      <c r="I125" s="278"/>
      <c r="J125" s="278"/>
      <c r="K125" s="28" t="str">
        <f ca="1">IF(ISERROR(MATCH(L$1,INDIRECT("Table!A"&amp;#REF!):INDIRECT("Table!" &amp; $BA$211 &amp;#REF!),0)),"",INDIRECT(CONCATENATE("Table!",ADDRESS(#REF!,MATCH(L$1,INDIRECT("Table!A" &amp;#REF!):INDIRECT("Table!" &amp; $BA$211 &amp;#REF!),0)))))</f>
        <v/>
      </c>
      <c r="L125" s="28" t="str">
        <f ca="1">IF(ISERROR(MATCH(M$1,INDIRECT("Table!A"&amp;#REF!):INDIRECT("Table!" &amp; $BA$211 &amp;#REF!),0)),"",INDIRECT(CONCATENATE("Table!",ADDRESS(#REF!,MATCH(M$1,INDIRECT("Table!A" &amp;#REF!):INDIRECT("Table!" &amp; $BA$211 &amp;#REF!),0)))))</f>
        <v/>
      </c>
      <c r="M125" s="28" t="str">
        <f ca="1">IF(ISERROR(MATCH(N$1,INDIRECT("Table!A"&amp;#REF!):INDIRECT("Table!" &amp; $BA$211 &amp;#REF!),0)),"",INDIRECT(CONCATENATE("Table!",ADDRESS(#REF!,MATCH(N$1,INDIRECT("Table!A" &amp;#REF!):INDIRECT("Table!" &amp; $BA$211 &amp;#REF!),0)))))</f>
        <v/>
      </c>
      <c r="N125" s="28" t="str">
        <f ca="1">IF(ISERROR(MATCH(O$1,INDIRECT("Table!A"&amp;#REF!):INDIRECT("Table!" &amp; $BA$211 &amp;#REF!),0)),"",INDIRECT(CONCATENATE("Table!",ADDRESS(#REF!,MATCH(O$1,INDIRECT("Table!A" &amp;#REF!):INDIRECT("Table!" &amp; $BA$211 &amp;#REF!),0)))))</f>
        <v/>
      </c>
      <c r="O125" s="278"/>
      <c r="P125" s="278"/>
      <c r="Q125" s="278"/>
      <c r="R125" s="278"/>
      <c r="S125" s="28"/>
      <c r="T125" s="28" t="str">
        <f ca="1">IF(ISERROR(MATCH(V$1,INDIRECT("Table!A"&amp;#REF!):INDIRECT("Table!" &amp; $BA$211 &amp;#REF!),0)),"",INDIRECT(CONCATENATE("Table!",ADDRESS(#REF!,MATCH(V$1,INDIRECT("Table!A" &amp;#REF!):INDIRECT("Table!" &amp; $BA$211 &amp;#REF!),0)))))</f>
        <v/>
      </c>
      <c r="U125" s="28" t="str">
        <f ca="1">IF(ISERROR(MATCH(W$1,INDIRECT("Table!A"&amp;#REF!):INDIRECT("Table!" &amp; $BA$211 &amp;#REF!),0)),"",INDIRECT(CONCATENATE("Table!",ADDRESS(#REF!,MATCH(W$1,INDIRECT("Table!A" &amp;#REF!):INDIRECT("Table!" &amp; $BA$211 &amp;#REF!),0)))))</f>
        <v/>
      </c>
    </row>
    <row r="126" spans="1:21">
      <c r="A126" s="4"/>
      <c r="B126" s="28" t="str">
        <f ca="1">IF(ISERROR(MATCH(B$1,INDIRECT("Table!A"&amp;#REF!):INDIRECT("Table!" &amp; $BA$211 &amp;#REF!),0)),"",INDIRECT(CONCATENATE("Table!",ADDRESS(#REF!,MATCH(B$1,INDIRECT("Table!A" &amp;#REF!):INDIRECT("Table!" &amp; $BA$211 &amp;#REF!),0)))))</f>
        <v/>
      </c>
      <c r="C126" s="28" t="str">
        <f ca="1">IF(ISERROR(MATCH(C$1,INDIRECT("Table!A"&amp;#REF!):INDIRECT("Table!" &amp; $BA$211 &amp;#REF!),0)),"",INDIRECT(CONCATENATE("Table!",ADDRESS(#REF!,MATCH(C$1,INDIRECT("Table!A" &amp;#REF!):INDIRECT("Table!" &amp; $BA$211 &amp;#REF!),0)))))</f>
        <v/>
      </c>
      <c r="D126" s="28" t="str">
        <f ca="1">IF(ISERROR(MATCH(D$1,INDIRECT("Table!A"&amp;#REF!):INDIRECT("Table!" &amp; $BA$211 &amp;#REF!),0)),"",INDIRECT(CONCATENATE("Table!",ADDRESS(#REF!,MATCH(D$1,INDIRECT("Table!A" &amp;#REF!):INDIRECT("Table!" &amp; $BA$211 &amp;#REF!),0)))))</f>
        <v/>
      </c>
      <c r="E126" s="28" t="str">
        <f ca="1">IF(ISERROR(MATCH(E$1,INDIRECT("Table!A"&amp;#REF!):INDIRECT("Table!" &amp; $BA$211 &amp;#REF!),0)),"",INDIRECT(CONCATENATE("Table!",ADDRESS(#REF!,MATCH(E$1,INDIRECT("Table!A" &amp;#REF!):INDIRECT("Table!" &amp; $BA$211 &amp;#REF!),0)))))</f>
        <v/>
      </c>
      <c r="F126" s="28" t="str">
        <f ca="1">IF(ISERROR(MATCH(F$1,INDIRECT("Table!A"&amp;#REF!):INDIRECT("Table!" &amp; $BA$211 &amp;#REF!),0)),"",INDIRECT(CONCATENATE("Table!",ADDRESS(#REF!,MATCH(F$1,INDIRECT("Table!A" &amp;#REF!):INDIRECT("Table!" &amp; $BA$211 &amp;#REF!),0)))))</f>
        <v/>
      </c>
      <c r="G126" s="28" t="str">
        <f ca="1">IF(ISERROR(MATCH(G$1,INDIRECT("Table!A"&amp;#REF!):INDIRECT("Table!" &amp; $BA$211 &amp;#REF!),0)),"",INDIRECT(CONCATENATE("Table!",ADDRESS(#REF!,MATCH(G$1,INDIRECT("Table!A" &amp;#REF!):INDIRECT("Table!" &amp; $BA$211 &amp;#REF!),0)))))</f>
        <v/>
      </c>
      <c r="H126" s="28" t="str">
        <f ca="1">IF(ISERROR(MATCH(H$1,INDIRECT("Table!A"&amp;#REF!):INDIRECT("Table!" &amp; $BA$211 &amp;#REF!),0)),"",INDIRECT(CONCATENATE("Table!",ADDRESS(#REF!,MATCH(H$1,INDIRECT("Table!A" &amp;#REF!):INDIRECT("Table!" &amp; $BA$211 &amp;#REF!),0)))))</f>
        <v/>
      </c>
      <c r="I126" s="278"/>
      <c r="J126" s="278"/>
      <c r="K126" s="28" t="str">
        <f ca="1">IF(ISERROR(MATCH(L$1,INDIRECT("Table!A"&amp;#REF!):INDIRECT("Table!" &amp; $BA$211 &amp;#REF!),0)),"",INDIRECT(CONCATENATE("Table!",ADDRESS(#REF!,MATCH(L$1,INDIRECT("Table!A" &amp;#REF!):INDIRECT("Table!" &amp; $BA$211 &amp;#REF!),0)))))</f>
        <v/>
      </c>
      <c r="L126" s="28" t="str">
        <f ca="1">IF(ISERROR(MATCH(M$1,INDIRECT("Table!A"&amp;#REF!):INDIRECT("Table!" &amp; $BA$211 &amp;#REF!),0)),"",INDIRECT(CONCATENATE("Table!",ADDRESS(#REF!,MATCH(M$1,INDIRECT("Table!A" &amp;#REF!):INDIRECT("Table!" &amp; $BA$211 &amp;#REF!),0)))))</f>
        <v/>
      </c>
      <c r="M126" s="28" t="str">
        <f ca="1">IF(ISERROR(MATCH(N$1,INDIRECT("Table!A"&amp;#REF!):INDIRECT("Table!" &amp; $BA$211 &amp;#REF!),0)),"",INDIRECT(CONCATENATE("Table!",ADDRESS(#REF!,MATCH(N$1,INDIRECT("Table!A" &amp;#REF!):INDIRECT("Table!" &amp; $BA$211 &amp;#REF!),0)))))</f>
        <v/>
      </c>
      <c r="N126" s="28" t="str">
        <f ca="1">IF(ISERROR(MATCH(O$1,INDIRECT("Table!A"&amp;#REF!):INDIRECT("Table!" &amp; $BA$211 &amp;#REF!),0)),"",INDIRECT(CONCATENATE("Table!",ADDRESS(#REF!,MATCH(O$1,INDIRECT("Table!A" &amp;#REF!):INDIRECT("Table!" &amp; $BA$211 &amp;#REF!),0)))))</f>
        <v/>
      </c>
      <c r="O126" s="278"/>
      <c r="P126" s="278"/>
      <c r="Q126" s="278"/>
      <c r="R126" s="278"/>
      <c r="S126" s="28"/>
      <c r="T126" s="28" t="str">
        <f ca="1">IF(ISERROR(MATCH(V$1,INDIRECT("Table!A"&amp;#REF!):INDIRECT("Table!" &amp; $BA$211 &amp;#REF!),0)),"",INDIRECT(CONCATENATE("Table!",ADDRESS(#REF!,MATCH(V$1,INDIRECT("Table!A" &amp;#REF!):INDIRECT("Table!" &amp; $BA$211 &amp;#REF!),0)))))</f>
        <v/>
      </c>
      <c r="U126" s="28" t="str">
        <f ca="1">IF(ISERROR(MATCH(W$1,INDIRECT("Table!A"&amp;#REF!):INDIRECT("Table!" &amp; $BA$211 &amp;#REF!),0)),"",INDIRECT(CONCATENATE("Table!",ADDRESS(#REF!,MATCH(W$1,INDIRECT("Table!A" &amp;#REF!):INDIRECT("Table!" &amp; $BA$211 &amp;#REF!),0)))))</f>
        <v/>
      </c>
    </row>
    <row r="127" spans="1:21">
      <c r="A127" s="4"/>
      <c r="B127" s="28" t="str">
        <f ca="1">IF(ISERROR(MATCH(B$1,INDIRECT("Table!A"&amp;#REF!):INDIRECT("Table!" &amp; $BA$211 &amp;#REF!),0)),"",INDIRECT(CONCATENATE("Table!",ADDRESS(#REF!,MATCH(B$1,INDIRECT("Table!A" &amp;#REF!):INDIRECT("Table!" &amp; $BA$211 &amp;#REF!),0)))))</f>
        <v/>
      </c>
      <c r="C127" s="28" t="str">
        <f ca="1">IF(ISERROR(MATCH(C$1,INDIRECT("Table!A"&amp;#REF!):INDIRECT("Table!" &amp; $BA$211 &amp;#REF!),0)),"",INDIRECT(CONCATENATE("Table!",ADDRESS(#REF!,MATCH(C$1,INDIRECT("Table!A" &amp;#REF!):INDIRECT("Table!" &amp; $BA$211 &amp;#REF!),0)))))</f>
        <v/>
      </c>
      <c r="D127" s="28" t="str">
        <f ca="1">IF(ISERROR(MATCH(D$1,INDIRECT("Table!A"&amp;#REF!):INDIRECT("Table!" &amp; $BA$211 &amp;#REF!),0)),"",INDIRECT(CONCATENATE("Table!",ADDRESS(#REF!,MATCH(D$1,INDIRECT("Table!A" &amp;#REF!):INDIRECT("Table!" &amp; $BA$211 &amp;#REF!),0)))))</f>
        <v/>
      </c>
      <c r="E127" s="28" t="str">
        <f ca="1">IF(ISERROR(MATCH(E$1,INDIRECT("Table!A"&amp;#REF!):INDIRECT("Table!" &amp; $BA$211 &amp;#REF!),0)),"",INDIRECT(CONCATENATE("Table!",ADDRESS(#REF!,MATCH(E$1,INDIRECT("Table!A" &amp;#REF!):INDIRECT("Table!" &amp; $BA$211 &amp;#REF!),0)))))</f>
        <v/>
      </c>
      <c r="F127" s="28" t="str">
        <f ca="1">IF(ISERROR(MATCH(F$1,INDIRECT("Table!A"&amp;#REF!):INDIRECT("Table!" &amp; $BA$211 &amp;#REF!),0)),"",INDIRECT(CONCATENATE("Table!",ADDRESS(#REF!,MATCH(F$1,INDIRECT("Table!A" &amp;#REF!):INDIRECT("Table!" &amp; $BA$211 &amp;#REF!),0)))))</f>
        <v/>
      </c>
      <c r="G127" s="28" t="str">
        <f ca="1">IF(ISERROR(MATCH(G$1,INDIRECT("Table!A"&amp;#REF!):INDIRECT("Table!" &amp; $BA$211 &amp;#REF!),0)),"",INDIRECT(CONCATENATE("Table!",ADDRESS(#REF!,MATCH(G$1,INDIRECT("Table!A" &amp;#REF!):INDIRECT("Table!" &amp; $BA$211 &amp;#REF!),0)))))</f>
        <v/>
      </c>
      <c r="H127" s="28" t="str">
        <f ca="1">IF(ISERROR(MATCH(H$1,INDIRECT("Table!A"&amp;#REF!):INDIRECT("Table!" &amp; $BA$211 &amp;#REF!),0)),"",INDIRECT(CONCATENATE("Table!",ADDRESS(#REF!,MATCH(H$1,INDIRECT("Table!A" &amp;#REF!):INDIRECT("Table!" &amp; $BA$211 &amp;#REF!),0)))))</f>
        <v/>
      </c>
      <c r="I127" s="278"/>
      <c r="J127" s="278"/>
      <c r="K127" s="28" t="str">
        <f ca="1">IF(ISERROR(MATCH(L$1,INDIRECT("Table!A"&amp;#REF!):INDIRECT("Table!" &amp; $BA$211 &amp;#REF!),0)),"",INDIRECT(CONCATENATE("Table!",ADDRESS(#REF!,MATCH(L$1,INDIRECT("Table!A" &amp;#REF!):INDIRECT("Table!" &amp; $BA$211 &amp;#REF!),0)))))</f>
        <v/>
      </c>
      <c r="L127" s="28" t="str">
        <f ca="1">IF(ISERROR(MATCH(M$1,INDIRECT("Table!A"&amp;#REF!):INDIRECT("Table!" &amp; $BA$211 &amp;#REF!),0)),"",INDIRECT(CONCATENATE("Table!",ADDRESS(#REF!,MATCH(M$1,INDIRECT("Table!A" &amp;#REF!):INDIRECT("Table!" &amp; $BA$211 &amp;#REF!),0)))))</f>
        <v/>
      </c>
      <c r="M127" s="28" t="str">
        <f ca="1">IF(ISERROR(MATCH(N$1,INDIRECT("Table!A"&amp;#REF!):INDIRECT("Table!" &amp; $BA$211 &amp;#REF!),0)),"",INDIRECT(CONCATENATE("Table!",ADDRESS(#REF!,MATCH(N$1,INDIRECT("Table!A" &amp;#REF!):INDIRECT("Table!" &amp; $BA$211 &amp;#REF!),0)))))</f>
        <v/>
      </c>
      <c r="N127" s="28" t="str">
        <f ca="1">IF(ISERROR(MATCH(O$1,INDIRECT("Table!A"&amp;#REF!):INDIRECT("Table!" &amp; $BA$211 &amp;#REF!),0)),"",INDIRECT(CONCATENATE("Table!",ADDRESS(#REF!,MATCH(O$1,INDIRECT("Table!A" &amp;#REF!):INDIRECT("Table!" &amp; $BA$211 &amp;#REF!),0)))))</f>
        <v/>
      </c>
      <c r="O127" s="278"/>
      <c r="P127" s="278"/>
      <c r="Q127" s="278"/>
      <c r="R127" s="278"/>
      <c r="S127" s="28"/>
      <c r="T127" s="28" t="str">
        <f ca="1">IF(ISERROR(MATCH(V$1,INDIRECT("Table!A"&amp;#REF!):INDIRECT("Table!" &amp; $BA$211 &amp;#REF!),0)),"",INDIRECT(CONCATENATE("Table!",ADDRESS(#REF!,MATCH(V$1,INDIRECT("Table!A" &amp;#REF!):INDIRECT("Table!" &amp; $BA$211 &amp;#REF!),0)))))</f>
        <v/>
      </c>
      <c r="U127" s="28" t="str">
        <f ca="1">IF(ISERROR(MATCH(W$1,INDIRECT("Table!A"&amp;#REF!):INDIRECT("Table!" &amp; $BA$211 &amp;#REF!),0)),"",INDIRECT(CONCATENATE("Table!",ADDRESS(#REF!,MATCH(W$1,INDIRECT("Table!A" &amp;#REF!):INDIRECT("Table!" &amp; $BA$211 &amp;#REF!),0)))))</f>
        <v/>
      </c>
    </row>
    <row r="128" spans="1:21">
      <c r="A128" s="4"/>
      <c r="B128" s="28" t="str">
        <f ca="1">IF(ISERROR(MATCH(B$1,INDIRECT("Table!A"&amp;#REF!):INDIRECT("Table!" &amp; $BA$211 &amp;#REF!),0)),"",INDIRECT(CONCATENATE("Table!",ADDRESS(#REF!,MATCH(B$1,INDIRECT("Table!A" &amp;#REF!):INDIRECT("Table!" &amp; $BA$211 &amp;#REF!),0)))))</f>
        <v/>
      </c>
      <c r="C128" s="28" t="str">
        <f ca="1">IF(ISERROR(MATCH(C$1,INDIRECT("Table!A"&amp;#REF!):INDIRECT("Table!" &amp; $BA$211 &amp;#REF!),0)),"",INDIRECT(CONCATENATE("Table!",ADDRESS(#REF!,MATCH(C$1,INDIRECT("Table!A" &amp;#REF!):INDIRECT("Table!" &amp; $BA$211 &amp;#REF!),0)))))</f>
        <v/>
      </c>
      <c r="D128" s="28" t="str">
        <f ca="1">IF(ISERROR(MATCH(D$1,INDIRECT("Table!A"&amp;#REF!):INDIRECT("Table!" &amp; $BA$211 &amp;#REF!),0)),"",INDIRECT(CONCATENATE("Table!",ADDRESS(#REF!,MATCH(D$1,INDIRECT("Table!A" &amp;#REF!):INDIRECT("Table!" &amp; $BA$211 &amp;#REF!),0)))))</f>
        <v/>
      </c>
      <c r="E128" s="28" t="str">
        <f ca="1">IF(ISERROR(MATCH(E$1,INDIRECT("Table!A"&amp;#REF!):INDIRECT("Table!" &amp; $BA$211 &amp;#REF!),0)),"",INDIRECT(CONCATENATE("Table!",ADDRESS(#REF!,MATCH(E$1,INDIRECT("Table!A" &amp;#REF!):INDIRECT("Table!" &amp; $BA$211 &amp;#REF!),0)))))</f>
        <v/>
      </c>
      <c r="F128" s="28" t="str">
        <f ca="1">IF(ISERROR(MATCH(F$1,INDIRECT("Table!A"&amp;#REF!):INDIRECT("Table!" &amp; $BA$211 &amp;#REF!),0)),"",INDIRECT(CONCATENATE("Table!",ADDRESS(#REF!,MATCH(F$1,INDIRECT("Table!A" &amp;#REF!):INDIRECT("Table!" &amp; $BA$211 &amp;#REF!),0)))))</f>
        <v/>
      </c>
      <c r="G128" s="28" t="str">
        <f ca="1">IF(ISERROR(MATCH(G$1,INDIRECT("Table!A"&amp;#REF!):INDIRECT("Table!" &amp; $BA$211 &amp;#REF!),0)),"",INDIRECT(CONCATENATE("Table!",ADDRESS(#REF!,MATCH(G$1,INDIRECT("Table!A" &amp;#REF!):INDIRECT("Table!" &amp; $BA$211 &amp;#REF!),0)))))</f>
        <v/>
      </c>
      <c r="H128" s="28" t="str">
        <f ca="1">IF(ISERROR(MATCH(H$1,INDIRECT("Table!A"&amp;#REF!):INDIRECT("Table!" &amp; $BA$211 &amp;#REF!),0)),"",INDIRECT(CONCATENATE("Table!",ADDRESS(#REF!,MATCH(H$1,INDIRECT("Table!A" &amp;#REF!):INDIRECT("Table!" &amp; $BA$211 &amp;#REF!),0)))))</f>
        <v/>
      </c>
      <c r="I128" s="278"/>
      <c r="J128" s="278"/>
      <c r="K128" s="28" t="str">
        <f ca="1">IF(ISERROR(MATCH(L$1,INDIRECT("Table!A"&amp;#REF!):INDIRECT("Table!" &amp; $BA$211 &amp;#REF!),0)),"",INDIRECT(CONCATENATE("Table!",ADDRESS(#REF!,MATCH(L$1,INDIRECT("Table!A" &amp;#REF!):INDIRECT("Table!" &amp; $BA$211 &amp;#REF!),0)))))</f>
        <v/>
      </c>
      <c r="L128" s="28" t="str">
        <f ca="1">IF(ISERROR(MATCH(M$1,INDIRECT("Table!A"&amp;#REF!):INDIRECT("Table!" &amp; $BA$211 &amp;#REF!),0)),"",INDIRECT(CONCATENATE("Table!",ADDRESS(#REF!,MATCH(M$1,INDIRECT("Table!A" &amp;#REF!):INDIRECT("Table!" &amp; $BA$211 &amp;#REF!),0)))))</f>
        <v/>
      </c>
      <c r="M128" s="28" t="str">
        <f ca="1">IF(ISERROR(MATCH(N$1,INDIRECT("Table!A"&amp;#REF!):INDIRECT("Table!" &amp; $BA$211 &amp;#REF!),0)),"",INDIRECT(CONCATENATE("Table!",ADDRESS(#REF!,MATCH(N$1,INDIRECT("Table!A" &amp;#REF!):INDIRECT("Table!" &amp; $BA$211 &amp;#REF!),0)))))</f>
        <v/>
      </c>
      <c r="N128" s="28" t="str">
        <f ca="1">IF(ISERROR(MATCH(O$1,INDIRECT("Table!A"&amp;#REF!):INDIRECT("Table!" &amp; $BA$211 &amp;#REF!),0)),"",INDIRECT(CONCATENATE("Table!",ADDRESS(#REF!,MATCH(O$1,INDIRECT("Table!A" &amp;#REF!):INDIRECT("Table!" &amp; $BA$211 &amp;#REF!),0)))))</f>
        <v/>
      </c>
      <c r="O128" s="278"/>
      <c r="P128" s="278"/>
      <c r="Q128" s="278"/>
      <c r="R128" s="278"/>
      <c r="S128" s="28"/>
      <c r="T128" s="28" t="str">
        <f ca="1">IF(ISERROR(MATCH(V$1,INDIRECT("Table!A"&amp;#REF!):INDIRECT("Table!" &amp; $BA$211 &amp;#REF!),0)),"",INDIRECT(CONCATENATE("Table!",ADDRESS(#REF!,MATCH(V$1,INDIRECT("Table!A" &amp;#REF!):INDIRECT("Table!" &amp; $BA$211 &amp;#REF!),0)))))</f>
        <v/>
      </c>
      <c r="U128" s="28" t="str">
        <f ca="1">IF(ISERROR(MATCH(W$1,INDIRECT("Table!A"&amp;#REF!):INDIRECT("Table!" &amp; $BA$211 &amp;#REF!),0)),"",INDIRECT(CONCATENATE("Table!",ADDRESS(#REF!,MATCH(W$1,INDIRECT("Table!A" &amp;#REF!):INDIRECT("Table!" &amp; $BA$211 &amp;#REF!),0)))))</f>
        <v/>
      </c>
    </row>
    <row r="129" spans="1:21">
      <c r="A129" s="4"/>
      <c r="B129" s="28" t="str">
        <f ca="1">IF(ISERROR(MATCH(B$1,INDIRECT("Table!A"&amp;#REF!):INDIRECT("Table!" &amp; $BA$211 &amp;#REF!),0)),"",INDIRECT(CONCATENATE("Table!",ADDRESS(#REF!,MATCH(B$1,INDIRECT("Table!A" &amp;#REF!):INDIRECT("Table!" &amp; $BA$211 &amp;#REF!),0)))))</f>
        <v/>
      </c>
      <c r="C129" s="28" t="str">
        <f ca="1">IF(ISERROR(MATCH(C$1,INDIRECT("Table!A"&amp;#REF!):INDIRECT("Table!" &amp; $BA$211 &amp;#REF!),0)),"",INDIRECT(CONCATENATE("Table!",ADDRESS(#REF!,MATCH(C$1,INDIRECT("Table!A" &amp;#REF!):INDIRECT("Table!" &amp; $BA$211 &amp;#REF!),0)))))</f>
        <v/>
      </c>
      <c r="D129" s="28" t="str">
        <f ca="1">IF(ISERROR(MATCH(D$1,INDIRECT("Table!A"&amp;#REF!):INDIRECT("Table!" &amp; $BA$211 &amp;#REF!),0)),"",INDIRECT(CONCATENATE("Table!",ADDRESS(#REF!,MATCH(D$1,INDIRECT("Table!A" &amp;#REF!):INDIRECT("Table!" &amp; $BA$211 &amp;#REF!),0)))))</f>
        <v/>
      </c>
      <c r="E129" s="28" t="str">
        <f ca="1">IF(ISERROR(MATCH(E$1,INDIRECT("Table!A"&amp;#REF!):INDIRECT("Table!" &amp; $BA$211 &amp;#REF!),0)),"",INDIRECT(CONCATENATE("Table!",ADDRESS(#REF!,MATCH(E$1,INDIRECT("Table!A" &amp;#REF!):INDIRECT("Table!" &amp; $BA$211 &amp;#REF!),0)))))</f>
        <v/>
      </c>
      <c r="F129" s="28" t="str">
        <f ca="1">IF(ISERROR(MATCH(F$1,INDIRECT("Table!A"&amp;#REF!):INDIRECT("Table!" &amp; $BA$211 &amp;#REF!),0)),"",INDIRECT(CONCATENATE("Table!",ADDRESS(#REF!,MATCH(F$1,INDIRECT("Table!A" &amp;#REF!):INDIRECT("Table!" &amp; $BA$211 &amp;#REF!),0)))))</f>
        <v/>
      </c>
      <c r="G129" s="28" t="str">
        <f ca="1">IF(ISERROR(MATCH(G$1,INDIRECT("Table!A"&amp;#REF!):INDIRECT("Table!" &amp; $BA$211 &amp;#REF!),0)),"",INDIRECT(CONCATENATE("Table!",ADDRESS(#REF!,MATCH(G$1,INDIRECT("Table!A" &amp;#REF!):INDIRECT("Table!" &amp; $BA$211 &amp;#REF!),0)))))</f>
        <v/>
      </c>
      <c r="H129" s="28" t="str">
        <f ca="1">IF(ISERROR(MATCH(H$1,INDIRECT("Table!A"&amp;#REF!):INDIRECT("Table!" &amp; $BA$211 &amp;#REF!),0)),"",INDIRECT(CONCATENATE("Table!",ADDRESS(#REF!,MATCH(H$1,INDIRECT("Table!A" &amp;#REF!):INDIRECT("Table!" &amp; $BA$211 &amp;#REF!),0)))))</f>
        <v/>
      </c>
      <c r="I129" s="278"/>
      <c r="J129" s="278"/>
      <c r="K129" s="28" t="str">
        <f ca="1">IF(ISERROR(MATCH(L$1,INDIRECT("Table!A"&amp;#REF!):INDIRECT("Table!" &amp; $BA$211 &amp;#REF!),0)),"",INDIRECT(CONCATENATE("Table!",ADDRESS(#REF!,MATCH(L$1,INDIRECT("Table!A" &amp;#REF!):INDIRECT("Table!" &amp; $BA$211 &amp;#REF!),0)))))</f>
        <v/>
      </c>
      <c r="L129" s="28" t="str">
        <f ca="1">IF(ISERROR(MATCH(M$1,INDIRECT("Table!A"&amp;#REF!):INDIRECT("Table!" &amp; $BA$211 &amp;#REF!),0)),"",INDIRECT(CONCATENATE("Table!",ADDRESS(#REF!,MATCH(M$1,INDIRECT("Table!A" &amp;#REF!):INDIRECT("Table!" &amp; $BA$211 &amp;#REF!),0)))))</f>
        <v/>
      </c>
      <c r="M129" s="28" t="str">
        <f ca="1">IF(ISERROR(MATCH(N$1,INDIRECT("Table!A"&amp;#REF!):INDIRECT("Table!" &amp; $BA$211 &amp;#REF!),0)),"",INDIRECT(CONCATENATE("Table!",ADDRESS(#REF!,MATCH(N$1,INDIRECT("Table!A" &amp;#REF!):INDIRECT("Table!" &amp; $BA$211 &amp;#REF!),0)))))</f>
        <v/>
      </c>
      <c r="N129" s="28" t="str">
        <f ca="1">IF(ISERROR(MATCH(O$1,INDIRECT("Table!A"&amp;#REF!):INDIRECT("Table!" &amp; $BA$211 &amp;#REF!),0)),"",INDIRECT(CONCATENATE("Table!",ADDRESS(#REF!,MATCH(O$1,INDIRECT("Table!A" &amp;#REF!):INDIRECT("Table!" &amp; $BA$211 &amp;#REF!),0)))))</f>
        <v/>
      </c>
      <c r="O129" s="278"/>
      <c r="P129" s="278"/>
      <c r="Q129" s="278"/>
      <c r="R129" s="278"/>
      <c r="S129" s="28"/>
      <c r="T129" s="28" t="str">
        <f ca="1">IF(ISERROR(MATCH(V$1,INDIRECT("Table!A"&amp;#REF!):INDIRECT("Table!" &amp; $BA$211 &amp;#REF!),0)),"",INDIRECT(CONCATENATE("Table!",ADDRESS(#REF!,MATCH(V$1,INDIRECT("Table!A" &amp;#REF!):INDIRECT("Table!" &amp; $BA$211 &amp;#REF!),0)))))</f>
        <v/>
      </c>
      <c r="U129" s="28" t="str">
        <f ca="1">IF(ISERROR(MATCH(W$1,INDIRECT("Table!A"&amp;#REF!):INDIRECT("Table!" &amp; $BA$211 &amp;#REF!),0)),"",INDIRECT(CONCATENATE("Table!",ADDRESS(#REF!,MATCH(W$1,INDIRECT("Table!A" &amp;#REF!):INDIRECT("Table!" &amp; $BA$211 &amp;#REF!),0)))))</f>
        <v/>
      </c>
    </row>
    <row r="130" spans="1:21">
      <c r="A130" s="4"/>
      <c r="B130" s="28" t="str">
        <f ca="1">IF(ISERROR(MATCH(B$1,INDIRECT("Table!A"&amp;#REF!):INDIRECT("Table!" &amp; $BA$211 &amp;#REF!),0)),"",INDIRECT(CONCATENATE("Table!",ADDRESS(#REF!,MATCH(B$1,INDIRECT("Table!A" &amp;#REF!):INDIRECT("Table!" &amp; $BA$211 &amp;#REF!),0)))))</f>
        <v/>
      </c>
      <c r="C130" s="28" t="str">
        <f ca="1">IF(ISERROR(MATCH(C$1,INDIRECT("Table!A"&amp;#REF!):INDIRECT("Table!" &amp; $BA$211 &amp;#REF!),0)),"",INDIRECT(CONCATENATE("Table!",ADDRESS(#REF!,MATCH(C$1,INDIRECT("Table!A" &amp;#REF!):INDIRECT("Table!" &amp; $BA$211 &amp;#REF!),0)))))</f>
        <v/>
      </c>
      <c r="D130" s="28" t="str">
        <f ca="1">IF(ISERROR(MATCH(D$1,INDIRECT("Table!A"&amp;#REF!):INDIRECT("Table!" &amp; $BA$211 &amp;#REF!),0)),"",INDIRECT(CONCATENATE("Table!",ADDRESS(#REF!,MATCH(D$1,INDIRECT("Table!A" &amp;#REF!):INDIRECT("Table!" &amp; $BA$211 &amp;#REF!),0)))))</f>
        <v/>
      </c>
      <c r="E130" s="28" t="str">
        <f ca="1">IF(ISERROR(MATCH(E$1,INDIRECT("Table!A"&amp;#REF!):INDIRECT("Table!" &amp; $BA$211 &amp;#REF!),0)),"",INDIRECT(CONCATENATE("Table!",ADDRESS(#REF!,MATCH(E$1,INDIRECT("Table!A" &amp;#REF!):INDIRECT("Table!" &amp; $BA$211 &amp;#REF!),0)))))</f>
        <v/>
      </c>
      <c r="F130" s="28" t="str">
        <f ca="1">IF(ISERROR(MATCH(F$1,INDIRECT("Table!A"&amp;#REF!):INDIRECT("Table!" &amp; $BA$211 &amp;#REF!),0)),"",INDIRECT(CONCATENATE("Table!",ADDRESS(#REF!,MATCH(F$1,INDIRECT("Table!A" &amp;#REF!):INDIRECT("Table!" &amp; $BA$211 &amp;#REF!),0)))))</f>
        <v/>
      </c>
      <c r="G130" s="28" t="str">
        <f ca="1">IF(ISERROR(MATCH(G$1,INDIRECT("Table!A"&amp;#REF!):INDIRECT("Table!" &amp; $BA$211 &amp;#REF!),0)),"",INDIRECT(CONCATENATE("Table!",ADDRESS(#REF!,MATCH(G$1,INDIRECT("Table!A" &amp;#REF!):INDIRECT("Table!" &amp; $BA$211 &amp;#REF!),0)))))</f>
        <v/>
      </c>
      <c r="H130" s="28" t="str">
        <f ca="1">IF(ISERROR(MATCH(H$1,INDIRECT("Table!A"&amp;#REF!):INDIRECT("Table!" &amp; $BA$211 &amp;#REF!),0)),"",INDIRECT(CONCATENATE("Table!",ADDRESS(#REF!,MATCH(H$1,INDIRECT("Table!A" &amp;#REF!):INDIRECT("Table!" &amp; $BA$211 &amp;#REF!),0)))))</f>
        <v/>
      </c>
      <c r="I130" s="278"/>
      <c r="J130" s="278"/>
      <c r="K130" s="28" t="str">
        <f ca="1">IF(ISERROR(MATCH(L$1,INDIRECT("Table!A"&amp;#REF!):INDIRECT("Table!" &amp; $BA$211 &amp;#REF!),0)),"",INDIRECT(CONCATENATE("Table!",ADDRESS(#REF!,MATCH(L$1,INDIRECT("Table!A" &amp;#REF!):INDIRECT("Table!" &amp; $BA$211 &amp;#REF!),0)))))</f>
        <v/>
      </c>
      <c r="L130" s="28" t="str">
        <f ca="1">IF(ISERROR(MATCH(M$1,INDIRECT("Table!A"&amp;#REF!):INDIRECT("Table!" &amp; $BA$211 &amp;#REF!),0)),"",INDIRECT(CONCATENATE("Table!",ADDRESS(#REF!,MATCH(M$1,INDIRECT("Table!A" &amp;#REF!):INDIRECT("Table!" &amp; $BA$211 &amp;#REF!),0)))))</f>
        <v/>
      </c>
      <c r="M130" s="28" t="str">
        <f ca="1">IF(ISERROR(MATCH(N$1,INDIRECT("Table!A"&amp;#REF!):INDIRECT("Table!" &amp; $BA$211 &amp;#REF!),0)),"",INDIRECT(CONCATENATE("Table!",ADDRESS(#REF!,MATCH(N$1,INDIRECT("Table!A" &amp;#REF!):INDIRECT("Table!" &amp; $BA$211 &amp;#REF!),0)))))</f>
        <v/>
      </c>
      <c r="N130" s="28" t="str">
        <f ca="1">IF(ISERROR(MATCH(O$1,INDIRECT("Table!A"&amp;#REF!):INDIRECT("Table!" &amp; $BA$211 &amp;#REF!),0)),"",INDIRECT(CONCATENATE("Table!",ADDRESS(#REF!,MATCH(O$1,INDIRECT("Table!A" &amp;#REF!):INDIRECT("Table!" &amp; $BA$211 &amp;#REF!),0)))))</f>
        <v/>
      </c>
      <c r="O130" s="278"/>
      <c r="P130" s="278"/>
      <c r="Q130" s="278"/>
      <c r="R130" s="278"/>
      <c r="S130" s="28"/>
      <c r="T130" s="28" t="str">
        <f ca="1">IF(ISERROR(MATCH(V$1,INDIRECT("Table!A"&amp;#REF!):INDIRECT("Table!" &amp; $BA$211 &amp;#REF!),0)),"",INDIRECT(CONCATENATE("Table!",ADDRESS(#REF!,MATCH(V$1,INDIRECT("Table!A" &amp;#REF!):INDIRECT("Table!" &amp; $BA$211 &amp;#REF!),0)))))</f>
        <v/>
      </c>
      <c r="U130" s="28" t="str">
        <f ca="1">IF(ISERROR(MATCH(W$1,INDIRECT("Table!A"&amp;#REF!):INDIRECT("Table!" &amp; $BA$211 &amp;#REF!),0)),"",INDIRECT(CONCATENATE("Table!",ADDRESS(#REF!,MATCH(W$1,INDIRECT("Table!A" &amp;#REF!):INDIRECT("Table!" &amp; $BA$211 &amp;#REF!),0)))))</f>
        <v/>
      </c>
    </row>
    <row r="131" spans="1:21">
      <c r="A131" s="4"/>
      <c r="B131" s="28" t="str">
        <f ca="1">IF(ISERROR(MATCH(B$1,INDIRECT("Table!A"&amp;#REF!):INDIRECT("Table!" &amp; $BA$211 &amp;#REF!),0)),"",INDIRECT(CONCATENATE("Table!",ADDRESS(#REF!,MATCH(B$1,INDIRECT("Table!A" &amp;#REF!):INDIRECT("Table!" &amp; $BA$211 &amp;#REF!),0)))))</f>
        <v/>
      </c>
      <c r="C131" s="28" t="str">
        <f ca="1">IF(ISERROR(MATCH(C$1,INDIRECT("Table!A"&amp;#REF!):INDIRECT("Table!" &amp; $BA$211 &amp;#REF!),0)),"",INDIRECT(CONCATENATE("Table!",ADDRESS(#REF!,MATCH(C$1,INDIRECT("Table!A" &amp;#REF!):INDIRECT("Table!" &amp; $BA$211 &amp;#REF!),0)))))</f>
        <v/>
      </c>
      <c r="D131" s="28" t="str">
        <f ca="1">IF(ISERROR(MATCH(D$1,INDIRECT("Table!A"&amp;#REF!):INDIRECT("Table!" &amp; $BA$211 &amp;#REF!),0)),"",INDIRECT(CONCATENATE("Table!",ADDRESS(#REF!,MATCH(D$1,INDIRECT("Table!A" &amp;#REF!):INDIRECT("Table!" &amp; $BA$211 &amp;#REF!),0)))))</f>
        <v/>
      </c>
      <c r="E131" s="28" t="str">
        <f ca="1">IF(ISERROR(MATCH(E$1,INDIRECT("Table!A"&amp;#REF!):INDIRECT("Table!" &amp; $BA$211 &amp;#REF!),0)),"",INDIRECT(CONCATENATE("Table!",ADDRESS(#REF!,MATCH(E$1,INDIRECT("Table!A" &amp;#REF!):INDIRECT("Table!" &amp; $BA$211 &amp;#REF!),0)))))</f>
        <v/>
      </c>
      <c r="F131" s="28" t="str">
        <f ca="1">IF(ISERROR(MATCH(F$1,INDIRECT("Table!A"&amp;#REF!):INDIRECT("Table!" &amp; $BA$211 &amp;#REF!),0)),"",INDIRECT(CONCATENATE("Table!",ADDRESS(#REF!,MATCH(F$1,INDIRECT("Table!A" &amp;#REF!):INDIRECT("Table!" &amp; $BA$211 &amp;#REF!),0)))))</f>
        <v/>
      </c>
      <c r="G131" s="28" t="str">
        <f ca="1">IF(ISERROR(MATCH(G$1,INDIRECT("Table!A"&amp;#REF!):INDIRECT("Table!" &amp; $BA$211 &amp;#REF!),0)),"",INDIRECT(CONCATENATE("Table!",ADDRESS(#REF!,MATCH(G$1,INDIRECT("Table!A" &amp;#REF!):INDIRECT("Table!" &amp; $BA$211 &amp;#REF!),0)))))</f>
        <v/>
      </c>
      <c r="H131" s="28" t="str">
        <f ca="1">IF(ISERROR(MATCH(H$1,INDIRECT("Table!A"&amp;#REF!):INDIRECT("Table!" &amp; $BA$211 &amp;#REF!),0)),"",INDIRECT(CONCATENATE("Table!",ADDRESS(#REF!,MATCH(H$1,INDIRECT("Table!A" &amp;#REF!):INDIRECT("Table!" &amp; $BA$211 &amp;#REF!),0)))))</f>
        <v/>
      </c>
      <c r="I131" s="278"/>
      <c r="J131" s="278"/>
      <c r="K131" s="28" t="str">
        <f ca="1">IF(ISERROR(MATCH(L$1,INDIRECT("Table!A"&amp;#REF!):INDIRECT("Table!" &amp; $BA$211 &amp;#REF!),0)),"",INDIRECT(CONCATENATE("Table!",ADDRESS(#REF!,MATCH(L$1,INDIRECT("Table!A" &amp;#REF!):INDIRECT("Table!" &amp; $BA$211 &amp;#REF!),0)))))</f>
        <v/>
      </c>
      <c r="L131" s="28" t="str">
        <f ca="1">IF(ISERROR(MATCH(M$1,INDIRECT("Table!A"&amp;#REF!):INDIRECT("Table!" &amp; $BA$211 &amp;#REF!),0)),"",INDIRECT(CONCATENATE("Table!",ADDRESS(#REF!,MATCH(M$1,INDIRECT("Table!A" &amp;#REF!):INDIRECT("Table!" &amp; $BA$211 &amp;#REF!),0)))))</f>
        <v/>
      </c>
      <c r="M131" s="28" t="str">
        <f ca="1">IF(ISERROR(MATCH(N$1,INDIRECT("Table!A"&amp;#REF!):INDIRECT("Table!" &amp; $BA$211 &amp;#REF!),0)),"",INDIRECT(CONCATENATE("Table!",ADDRESS(#REF!,MATCH(N$1,INDIRECT("Table!A" &amp;#REF!):INDIRECT("Table!" &amp; $BA$211 &amp;#REF!),0)))))</f>
        <v/>
      </c>
      <c r="N131" s="28" t="str">
        <f ca="1">IF(ISERROR(MATCH(O$1,INDIRECT("Table!A"&amp;#REF!):INDIRECT("Table!" &amp; $BA$211 &amp;#REF!),0)),"",INDIRECT(CONCATENATE("Table!",ADDRESS(#REF!,MATCH(O$1,INDIRECT("Table!A" &amp;#REF!):INDIRECT("Table!" &amp; $BA$211 &amp;#REF!),0)))))</f>
        <v/>
      </c>
      <c r="O131" s="278"/>
      <c r="P131" s="278"/>
      <c r="Q131" s="278"/>
      <c r="R131" s="278"/>
      <c r="S131" s="28"/>
      <c r="T131" s="28" t="str">
        <f ca="1">IF(ISERROR(MATCH(V$1,INDIRECT("Table!A"&amp;#REF!):INDIRECT("Table!" &amp; $BA$211 &amp;#REF!),0)),"",INDIRECT(CONCATENATE("Table!",ADDRESS(#REF!,MATCH(V$1,INDIRECT("Table!A" &amp;#REF!):INDIRECT("Table!" &amp; $BA$211 &amp;#REF!),0)))))</f>
        <v/>
      </c>
      <c r="U131" s="28" t="str">
        <f ca="1">IF(ISERROR(MATCH(W$1,INDIRECT("Table!A"&amp;#REF!):INDIRECT("Table!" &amp; $BA$211 &amp;#REF!),0)),"",INDIRECT(CONCATENATE("Table!",ADDRESS(#REF!,MATCH(W$1,INDIRECT("Table!A" &amp;#REF!):INDIRECT("Table!" &amp; $BA$211 &amp;#REF!),0)))))</f>
        <v/>
      </c>
    </row>
    <row r="132" spans="1:21">
      <c r="A132" s="4"/>
      <c r="B132" s="28" t="str">
        <f ca="1">IF(ISERROR(MATCH(B$1,INDIRECT("Table!A"&amp;#REF!):INDIRECT("Table!" &amp; $BA$211 &amp;#REF!),0)),"",INDIRECT(CONCATENATE("Table!",ADDRESS(#REF!,MATCH(B$1,INDIRECT("Table!A" &amp;#REF!):INDIRECT("Table!" &amp; $BA$211 &amp;#REF!),0)))))</f>
        <v/>
      </c>
      <c r="C132" s="28" t="str">
        <f ca="1">IF(ISERROR(MATCH(C$1,INDIRECT("Table!A"&amp;#REF!):INDIRECT("Table!" &amp; $BA$211 &amp;#REF!),0)),"",INDIRECT(CONCATENATE("Table!",ADDRESS(#REF!,MATCH(C$1,INDIRECT("Table!A" &amp;#REF!):INDIRECT("Table!" &amp; $BA$211 &amp;#REF!),0)))))</f>
        <v/>
      </c>
      <c r="D132" s="28" t="str">
        <f ca="1">IF(ISERROR(MATCH(D$1,INDIRECT("Table!A"&amp;#REF!):INDIRECT("Table!" &amp; $BA$211 &amp;#REF!),0)),"",INDIRECT(CONCATENATE("Table!",ADDRESS(#REF!,MATCH(D$1,INDIRECT("Table!A" &amp;#REF!):INDIRECT("Table!" &amp; $BA$211 &amp;#REF!),0)))))</f>
        <v/>
      </c>
      <c r="E132" s="28" t="str">
        <f ca="1">IF(ISERROR(MATCH(E$1,INDIRECT("Table!A"&amp;#REF!):INDIRECT("Table!" &amp; $BA$211 &amp;#REF!),0)),"",INDIRECT(CONCATENATE("Table!",ADDRESS(#REF!,MATCH(E$1,INDIRECT("Table!A" &amp;#REF!):INDIRECT("Table!" &amp; $BA$211 &amp;#REF!),0)))))</f>
        <v/>
      </c>
      <c r="F132" s="28" t="str">
        <f ca="1">IF(ISERROR(MATCH(F$1,INDIRECT("Table!A"&amp;#REF!):INDIRECT("Table!" &amp; $BA$211 &amp;#REF!),0)),"",INDIRECT(CONCATENATE("Table!",ADDRESS(#REF!,MATCH(F$1,INDIRECT("Table!A" &amp;#REF!):INDIRECT("Table!" &amp; $BA$211 &amp;#REF!),0)))))</f>
        <v/>
      </c>
      <c r="G132" s="28" t="str">
        <f ca="1">IF(ISERROR(MATCH(G$1,INDIRECT("Table!A"&amp;#REF!):INDIRECT("Table!" &amp; $BA$211 &amp;#REF!),0)),"",INDIRECT(CONCATENATE("Table!",ADDRESS(#REF!,MATCH(G$1,INDIRECT("Table!A" &amp;#REF!):INDIRECT("Table!" &amp; $BA$211 &amp;#REF!),0)))))</f>
        <v/>
      </c>
      <c r="H132" s="28" t="str">
        <f ca="1">IF(ISERROR(MATCH(H$1,INDIRECT("Table!A"&amp;#REF!):INDIRECT("Table!" &amp; $BA$211 &amp;#REF!),0)),"",INDIRECT(CONCATENATE("Table!",ADDRESS(#REF!,MATCH(H$1,INDIRECT("Table!A" &amp;#REF!):INDIRECT("Table!" &amp; $BA$211 &amp;#REF!),0)))))</f>
        <v/>
      </c>
      <c r="I132" s="278"/>
      <c r="J132" s="278"/>
      <c r="K132" s="28" t="str">
        <f ca="1">IF(ISERROR(MATCH(L$1,INDIRECT("Table!A"&amp;#REF!):INDIRECT("Table!" &amp; $BA$211 &amp;#REF!),0)),"",INDIRECT(CONCATENATE("Table!",ADDRESS(#REF!,MATCH(L$1,INDIRECT("Table!A" &amp;#REF!):INDIRECT("Table!" &amp; $BA$211 &amp;#REF!),0)))))</f>
        <v/>
      </c>
      <c r="L132" s="28" t="str">
        <f ca="1">IF(ISERROR(MATCH(M$1,INDIRECT("Table!A"&amp;#REF!):INDIRECT("Table!" &amp; $BA$211 &amp;#REF!),0)),"",INDIRECT(CONCATENATE("Table!",ADDRESS(#REF!,MATCH(M$1,INDIRECT("Table!A" &amp;#REF!):INDIRECT("Table!" &amp; $BA$211 &amp;#REF!),0)))))</f>
        <v/>
      </c>
      <c r="M132" s="28" t="str">
        <f ca="1">IF(ISERROR(MATCH(N$1,INDIRECT("Table!A"&amp;#REF!):INDIRECT("Table!" &amp; $BA$211 &amp;#REF!),0)),"",INDIRECT(CONCATENATE("Table!",ADDRESS(#REF!,MATCH(N$1,INDIRECT("Table!A" &amp;#REF!):INDIRECT("Table!" &amp; $BA$211 &amp;#REF!),0)))))</f>
        <v/>
      </c>
      <c r="N132" s="28" t="str">
        <f ca="1">IF(ISERROR(MATCH(O$1,INDIRECT("Table!A"&amp;#REF!):INDIRECT("Table!" &amp; $BA$211 &amp;#REF!),0)),"",INDIRECT(CONCATENATE("Table!",ADDRESS(#REF!,MATCH(O$1,INDIRECT("Table!A" &amp;#REF!):INDIRECT("Table!" &amp; $BA$211 &amp;#REF!),0)))))</f>
        <v/>
      </c>
      <c r="O132" s="278"/>
      <c r="P132" s="278"/>
      <c r="Q132" s="278"/>
      <c r="R132" s="278"/>
      <c r="S132" s="28"/>
      <c r="T132" s="28" t="str">
        <f ca="1">IF(ISERROR(MATCH(V$1,INDIRECT("Table!A"&amp;#REF!):INDIRECT("Table!" &amp; $BA$211 &amp;#REF!),0)),"",INDIRECT(CONCATENATE("Table!",ADDRESS(#REF!,MATCH(V$1,INDIRECT("Table!A" &amp;#REF!):INDIRECT("Table!" &amp; $BA$211 &amp;#REF!),0)))))</f>
        <v/>
      </c>
      <c r="U132" s="28" t="str">
        <f ca="1">IF(ISERROR(MATCH(W$1,INDIRECT("Table!A"&amp;#REF!):INDIRECT("Table!" &amp; $BA$211 &amp;#REF!),0)),"",INDIRECT(CONCATENATE("Table!",ADDRESS(#REF!,MATCH(W$1,INDIRECT("Table!A" &amp;#REF!):INDIRECT("Table!" &amp; $BA$211 &amp;#REF!),0)))))</f>
        <v/>
      </c>
    </row>
    <row r="133" spans="1:21">
      <c r="A133" s="4"/>
      <c r="B133" s="28" t="str">
        <f ca="1">IF(ISERROR(MATCH(B$1,INDIRECT("Table!A"&amp;#REF!):INDIRECT("Table!" &amp; $BA$211 &amp;#REF!),0)),"",INDIRECT(CONCATENATE("Table!",ADDRESS(#REF!,MATCH(B$1,INDIRECT("Table!A" &amp;#REF!):INDIRECT("Table!" &amp; $BA$211 &amp;#REF!),0)))))</f>
        <v/>
      </c>
      <c r="C133" s="28" t="str">
        <f ca="1">IF(ISERROR(MATCH(C$1,INDIRECT("Table!A"&amp;#REF!):INDIRECT("Table!" &amp; $BA$211 &amp;#REF!),0)),"",INDIRECT(CONCATENATE("Table!",ADDRESS(#REF!,MATCH(C$1,INDIRECT("Table!A" &amp;#REF!):INDIRECT("Table!" &amp; $BA$211 &amp;#REF!),0)))))</f>
        <v/>
      </c>
      <c r="D133" s="28" t="str">
        <f ca="1">IF(ISERROR(MATCH(D$1,INDIRECT("Table!A"&amp;#REF!):INDIRECT("Table!" &amp; $BA$211 &amp;#REF!),0)),"",INDIRECT(CONCATENATE("Table!",ADDRESS(#REF!,MATCH(D$1,INDIRECT("Table!A" &amp;#REF!):INDIRECT("Table!" &amp; $BA$211 &amp;#REF!),0)))))</f>
        <v/>
      </c>
      <c r="E133" s="28" t="str">
        <f ca="1">IF(ISERROR(MATCH(E$1,INDIRECT("Table!A"&amp;#REF!):INDIRECT("Table!" &amp; $BA$211 &amp;#REF!),0)),"",INDIRECT(CONCATENATE("Table!",ADDRESS(#REF!,MATCH(E$1,INDIRECT("Table!A" &amp;#REF!):INDIRECT("Table!" &amp; $BA$211 &amp;#REF!),0)))))</f>
        <v/>
      </c>
      <c r="F133" s="28" t="str">
        <f ca="1">IF(ISERROR(MATCH(F$1,INDIRECT("Table!A"&amp;#REF!):INDIRECT("Table!" &amp; $BA$211 &amp;#REF!),0)),"",INDIRECT(CONCATENATE("Table!",ADDRESS(#REF!,MATCH(F$1,INDIRECT("Table!A" &amp;#REF!):INDIRECT("Table!" &amp; $BA$211 &amp;#REF!),0)))))</f>
        <v/>
      </c>
      <c r="G133" s="28" t="str">
        <f ca="1">IF(ISERROR(MATCH(G$1,INDIRECT("Table!A"&amp;#REF!):INDIRECT("Table!" &amp; $BA$211 &amp;#REF!),0)),"",INDIRECT(CONCATENATE("Table!",ADDRESS(#REF!,MATCH(G$1,INDIRECT("Table!A" &amp;#REF!):INDIRECT("Table!" &amp; $BA$211 &amp;#REF!),0)))))</f>
        <v/>
      </c>
      <c r="H133" s="28" t="str">
        <f ca="1">IF(ISERROR(MATCH(H$1,INDIRECT("Table!A"&amp;#REF!):INDIRECT("Table!" &amp; $BA$211 &amp;#REF!),0)),"",INDIRECT(CONCATENATE("Table!",ADDRESS(#REF!,MATCH(H$1,INDIRECT("Table!A" &amp;#REF!):INDIRECT("Table!" &amp; $BA$211 &amp;#REF!),0)))))</f>
        <v/>
      </c>
      <c r="I133" s="278"/>
      <c r="J133" s="278"/>
      <c r="K133" s="28" t="str">
        <f ca="1">IF(ISERROR(MATCH(L$1,INDIRECT("Table!A"&amp;#REF!):INDIRECT("Table!" &amp; $BA$211 &amp;#REF!),0)),"",INDIRECT(CONCATENATE("Table!",ADDRESS(#REF!,MATCH(L$1,INDIRECT("Table!A" &amp;#REF!):INDIRECT("Table!" &amp; $BA$211 &amp;#REF!),0)))))</f>
        <v/>
      </c>
      <c r="L133" s="28" t="str">
        <f ca="1">IF(ISERROR(MATCH(M$1,INDIRECT("Table!A"&amp;#REF!):INDIRECT("Table!" &amp; $BA$211 &amp;#REF!),0)),"",INDIRECT(CONCATENATE("Table!",ADDRESS(#REF!,MATCH(M$1,INDIRECT("Table!A" &amp;#REF!):INDIRECT("Table!" &amp; $BA$211 &amp;#REF!),0)))))</f>
        <v/>
      </c>
      <c r="M133" s="28" t="str">
        <f ca="1">IF(ISERROR(MATCH(N$1,INDIRECT("Table!A"&amp;#REF!):INDIRECT("Table!" &amp; $BA$211 &amp;#REF!),0)),"",INDIRECT(CONCATENATE("Table!",ADDRESS(#REF!,MATCH(N$1,INDIRECT("Table!A" &amp;#REF!):INDIRECT("Table!" &amp; $BA$211 &amp;#REF!),0)))))</f>
        <v/>
      </c>
      <c r="N133" s="28" t="str">
        <f ca="1">IF(ISERROR(MATCH(O$1,INDIRECT("Table!A"&amp;#REF!):INDIRECT("Table!" &amp; $BA$211 &amp;#REF!),0)),"",INDIRECT(CONCATENATE("Table!",ADDRESS(#REF!,MATCH(O$1,INDIRECT("Table!A" &amp;#REF!):INDIRECT("Table!" &amp; $BA$211 &amp;#REF!),0)))))</f>
        <v/>
      </c>
      <c r="O133" s="278"/>
      <c r="P133" s="278"/>
      <c r="Q133" s="278"/>
      <c r="R133" s="278"/>
      <c r="S133" s="28"/>
      <c r="T133" s="28" t="str">
        <f ca="1">IF(ISERROR(MATCH(V$1,INDIRECT("Table!A"&amp;#REF!):INDIRECT("Table!" &amp; $BA$211 &amp;#REF!),0)),"",INDIRECT(CONCATENATE("Table!",ADDRESS(#REF!,MATCH(V$1,INDIRECT("Table!A" &amp;#REF!):INDIRECT("Table!" &amp; $BA$211 &amp;#REF!),0)))))</f>
        <v/>
      </c>
      <c r="U133" s="28" t="str">
        <f ca="1">IF(ISERROR(MATCH(W$1,INDIRECT("Table!A"&amp;#REF!):INDIRECT("Table!" &amp; $BA$211 &amp;#REF!),0)),"",INDIRECT(CONCATENATE("Table!",ADDRESS(#REF!,MATCH(W$1,INDIRECT("Table!A" &amp;#REF!):INDIRECT("Table!" &amp; $BA$211 &amp;#REF!),0)))))</f>
        <v/>
      </c>
    </row>
    <row r="134" spans="1:21">
      <c r="A134" s="4"/>
      <c r="B134" s="28" t="str">
        <f ca="1">IF(ISERROR(MATCH(B$1,INDIRECT("Table!A"&amp;#REF!):INDIRECT("Table!" &amp; $BA$211 &amp;#REF!),0)),"",INDIRECT(CONCATENATE("Table!",ADDRESS(#REF!,MATCH(B$1,INDIRECT("Table!A" &amp;#REF!):INDIRECT("Table!" &amp; $BA$211 &amp;#REF!),0)))))</f>
        <v/>
      </c>
      <c r="C134" s="28" t="str">
        <f ca="1">IF(ISERROR(MATCH(C$1,INDIRECT("Table!A"&amp;#REF!):INDIRECT("Table!" &amp; $BA$211 &amp;#REF!),0)),"",INDIRECT(CONCATENATE("Table!",ADDRESS(#REF!,MATCH(C$1,INDIRECT("Table!A" &amp;#REF!):INDIRECT("Table!" &amp; $BA$211 &amp;#REF!),0)))))</f>
        <v/>
      </c>
      <c r="D134" s="28" t="str">
        <f ca="1">IF(ISERROR(MATCH(D$1,INDIRECT("Table!A"&amp;#REF!):INDIRECT("Table!" &amp; $BA$211 &amp;#REF!),0)),"",INDIRECT(CONCATENATE("Table!",ADDRESS(#REF!,MATCH(D$1,INDIRECT("Table!A" &amp;#REF!):INDIRECT("Table!" &amp; $BA$211 &amp;#REF!),0)))))</f>
        <v/>
      </c>
      <c r="E134" s="28" t="str">
        <f ca="1">IF(ISERROR(MATCH(E$1,INDIRECT("Table!A"&amp;#REF!):INDIRECT("Table!" &amp; $BA$211 &amp;#REF!),0)),"",INDIRECT(CONCATENATE("Table!",ADDRESS(#REF!,MATCH(E$1,INDIRECT("Table!A" &amp;#REF!):INDIRECT("Table!" &amp; $BA$211 &amp;#REF!),0)))))</f>
        <v/>
      </c>
      <c r="F134" s="28" t="str">
        <f ca="1">IF(ISERROR(MATCH(F$1,INDIRECT("Table!A"&amp;#REF!):INDIRECT("Table!" &amp; $BA$211 &amp;#REF!),0)),"",INDIRECT(CONCATENATE("Table!",ADDRESS(#REF!,MATCH(F$1,INDIRECT("Table!A" &amp;#REF!):INDIRECT("Table!" &amp; $BA$211 &amp;#REF!),0)))))</f>
        <v/>
      </c>
      <c r="G134" s="28" t="str">
        <f ca="1">IF(ISERROR(MATCH(G$1,INDIRECT("Table!A"&amp;#REF!):INDIRECT("Table!" &amp; $BA$211 &amp;#REF!),0)),"",INDIRECT(CONCATENATE("Table!",ADDRESS(#REF!,MATCH(G$1,INDIRECT("Table!A" &amp;#REF!):INDIRECT("Table!" &amp; $BA$211 &amp;#REF!),0)))))</f>
        <v/>
      </c>
      <c r="H134" s="28" t="str">
        <f ca="1">IF(ISERROR(MATCH(H$1,INDIRECT("Table!A"&amp;#REF!):INDIRECT("Table!" &amp; $BA$211 &amp;#REF!),0)),"",INDIRECT(CONCATENATE("Table!",ADDRESS(#REF!,MATCH(H$1,INDIRECT("Table!A" &amp;#REF!):INDIRECT("Table!" &amp; $BA$211 &amp;#REF!),0)))))</f>
        <v/>
      </c>
      <c r="I134" s="278"/>
      <c r="J134" s="278"/>
      <c r="K134" s="28" t="str">
        <f ca="1">IF(ISERROR(MATCH(L$1,INDIRECT("Table!A"&amp;#REF!):INDIRECT("Table!" &amp; $BA$211 &amp;#REF!),0)),"",INDIRECT(CONCATENATE("Table!",ADDRESS(#REF!,MATCH(L$1,INDIRECT("Table!A" &amp;#REF!):INDIRECT("Table!" &amp; $BA$211 &amp;#REF!),0)))))</f>
        <v/>
      </c>
      <c r="L134" s="28" t="str">
        <f ca="1">IF(ISERROR(MATCH(M$1,INDIRECT("Table!A"&amp;#REF!):INDIRECT("Table!" &amp; $BA$211 &amp;#REF!),0)),"",INDIRECT(CONCATENATE("Table!",ADDRESS(#REF!,MATCH(M$1,INDIRECT("Table!A" &amp;#REF!):INDIRECT("Table!" &amp; $BA$211 &amp;#REF!),0)))))</f>
        <v/>
      </c>
      <c r="M134" s="28" t="str">
        <f ca="1">IF(ISERROR(MATCH(N$1,INDIRECT("Table!A"&amp;#REF!):INDIRECT("Table!" &amp; $BA$211 &amp;#REF!),0)),"",INDIRECT(CONCATENATE("Table!",ADDRESS(#REF!,MATCH(N$1,INDIRECT("Table!A" &amp;#REF!):INDIRECT("Table!" &amp; $BA$211 &amp;#REF!),0)))))</f>
        <v/>
      </c>
      <c r="N134" s="28" t="str">
        <f ca="1">IF(ISERROR(MATCH(O$1,INDIRECT("Table!A"&amp;#REF!):INDIRECT("Table!" &amp; $BA$211 &amp;#REF!),0)),"",INDIRECT(CONCATENATE("Table!",ADDRESS(#REF!,MATCH(O$1,INDIRECT("Table!A" &amp;#REF!):INDIRECT("Table!" &amp; $BA$211 &amp;#REF!),0)))))</f>
        <v/>
      </c>
      <c r="O134" s="278"/>
      <c r="P134" s="278"/>
      <c r="Q134" s="278"/>
      <c r="R134" s="278"/>
      <c r="S134" s="28"/>
      <c r="T134" s="28" t="str">
        <f ca="1">IF(ISERROR(MATCH(V$1,INDIRECT("Table!A"&amp;#REF!):INDIRECT("Table!" &amp; $BA$211 &amp;#REF!),0)),"",INDIRECT(CONCATENATE("Table!",ADDRESS(#REF!,MATCH(V$1,INDIRECT("Table!A" &amp;#REF!):INDIRECT("Table!" &amp; $BA$211 &amp;#REF!),0)))))</f>
        <v/>
      </c>
      <c r="U134" s="28" t="str">
        <f ca="1">IF(ISERROR(MATCH(W$1,INDIRECT("Table!A"&amp;#REF!):INDIRECT("Table!" &amp; $BA$211 &amp;#REF!),0)),"",INDIRECT(CONCATENATE("Table!",ADDRESS(#REF!,MATCH(W$1,INDIRECT("Table!A" &amp;#REF!):INDIRECT("Table!" &amp; $BA$211 &amp;#REF!),0)))))</f>
        <v/>
      </c>
    </row>
    <row r="135" spans="1:21">
      <c r="A135" s="4"/>
      <c r="B135" s="28" t="str">
        <f ca="1">IF(ISERROR(MATCH(B$1,INDIRECT("Table!A"&amp;#REF!):INDIRECT("Table!" &amp; $BA$211 &amp;#REF!),0)),"",INDIRECT(CONCATENATE("Table!",ADDRESS(#REF!,MATCH(B$1,INDIRECT("Table!A" &amp;#REF!):INDIRECT("Table!" &amp; $BA$211 &amp;#REF!),0)))))</f>
        <v/>
      </c>
      <c r="C135" s="28" t="str">
        <f ca="1">IF(ISERROR(MATCH(C$1,INDIRECT("Table!A"&amp;#REF!):INDIRECT("Table!" &amp; $BA$211 &amp;#REF!),0)),"",INDIRECT(CONCATENATE("Table!",ADDRESS(#REF!,MATCH(C$1,INDIRECT("Table!A" &amp;#REF!):INDIRECT("Table!" &amp; $BA$211 &amp;#REF!),0)))))</f>
        <v/>
      </c>
      <c r="D135" s="28" t="str">
        <f ca="1">IF(ISERROR(MATCH(D$1,INDIRECT("Table!A"&amp;#REF!):INDIRECT("Table!" &amp; $BA$211 &amp;#REF!),0)),"",INDIRECT(CONCATENATE("Table!",ADDRESS(#REF!,MATCH(D$1,INDIRECT("Table!A" &amp;#REF!):INDIRECT("Table!" &amp; $BA$211 &amp;#REF!),0)))))</f>
        <v/>
      </c>
      <c r="E135" s="28" t="str">
        <f ca="1">IF(ISERROR(MATCH(E$1,INDIRECT("Table!A"&amp;#REF!):INDIRECT("Table!" &amp; $BA$211 &amp;#REF!),0)),"",INDIRECT(CONCATENATE("Table!",ADDRESS(#REF!,MATCH(E$1,INDIRECT("Table!A" &amp;#REF!):INDIRECT("Table!" &amp; $BA$211 &amp;#REF!),0)))))</f>
        <v/>
      </c>
      <c r="F135" s="28" t="str">
        <f ca="1">IF(ISERROR(MATCH(F$1,INDIRECT("Table!A"&amp;#REF!):INDIRECT("Table!" &amp; $BA$211 &amp;#REF!),0)),"",INDIRECT(CONCATENATE("Table!",ADDRESS(#REF!,MATCH(F$1,INDIRECT("Table!A" &amp;#REF!):INDIRECT("Table!" &amp; $BA$211 &amp;#REF!),0)))))</f>
        <v/>
      </c>
      <c r="G135" s="28" t="str">
        <f ca="1">IF(ISERROR(MATCH(G$1,INDIRECT("Table!A"&amp;#REF!):INDIRECT("Table!" &amp; $BA$211 &amp;#REF!),0)),"",INDIRECT(CONCATENATE("Table!",ADDRESS(#REF!,MATCH(G$1,INDIRECT("Table!A" &amp;#REF!):INDIRECT("Table!" &amp; $BA$211 &amp;#REF!),0)))))</f>
        <v/>
      </c>
      <c r="H135" s="28" t="str">
        <f ca="1">IF(ISERROR(MATCH(H$1,INDIRECT("Table!A"&amp;#REF!):INDIRECT("Table!" &amp; $BA$211 &amp;#REF!),0)),"",INDIRECT(CONCATENATE("Table!",ADDRESS(#REF!,MATCH(H$1,INDIRECT("Table!A" &amp;#REF!):INDIRECT("Table!" &amp; $BA$211 &amp;#REF!),0)))))</f>
        <v/>
      </c>
      <c r="I135" s="278"/>
      <c r="J135" s="278"/>
      <c r="K135" s="28" t="str">
        <f ca="1">IF(ISERROR(MATCH(L$1,INDIRECT("Table!A"&amp;#REF!):INDIRECT("Table!" &amp; $BA$211 &amp;#REF!),0)),"",INDIRECT(CONCATENATE("Table!",ADDRESS(#REF!,MATCH(L$1,INDIRECT("Table!A" &amp;#REF!):INDIRECT("Table!" &amp; $BA$211 &amp;#REF!),0)))))</f>
        <v/>
      </c>
      <c r="L135" s="28" t="str">
        <f ca="1">IF(ISERROR(MATCH(M$1,INDIRECT("Table!A"&amp;#REF!):INDIRECT("Table!" &amp; $BA$211 &amp;#REF!),0)),"",INDIRECT(CONCATENATE("Table!",ADDRESS(#REF!,MATCH(M$1,INDIRECT("Table!A" &amp;#REF!):INDIRECT("Table!" &amp; $BA$211 &amp;#REF!),0)))))</f>
        <v/>
      </c>
      <c r="M135" s="28" t="str">
        <f ca="1">IF(ISERROR(MATCH(N$1,INDIRECT("Table!A"&amp;#REF!):INDIRECT("Table!" &amp; $BA$211 &amp;#REF!),0)),"",INDIRECT(CONCATENATE("Table!",ADDRESS(#REF!,MATCH(N$1,INDIRECT("Table!A" &amp;#REF!):INDIRECT("Table!" &amp; $BA$211 &amp;#REF!),0)))))</f>
        <v/>
      </c>
      <c r="N135" s="28" t="str">
        <f ca="1">IF(ISERROR(MATCH(O$1,INDIRECT("Table!A"&amp;#REF!):INDIRECT("Table!" &amp; $BA$211 &amp;#REF!),0)),"",INDIRECT(CONCATENATE("Table!",ADDRESS(#REF!,MATCH(O$1,INDIRECT("Table!A" &amp;#REF!):INDIRECT("Table!" &amp; $BA$211 &amp;#REF!),0)))))</f>
        <v/>
      </c>
      <c r="O135" s="278"/>
      <c r="P135" s="278"/>
      <c r="Q135" s="278"/>
      <c r="R135" s="278"/>
      <c r="S135" s="28"/>
      <c r="T135" s="28" t="str">
        <f ca="1">IF(ISERROR(MATCH(V$1,INDIRECT("Table!A"&amp;#REF!):INDIRECT("Table!" &amp; $BA$211 &amp;#REF!),0)),"",INDIRECT(CONCATENATE("Table!",ADDRESS(#REF!,MATCH(V$1,INDIRECT("Table!A" &amp;#REF!):INDIRECT("Table!" &amp; $BA$211 &amp;#REF!),0)))))</f>
        <v/>
      </c>
      <c r="U135" s="28" t="str">
        <f ca="1">IF(ISERROR(MATCH(W$1,INDIRECT("Table!A"&amp;#REF!):INDIRECT("Table!" &amp; $BA$211 &amp;#REF!),0)),"",INDIRECT(CONCATENATE("Table!",ADDRESS(#REF!,MATCH(W$1,INDIRECT("Table!A" &amp;#REF!):INDIRECT("Table!" &amp; $BA$211 &amp;#REF!),0)))))</f>
        <v/>
      </c>
    </row>
    <row r="136" spans="1:21">
      <c r="A136" s="4"/>
      <c r="B136" s="28" t="str">
        <f ca="1">IF(ISERROR(MATCH(B$1,INDIRECT("Table!A"&amp;#REF!):INDIRECT("Table!" &amp; $BA$211 &amp;#REF!),0)),"",INDIRECT(CONCATENATE("Table!",ADDRESS(#REF!,MATCH(B$1,INDIRECT("Table!A" &amp;#REF!):INDIRECT("Table!" &amp; $BA$211 &amp;#REF!),0)))))</f>
        <v/>
      </c>
      <c r="C136" s="28" t="str">
        <f ca="1">IF(ISERROR(MATCH(C$1,INDIRECT("Table!A"&amp;#REF!):INDIRECT("Table!" &amp; $BA$211 &amp;#REF!),0)),"",INDIRECT(CONCATENATE("Table!",ADDRESS(#REF!,MATCH(C$1,INDIRECT("Table!A" &amp;#REF!):INDIRECT("Table!" &amp; $BA$211 &amp;#REF!),0)))))</f>
        <v/>
      </c>
      <c r="D136" s="28" t="str">
        <f ca="1">IF(ISERROR(MATCH(D$1,INDIRECT("Table!A"&amp;#REF!):INDIRECT("Table!" &amp; $BA$211 &amp;#REF!),0)),"",INDIRECT(CONCATENATE("Table!",ADDRESS(#REF!,MATCH(D$1,INDIRECT("Table!A" &amp;#REF!):INDIRECT("Table!" &amp; $BA$211 &amp;#REF!),0)))))</f>
        <v/>
      </c>
      <c r="E136" s="28" t="str">
        <f ca="1">IF(ISERROR(MATCH(E$1,INDIRECT("Table!A"&amp;#REF!):INDIRECT("Table!" &amp; $BA$211 &amp;#REF!),0)),"",INDIRECT(CONCATENATE("Table!",ADDRESS(#REF!,MATCH(E$1,INDIRECT("Table!A" &amp;#REF!):INDIRECT("Table!" &amp; $BA$211 &amp;#REF!),0)))))</f>
        <v/>
      </c>
      <c r="F136" s="28" t="str">
        <f ca="1">IF(ISERROR(MATCH(F$1,INDIRECT("Table!A"&amp;#REF!):INDIRECT("Table!" &amp; $BA$211 &amp;#REF!),0)),"",INDIRECT(CONCATENATE("Table!",ADDRESS(#REF!,MATCH(F$1,INDIRECT("Table!A" &amp;#REF!):INDIRECT("Table!" &amp; $BA$211 &amp;#REF!),0)))))</f>
        <v/>
      </c>
      <c r="G136" s="28" t="str">
        <f ca="1">IF(ISERROR(MATCH(G$1,INDIRECT("Table!A"&amp;#REF!):INDIRECT("Table!" &amp; $BA$211 &amp;#REF!),0)),"",INDIRECT(CONCATENATE("Table!",ADDRESS(#REF!,MATCH(G$1,INDIRECT("Table!A" &amp;#REF!):INDIRECT("Table!" &amp; $BA$211 &amp;#REF!),0)))))</f>
        <v/>
      </c>
      <c r="H136" s="28" t="str">
        <f ca="1">IF(ISERROR(MATCH(H$1,INDIRECT("Table!A"&amp;#REF!):INDIRECT("Table!" &amp; $BA$211 &amp;#REF!),0)),"",INDIRECT(CONCATENATE("Table!",ADDRESS(#REF!,MATCH(H$1,INDIRECT("Table!A" &amp;#REF!):INDIRECT("Table!" &amp; $BA$211 &amp;#REF!),0)))))</f>
        <v/>
      </c>
      <c r="I136" s="278"/>
      <c r="J136" s="278"/>
      <c r="K136" s="28" t="str">
        <f ca="1">IF(ISERROR(MATCH(L$1,INDIRECT("Table!A"&amp;#REF!):INDIRECT("Table!" &amp; $BA$211 &amp;#REF!),0)),"",INDIRECT(CONCATENATE("Table!",ADDRESS(#REF!,MATCH(L$1,INDIRECT("Table!A" &amp;#REF!):INDIRECT("Table!" &amp; $BA$211 &amp;#REF!),0)))))</f>
        <v/>
      </c>
      <c r="L136" s="28" t="str">
        <f ca="1">IF(ISERROR(MATCH(M$1,INDIRECT("Table!A"&amp;#REF!):INDIRECT("Table!" &amp; $BA$211 &amp;#REF!),0)),"",INDIRECT(CONCATENATE("Table!",ADDRESS(#REF!,MATCH(M$1,INDIRECT("Table!A" &amp;#REF!):INDIRECT("Table!" &amp; $BA$211 &amp;#REF!),0)))))</f>
        <v/>
      </c>
      <c r="M136" s="28" t="str">
        <f ca="1">IF(ISERROR(MATCH(N$1,INDIRECT("Table!A"&amp;#REF!):INDIRECT("Table!" &amp; $BA$211 &amp;#REF!),0)),"",INDIRECT(CONCATENATE("Table!",ADDRESS(#REF!,MATCH(N$1,INDIRECT("Table!A" &amp;#REF!):INDIRECT("Table!" &amp; $BA$211 &amp;#REF!),0)))))</f>
        <v/>
      </c>
      <c r="N136" s="28" t="str">
        <f ca="1">IF(ISERROR(MATCH(O$1,INDIRECT("Table!A"&amp;#REF!):INDIRECT("Table!" &amp; $BA$211 &amp;#REF!),0)),"",INDIRECT(CONCATENATE("Table!",ADDRESS(#REF!,MATCH(O$1,INDIRECT("Table!A" &amp;#REF!):INDIRECT("Table!" &amp; $BA$211 &amp;#REF!),0)))))</f>
        <v/>
      </c>
      <c r="O136" s="278"/>
      <c r="P136" s="278"/>
      <c r="Q136" s="278"/>
      <c r="R136" s="278"/>
      <c r="S136" s="28"/>
      <c r="T136" s="28" t="str">
        <f ca="1">IF(ISERROR(MATCH(V$1,INDIRECT("Table!A"&amp;#REF!):INDIRECT("Table!" &amp; $BA$211 &amp;#REF!),0)),"",INDIRECT(CONCATENATE("Table!",ADDRESS(#REF!,MATCH(V$1,INDIRECT("Table!A" &amp;#REF!):INDIRECT("Table!" &amp; $BA$211 &amp;#REF!),0)))))</f>
        <v/>
      </c>
      <c r="U136" s="28" t="str">
        <f ca="1">IF(ISERROR(MATCH(W$1,INDIRECT("Table!A"&amp;#REF!):INDIRECT("Table!" &amp; $BA$211 &amp;#REF!),0)),"",INDIRECT(CONCATENATE("Table!",ADDRESS(#REF!,MATCH(W$1,INDIRECT("Table!A" &amp;#REF!):INDIRECT("Table!" &amp; $BA$211 &amp;#REF!),0)))))</f>
        <v/>
      </c>
    </row>
    <row r="137" spans="1:21">
      <c r="A137" s="4"/>
      <c r="B137" s="28" t="str">
        <f ca="1">IF(ISERROR(MATCH(B$1,INDIRECT("Table!A"&amp;#REF!):INDIRECT("Table!" &amp; $BA$211 &amp;#REF!),0)),"",INDIRECT(CONCATENATE("Table!",ADDRESS(#REF!,MATCH(B$1,INDIRECT("Table!A" &amp;#REF!):INDIRECT("Table!" &amp; $BA$211 &amp;#REF!),0)))))</f>
        <v/>
      </c>
      <c r="C137" s="28" t="str">
        <f ca="1">IF(ISERROR(MATCH(C$1,INDIRECT("Table!A"&amp;#REF!):INDIRECT("Table!" &amp; $BA$211 &amp;#REF!),0)),"",INDIRECT(CONCATENATE("Table!",ADDRESS(#REF!,MATCH(C$1,INDIRECT("Table!A" &amp;#REF!):INDIRECT("Table!" &amp; $BA$211 &amp;#REF!),0)))))</f>
        <v/>
      </c>
      <c r="D137" s="28" t="str">
        <f ca="1">IF(ISERROR(MATCH(D$1,INDIRECT("Table!A"&amp;#REF!):INDIRECT("Table!" &amp; $BA$211 &amp;#REF!),0)),"",INDIRECT(CONCATENATE("Table!",ADDRESS(#REF!,MATCH(D$1,INDIRECT("Table!A" &amp;#REF!):INDIRECT("Table!" &amp; $BA$211 &amp;#REF!),0)))))</f>
        <v/>
      </c>
      <c r="E137" s="28" t="str">
        <f ca="1">IF(ISERROR(MATCH(E$1,INDIRECT("Table!A"&amp;#REF!):INDIRECT("Table!" &amp; $BA$211 &amp;#REF!),0)),"",INDIRECT(CONCATENATE("Table!",ADDRESS(#REF!,MATCH(E$1,INDIRECT("Table!A" &amp;#REF!):INDIRECT("Table!" &amp; $BA$211 &amp;#REF!),0)))))</f>
        <v/>
      </c>
      <c r="F137" s="28" t="str">
        <f ca="1">IF(ISERROR(MATCH(F$1,INDIRECT("Table!A"&amp;#REF!):INDIRECT("Table!" &amp; $BA$211 &amp;#REF!),0)),"",INDIRECT(CONCATENATE("Table!",ADDRESS(#REF!,MATCH(F$1,INDIRECT("Table!A" &amp;#REF!):INDIRECT("Table!" &amp; $BA$211 &amp;#REF!),0)))))</f>
        <v/>
      </c>
      <c r="G137" s="28" t="str">
        <f ca="1">IF(ISERROR(MATCH(G$1,INDIRECT("Table!A"&amp;#REF!):INDIRECT("Table!" &amp; $BA$211 &amp;#REF!),0)),"",INDIRECT(CONCATENATE("Table!",ADDRESS(#REF!,MATCH(G$1,INDIRECT("Table!A" &amp;#REF!):INDIRECT("Table!" &amp; $BA$211 &amp;#REF!),0)))))</f>
        <v/>
      </c>
      <c r="H137" s="28" t="str">
        <f ca="1">IF(ISERROR(MATCH(H$1,INDIRECT("Table!A"&amp;#REF!):INDIRECT("Table!" &amp; $BA$211 &amp;#REF!),0)),"",INDIRECT(CONCATENATE("Table!",ADDRESS(#REF!,MATCH(H$1,INDIRECT("Table!A" &amp;#REF!):INDIRECT("Table!" &amp; $BA$211 &amp;#REF!),0)))))</f>
        <v/>
      </c>
      <c r="I137" s="278"/>
      <c r="J137" s="278"/>
      <c r="K137" s="28" t="str">
        <f ca="1">IF(ISERROR(MATCH(L$1,INDIRECT("Table!A"&amp;#REF!):INDIRECT("Table!" &amp; $BA$211 &amp;#REF!),0)),"",INDIRECT(CONCATENATE("Table!",ADDRESS(#REF!,MATCH(L$1,INDIRECT("Table!A" &amp;#REF!):INDIRECT("Table!" &amp; $BA$211 &amp;#REF!),0)))))</f>
        <v/>
      </c>
      <c r="L137" s="28" t="str">
        <f ca="1">IF(ISERROR(MATCH(M$1,INDIRECT("Table!A"&amp;#REF!):INDIRECT("Table!" &amp; $BA$211 &amp;#REF!),0)),"",INDIRECT(CONCATENATE("Table!",ADDRESS(#REF!,MATCH(M$1,INDIRECT("Table!A" &amp;#REF!):INDIRECT("Table!" &amp; $BA$211 &amp;#REF!),0)))))</f>
        <v/>
      </c>
      <c r="M137" s="28" t="str">
        <f ca="1">IF(ISERROR(MATCH(N$1,INDIRECT("Table!A"&amp;#REF!):INDIRECT("Table!" &amp; $BA$211 &amp;#REF!),0)),"",INDIRECT(CONCATENATE("Table!",ADDRESS(#REF!,MATCH(N$1,INDIRECT("Table!A" &amp;#REF!):INDIRECT("Table!" &amp; $BA$211 &amp;#REF!),0)))))</f>
        <v/>
      </c>
      <c r="N137" s="28" t="str">
        <f ca="1">IF(ISERROR(MATCH(O$1,INDIRECT("Table!A"&amp;#REF!):INDIRECT("Table!" &amp; $BA$211 &amp;#REF!),0)),"",INDIRECT(CONCATENATE("Table!",ADDRESS(#REF!,MATCH(O$1,INDIRECT("Table!A" &amp;#REF!):INDIRECT("Table!" &amp; $BA$211 &amp;#REF!),0)))))</f>
        <v/>
      </c>
      <c r="O137" s="278"/>
      <c r="P137" s="278"/>
      <c r="Q137" s="278"/>
      <c r="R137" s="278"/>
      <c r="S137" s="28"/>
      <c r="T137" s="28" t="str">
        <f ca="1">IF(ISERROR(MATCH(V$1,INDIRECT("Table!A"&amp;#REF!):INDIRECT("Table!" &amp; $BA$211 &amp;#REF!),0)),"",INDIRECT(CONCATENATE("Table!",ADDRESS(#REF!,MATCH(V$1,INDIRECT("Table!A" &amp;#REF!):INDIRECT("Table!" &amp; $BA$211 &amp;#REF!),0)))))</f>
        <v/>
      </c>
      <c r="U137" s="28" t="str">
        <f ca="1">IF(ISERROR(MATCH(W$1,INDIRECT("Table!A"&amp;#REF!):INDIRECT("Table!" &amp; $BA$211 &amp;#REF!),0)),"",INDIRECT(CONCATENATE("Table!",ADDRESS(#REF!,MATCH(W$1,INDIRECT("Table!A" &amp;#REF!):INDIRECT("Table!" &amp; $BA$211 &amp;#REF!),0)))))</f>
        <v/>
      </c>
    </row>
    <row r="138" spans="1:21">
      <c r="A138" s="4"/>
      <c r="B138" s="28" t="str">
        <f ca="1">IF(ISERROR(MATCH(B$1,INDIRECT("Table!A"&amp;#REF!):INDIRECT("Table!" &amp; $BA$211 &amp;#REF!),0)),"",INDIRECT(CONCATENATE("Table!",ADDRESS(#REF!,MATCH(B$1,INDIRECT("Table!A" &amp;#REF!):INDIRECT("Table!" &amp; $BA$211 &amp;#REF!),0)))))</f>
        <v/>
      </c>
      <c r="C138" s="28" t="str">
        <f ca="1">IF(ISERROR(MATCH(C$1,INDIRECT("Table!A"&amp;#REF!):INDIRECT("Table!" &amp; $BA$211 &amp;#REF!),0)),"",INDIRECT(CONCATENATE("Table!",ADDRESS(#REF!,MATCH(C$1,INDIRECT("Table!A" &amp;#REF!):INDIRECT("Table!" &amp; $BA$211 &amp;#REF!),0)))))</f>
        <v/>
      </c>
      <c r="D138" s="28" t="str">
        <f ca="1">IF(ISERROR(MATCH(D$1,INDIRECT("Table!A"&amp;#REF!):INDIRECT("Table!" &amp; $BA$211 &amp;#REF!),0)),"",INDIRECT(CONCATENATE("Table!",ADDRESS(#REF!,MATCH(D$1,INDIRECT("Table!A" &amp;#REF!):INDIRECT("Table!" &amp; $BA$211 &amp;#REF!),0)))))</f>
        <v/>
      </c>
      <c r="E138" s="28" t="str">
        <f ca="1">IF(ISERROR(MATCH(E$1,INDIRECT("Table!A"&amp;#REF!):INDIRECT("Table!" &amp; $BA$211 &amp;#REF!),0)),"",INDIRECT(CONCATENATE("Table!",ADDRESS(#REF!,MATCH(E$1,INDIRECT("Table!A" &amp;#REF!):INDIRECT("Table!" &amp; $BA$211 &amp;#REF!),0)))))</f>
        <v/>
      </c>
      <c r="F138" s="28" t="str">
        <f ca="1">IF(ISERROR(MATCH(F$1,INDIRECT("Table!A"&amp;#REF!):INDIRECT("Table!" &amp; $BA$211 &amp;#REF!),0)),"",INDIRECT(CONCATENATE("Table!",ADDRESS(#REF!,MATCH(F$1,INDIRECT("Table!A" &amp;#REF!):INDIRECT("Table!" &amp; $BA$211 &amp;#REF!),0)))))</f>
        <v/>
      </c>
      <c r="G138" s="28" t="str">
        <f ca="1">IF(ISERROR(MATCH(G$1,INDIRECT("Table!A"&amp;#REF!):INDIRECT("Table!" &amp; $BA$211 &amp;#REF!),0)),"",INDIRECT(CONCATENATE("Table!",ADDRESS(#REF!,MATCH(G$1,INDIRECT("Table!A" &amp;#REF!):INDIRECT("Table!" &amp; $BA$211 &amp;#REF!),0)))))</f>
        <v/>
      </c>
      <c r="H138" s="28" t="str">
        <f ca="1">IF(ISERROR(MATCH(H$1,INDIRECT("Table!A"&amp;#REF!):INDIRECT("Table!" &amp; $BA$211 &amp;#REF!),0)),"",INDIRECT(CONCATENATE("Table!",ADDRESS(#REF!,MATCH(H$1,INDIRECT("Table!A" &amp;#REF!):INDIRECT("Table!" &amp; $BA$211 &amp;#REF!),0)))))</f>
        <v/>
      </c>
      <c r="I138" s="278"/>
      <c r="J138" s="278"/>
      <c r="K138" s="28" t="str">
        <f ca="1">IF(ISERROR(MATCH(L$1,INDIRECT("Table!A"&amp;#REF!):INDIRECT("Table!" &amp; $BA$211 &amp;#REF!),0)),"",INDIRECT(CONCATENATE("Table!",ADDRESS(#REF!,MATCH(L$1,INDIRECT("Table!A" &amp;#REF!):INDIRECT("Table!" &amp; $BA$211 &amp;#REF!),0)))))</f>
        <v/>
      </c>
      <c r="L138" s="28" t="str">
        <f ca="1">IF(ISERROR(MATCH(M$1,INDIRECT("Table!A"&amp;#REF!):INDIRECT("Table!" &amp; $BA$211 &amp;#REF!),0)),"",INDIRECT(CONCATENATE("Table!",ADDRESS(#REF!,MATCH(M$1,INDIRECT("Table!A" &amp;#REF!):INDIRECT("Table!" &amp; $BA$211 &amp;#REF!),0)))))</f>
        <v/>
      </c>
      <c r="M138" s="28" t="str">
        <f ca="1">IF(ISERROR(MATCH(N$1,INDIRECT("Table!A"&amp;#REF!):INDIRECT("Table!" &amp; $BA$211 &amp;#REF!),0)),"",INDIRECT(CONCATENATE("Table!",ADDRESS(#REF!,MATCH(N$1,INDIRECT("Table!A" &amp;#REF!):INDIRECT("Table!" &amp; $BA$211 &amp;#REF!),0)))))</f>
        <v/>
      </c>
      <c r="N138" s="28" t="str">
        <f ca="1">IF(ISERROR(MATCH(O$1,INDIRECT("Table!A"&amp;#REF!):INDIRECT("Table!" &amp; $BA$211 &amp;#REF!),0)),"",INDIRECT(CONCATENATE("Table!",ADDRESS(#REF!,MATCH(O$1,INDIRECT("Table!A" &amp;#REF!):INDIRECT("Table!" &amp; $BA$211 &amp;#REF!),0)))))</f>
        <v/>
      </c>
      <c r="O138" s="278"/>
      <c r="P138" s="278"/>
      <c r="Q138" s="278"/>
      <c r="R138" s="278"/>
      <c r="S138" s="28"/>
      <c r="T138" s="28" t="str">
        <f ca="1">IF(ISERROR(MATCH(V$1,INDIRECT("Table!A"&amp;#REF!):INDIRECT("Table!" &amp; $BA$211 &amp;#REF!),0)),"",INDIRECT(CONCATENATE("Table!",ADDRESS(#REF!,MATCH(V$1,INDIRECT("Table!A" &amp;#REF!):INDIRECT("Table!" &amp; $BA$211 &amp;#REF!),0)))))</f>
        <v/>
      </c>
      <c r="U138" s="28" t="str">
        <f ca="1">IF(ISERROR(MATCH(W$1,INDIRECT("Table!A"&amp;#REF!):INDIRECT("Table!" &amp; $BA$211 &amp;#REF!),0)),"",INDIRECT(CONCATENATE("Table!",ADDRESS(#REF!,MATCH(W$1,INDIRECT("Table!A" &amp;#REF!):INDIRECT("Table!" &amp; $BA$211 &amp;#REF!),0)))))</f>
        <v/>
      </c>
    </row>
    <row r="139" spans="1:21">
      <c r="A139" s="4"/>
      <c r="B139" s="28" t="str">
        <f ca="1">IF(ISERROR(MATCH(B$1,INDIRECT("Table!A"&amp;#REF!):INDIRECT("Table!" &amp; $BA$211 &amp;#REF!),0)),"",INDIRECT(CONCATENATE("Table!",ADDRESS(#REF!,MATCH(B$1,INDIRECT("Table!A" &amp;#REF!):INDIRECT("Table!" &amp; $BA$211 &amp;#REF!),0)))))</f>
        <v/>
      </c>
      <c r="C139" s="28" t="str">
        <f ca="1">IF(ISERROR(MATCH(C$1,INDIRECT("Table!A"&amp;#REF!):INDIRECT("Table!" &amp; $BA$211 &amp;#REF!),0)),"",INDIRECT(CONCATENATE("Table!",ADDRESS(#REF!,MATCH(C$1,INDIRECT("Table!A" &amp;#REF!):INDIRECT("Table!" &amp; $BA$211 &amp;#REF!),0)))))</f>
        <v/>
      </c>
      <c r="D139" s="28" t="str">
        <f ca="1">IF(ISERROR(MATCH(D$1,INDIRECT("Table!A"&amp;#REF!):INDIRECT("Table!" &amp; $BA$211 &amp;#REF!),0)),"",INDIRECT(CONCATENATE("Table!",ADDRESS(#REF!,MATCH(D$1,INDIRECT("Table!A" &amp;#REF!):INDIRECT("Table!" &amp; $BA$211 &amp;#REF!),0)))))</f>
        <v/>
      </c>
      <c r="E139" s="28" t="str">
        <f ca="1">IF(ISERROR(MATCH(E$1,INDIRECT("Table!A"&amp;#REF!):INDIRECT("Table!" &amp; $BA$211 &amp;#REF!),0)),"",INDIRECT(CONCATENATE("Table!",ADDRESS(#REF!,MATCH(E$1,INDIRECT("Table!A" &amp;#REF!):INDIRECT("Table!" &amp; $BA$211 &amp;#REF!),0)))))</f>
        <v/>
      </c>
      <c r="F139" s="28" t="str">
        <f ca="1">IF(ISERROR(MATCH(F$1,INDIRECT("Table!A"&amp;#REF!):INDIRECT("Table!" &amp; $BA$211 &amp;#REF!),0)),"",INDIRECT(CONCATENATE("Table!",ADDRESS(#REF!,MATCH(F$1,INDIRECT("Table!A" &amp;#REF!):INDIRECT("Table!" &amp; $BA$211 &amp;#REF!),0)))))</f>
        <v/>
      </c>
      <c r="G139" s="28" t="str">
        <f ca="1">IF(ISERROR(MATCH(G$1,INDIRECT("Table!A"&amp;#REF!):INDIRECT("Table!" &amp; $BA$211 &amp;#REF!),0)),"",INDIRECT(CONCATENATE("Table!",ADDRESS(#REF!,MATCH(G$1,INDIRECT("Table!A" &amp;#REF!):INDIRECT("Table!" &amp; $BA$211 &amp;#REF!),0)))))</f>
        <v/>
      </c>
      <c r="H139" s="28" t="str">
        <f ca="1">IF(ISERROR(MATCH(H$1,INDIRECT("Table!A"&amp;#REF!):INDIRECT("Table!" &amp; $BA$211 &amp;#REF!),0)),"",INDIRECT(CONCATENATE("Table!",ADDRESS(#REF!,MATCH(H$1,INDIRECT("Table!A" &amp;#REF!):INDIRECT("Table!" &amp; $BA$211 &amp;#REF!),0)))))</f>
        <v/>
      </c>
      <c r="I139" s="278"/>
      <c r="J139" s="278"/>
      <c r="K139" s="28" t="str">
        <f ca="1">IF(ISERROR(MATCH(L$1,INDIRECT("Table!A"&amp;#REF!):INDIRECT("Table!" &amp; $BA$211 &amp;#REF!),0)),"",INDIRECT(CONCATENATE("Table!",ADDRESS(#REF!,MATCH(L$1,INDIRECT("Table!A" &amp;#REF!):INDIRECT("Table!" &amp; $BA$211 &amp;#REF!),0)))))</f>
        <v/>
      </c>
      <c r="L139" s="28" t="str">
        <f ca="1">IF(ISERROR(MATCH(M$1,INDIRECT("Table!A"&amp;#REF!):INDIRECT("Table!" &amp; $BA$211 &amp;#REF!),0)),"",INDIRECT(CONCATENATE("Table!",ADDRESS(#REF!,MATCH(M$1,INDIRECT("Table!A" &amp;#REF!):INDIRECT("Table!" &amp; $BA$211 &amp;#REF!),0)))))</f>
        <v/>
      </c>
      <c r="M139" s="28" t="str">
        <f ca="1">IF(ISERROR(MATCH(N$1,INDIRECT("Table!A"&amp;#REF!):INDIRECT("Table!" &amp; $BA$211 &amp;#REF!),0)),"",INDIRECT(CONCATENATE("Table!",ADDRESS(#REF!,MATCH(N$1,INDIRECT("Table!A" &amp;#REF!):INDIRECT("Table!" &amp; $BA$211 &amp;#REF!),0)))))</f>
        <v/>
      </c>
      <c r="N139" s="28" t="str">
        <f ca="1">IF(ISERROR(MATCH(O$1,INDIRECT("Table!A"&amp;#REF!):INDIRECT("Table!" &amp; $BA$211 &amp;#REF!),0)),"",INDIRECT(CONCATENATE("Table!",ADDRESS(#REF!,MATCH(O$1,INDIRECT("Table!A" &amp;#REF!):INDIRECT("Table!" &amp; $BA$211 &amp;#REF!),0)))))</f>
        <v/>
      </c>
      <c r="O139" s="278"/>
      <c r="P139" s="278"/>
      <c r="Q139" s="278"/>
      <c r="R139" s="278"/>
      <c r="S139" s="28"/>
      <c r="T139" s="28" t="str">
        <f ca="1">IF(ISERROR(MATCH(V$1,INDIRECT("Table!A"&amp;#REF!):INDIRECT("Table!" &amp; $BA$211 &amp;#REF!),0)),"",INDIRECT(CONCATENATE("Table!",ADDRESS(#REF!,MATCH(V$1,INDIRECT("Table!A" &amp;#REF!):INDIRECT("Table!" &amp; $BA$211 &amp;#REF!),0)))))</f>
        <v/>
      </c>
      <c r="U139" s="28" t="str">
        <f ca="1">IF(ISERROR(MATCH(W$1,INDIRECT("Table!A"&amp;#REF!):INDIRECT("Table!" &amp; $BA$211 &amp;#REF!),0)),"",INDIRECT(CONCATENATE("Table!",ADDRESS(#REF!,MATCH(W$1,INDIRECT("Table!A" &amp;#REF!):INDIRECT("Table!" &amp; $BA$211 &amp;#REF!),0)))))</f>
        <v/>
      </c>
    </row>
    <row r="140" spans="1:21">
      <c r="A140" s="4"/>
      <c r="B140" s="28" t="str">
        <f ca="1">IF(ISERROR(MATCH(B$1,INDIRECT("Table!A"&amp;#REF!):INDIRECT("Table!" &amp; $BA$211 &amp;#REF!),0)),"",INDIRECT(CONCATENATE("Table!",ADDRESS(#REF!,MATCH(B$1,INDIRECT("Table!A" &amp;#REF!):INDIRECT("Table!" &amp; $BA$211 &amp;#REF!),0)))))</f>
        <v/>
      </c>
      <c r="C140" s="28" t="str">
        <f ca="1">IF(ISERROR(MATCH(C$1,INDIRECT("Table!A"&amp;#REF!):INDIRECT("Table!" &amp; $BA$211 &amp;#REF!),0)),"",INDIRECT(CONCATENATE("Table!",ADDRESS(#REF!,MATCH(C$1,INDIRECT("Table!A" &amp;#REF!):INDIRECT("Table!" &amp; $BA$211 &amp;#REF!),0)))))</f>
        <v/>
      </c>
      <c r="D140" s="28" t="str">
        <f ca="1">IF(ISERROR(MATCH(D$1,INDIRECT("Table!A"&amp;#REF!):INDIRECT("Table!" &amp; $BA$211 &amp;#REF!),0)),"",INDIRECT(CONCATENATE("Table!",ADDRESS(#REF!,MATCH(D$1,INDIRECT("Table!A" &amp;#REF!):INDIRECT("Table!" &amp; $BA$211 &amp;#REF!),0)))))</f>
        <v/>
      </c>
      <c r="E140" s="28" t="str">
        <f ca="1">IF(ISERROR(MATCH(E$1,INDIRECT("Table!A"&amp;#REF!):INDIRECT("Table!" &amp; $BA$211 &amp;#REF!),0)),"",INDIRECT(CONCATENATE("Table!",ADDRESS(#REF!,MATCH(E$1,INDIRECT("Table!A" &amp;#REF!):INDIRECT("Table!" &amp; $BA$211 &amp;#REF!),0)))))</f>
        <v/>
      </c>
      <c r="F140" s="28" t="str">
        <f ca="1">IF(ISERROR(MATCH(F$1,INDIRECT("Table!A"&amp;#REF!):INDIRECT("Table!" &amp; $BA$211 &amp;#REF!),0)),"",INDIRECT(CONCATENATE("Table!",ADDRESS(#REF!,MATCH(F$1,INDIRECT("Table!A" &amp;#REF!):INDIRECT("Table!" &amp; $BA$211 &amp;#REF!),0)))))</f>
        <v/>
      </c>
      <c r="G140" s="28" t="str">
        <f ca="1">IF(ISERROR(MATCH(G$1,INDIRECT("Table!A"&amp;#REF!):INDIRECT("Table!" &amp; $BA$211 &amp;#REF!),0)),"",INDIRECT(CONCATENATE("Table!",ADDRESS(#REF!,MATCH(G$1,INDIRECT("Table!A" &amp;#REF!):INDIRECT("Table!" &amp; $BA$211 &amp;#REF!),0)))))</f>
        <v/>
      </c>
      <c r="H140" s="28" t="str">
        <f ca="1">IF(ISERROR(MATCH(H$1,INDIRECT("Table!A"&amp;#REF!):INDIRECT("Table!" &amp; $BA$211 &amp;#REF!),0)),"",INDIRECT(CONCATENATE("Table!",ADDRESS(#REF!,MATCH(H$1,INDIRECT("Table!A" &amp;#REF!):INDIRECT("Table!" &amp; $BA$211 &amp;#REF!),0)))))</f>
        <v/>
      </c>
      <c r="I140" s="278"/>
      <c r="J140" s="278"/>
      <c r="K140" s="28" t="str">
        <f ca="1">IF(ISERROR(MATCH(L$1,INDIRECT("Table!A"&amp;#REF!):INDIRECT("Table!" &amp; $BA$211 &amp;#REF!),0)),"",INDIRECT(CONCATENATE("Table!",ADDRESS(#REF!,MATCH(L$1,INDIRECT("Table!A" &amp;#REF!):INDIRECT("Table!" &amp; $BA$211 &amp;#REF!),0)))))</f>
        <v/>
      </c>
      <c r="L140" s="28" t="str">
        <f ca="1">IF(ISERROR(MATCH(M$1,INDIRECT("Table!A"&amp;#REF!):INDIRECT("Table!" &amp; $BA$211 &amp;#REF!),0)),"",INDIRECT(CONCATENATE("Table!",ADDRESS(#REF!,MATCH(M$1,INDIRECT("Table!A" &amp;#REF!):INDIRECT("Table!" &amp; $BA$211 &amp;#REF!),0)))))</f>
        <v/>
      </c>
      <c r="M140" s="28" t="str">
        <f ca="1">IF(ISERROR(MATCH(N$1,INDIRECT("Table!A"&amp;#REF!):INDIRECT("Table!" &amp; $BA$211 &amp;#REF!),0)),"",INDIRECT(CONCATENATE("Table!",ADDRESS(#REF!,MATCH(N$1,INDIRECT("Table!A" &amp;#REF!):INDIRECT("Table!" &amp; $BA$211 &amp;#REF!),0)))))</f>
        <v/>
      </c>
      <c r="N140" s="28" t="str">
        <f ca="1">IF(ISERROR(MATCH(O$1,INDIRECT("Table!A"&amp;#REF!):INDIRECT("Table!" &amp; $BA$211 &amp;#REF!),0)),"",INDIRECT(CONCATENATE("Table!",ADDRESS(#REF!,MATCH(O$1,INDIRECT("Table!A" &amp;#REF!):INDIRECT("Table!" &amp; $BA$211 &amp;#REF!),0)))))</f>
        <v/>
      </c>
      <c r="O140" s="278"/>
      <c r="P140" s="278"/>
      <c r="Q140" s="278"/>
      <c r="R140" s="278"/>
      <c r="S140" s="28"/>
      <c r="T140" s="28" t="str">
        <f ca="1">IF(ISERROR(MATCH(V$1,INDIRECT("Table!A"&amp;#REF!):INDIRECT("Table!" &amp; $BA$211 &amp;#REF!),0)),"",INDIRECT(CONCATENATE("Table!",ADDRESS(#REF!,MATCH(V$1,INDIRECT("Table!A" &amp;#REF!):INDIRECT("Table!" &amp; $BA$211 &amp;#REF!),0)))))</f>
        <v/>
      </c>
      <c r="U140" s="28" t="str">
        <f ca="1">IF(ISERROR(MATCH(W$1,INDIRECT("Table!A"&amp;#REF!):INDIRECT("Table!" &amp; $BA$211 &amp;#REF!),0)),"",INDIRECT(CONCATENATE("Table!",ADDRESS(#REF!,MATCH(W$1,INDIRECT("Table!A" &amp;#REF!):INDIRECT("Table!" &amp; $BA$211 &amp;#REF!),0)))))</f>
        <v/>
      </c>
    </row>
    <row r="141" spans="1:21">
      <c r="A141" s="4"/>
      <c r="B141" s="28" t="str">
        <f ca="1">IF(ISERROR(MATCH(B$1,INDIRECT("Table!A"&amp;#REF!):INDIRECT("Table!" &amp; $BA$211 &amp;#REF!),0)),"",INDIRECT(CONCATENATE("Table!",ADDRESS(#REF!,MATCH(B$1,INDIRECT("Table!A" &amp;#REF!):INDIRECT("Table!" &amp; $BA$211 &amp;#REF!),0)))))</f>
        <v/>
      </c>
      <c r="C141" s="28" t="str">
        <f ca="1">IF(ISERROR(MATCH(C$1,INDIRECT("Table!A"&amp;#REF!):INDIRECT("Table!" &amp; $BA$211 &amp;#REF!),0)),"",INDIRECT(CONCATENATE("Table!",ADDRESS(#REF!,MATCH(C$1,INDIRECT("Table!A" &amp;#REF!):INDIRECT("Table!" &amp; $BA$211 &amp;#REF!),0)))))</f>
        <v/>
      </c>
      <c r="D141" s="28" t="str">
        <f ca="1">IF(ISERROR(MATCH(D$1,INDIRECT("Table!A"&amp;#REF!):INDIRECT("Table!" &amp; $BA$211 &amp;#REF!),0)),"",INDIRECT(CONCATENATE("Table!",ADDRESS(#REF!,MATCH(D$1,INDIRECT("Table!A" &amp;#REF!):INDIRECT("Table!" &amp; $BA$211 &amp;#REF!),0)))))</f>
        <v/>
      </c>
      <c r="E141" s="28" t="str">
        <f ca="1">IF(ISERROR(MATCH(E$1,INDIRECT("Table!A"&amp;#REF!):INDIRECT("Table!" &amp; $BA$211 &amp;#REF!),0)),"",INDIRECT(CONCATENATE("Table!",ADDRESS(#REF!,MATCH(E$1,INDIRECT("Table!A" &amp;#REF!):INDIRECT("Table!" &amp; $BA$211 &amp;#REF!),0)))))</f>
        <v/>
      </c>
      <c r="F141" s="28" t="str">
        <f ca="1">IF(ISERROR(MATCH(F$1,INDIRECT("Table!A"&amp;#REF!):INDIRECT("Table!" &amp; $BA$211 &amp;#REF!),0)),"",INDIRECT(CONCATENATE("Table!",ADDRESS(#REF!,MATCH(F$1,INDIRECT("Table!A" &amp;#REF!):INDIRECT("Table!" &amp; $BA$211 &amp;#REF!),0)))))</f>
        <v/>
      </c>
      <c r="G141" s="28" t="str">
        <f ca="1">IF(ISERROR(MATCH(G$1,INDIRECT("Table!A"&amp;#REF!):INDIRECT("Table!" &amp; $BA$211 &amp;#REF!),0)),"",INDIRECT(CONCATENATE("Table!",ADDRESS(#REF!,MATCH(G$1,INDIRECT("Table!A" &amp;#REF!):INDIRECT("Table!" &amp; $BA$211 &amp;#REF!),0)))))</f>
        <v/>
      </c>
      <c r="H141" s="28" t="str">
        <f ca="1">IF(ISERROR(MATCH(H$1,INDIRECT("Table!A"&amp;#REF!):INDIRECT("Table!" &amp; $BA$211 &amp;#REF!),0)),"",INDIRECT(CONCATENATE("Table!",ADDRESS(#REF!,MATCH(H$1,INDIRECT("Table!A" &amp;#REF!):INDIRECT("Table!" &amp; $BA$211 &amp;#REF!),0)))))</f>
        <v/>
      </c>
      <c r="I141" s="278"/>
      <c r="J141" s="278"/>
      <c r="K141" s="28" t="str">
        <f ca="1">IF(ISERROR(MATCH(L$1,INDIRECT("Table!A"&amp;#REF!):INDIRECT("Table!" &amp; $BA$211 &amp;#REF!),0)),"",INDIRECT(CONCATENATE("Table!",ADDRESS(#REF!,MATCH(L$1,INDIRECT("Table!A" &amp;#REF!):INDIRECT("Table!" &amp; $BA$211 &amp;#REF!),0)))))</f>
        <v/>
      </c>
      <c r="L141" s="28" t="str">
        <f ca="1">IF(ISERROR(MATCH(M$1,INDIRECT("Table!A"&amp;#REF!):INDIRECT("Table!" &amp; $BA$211 &amp;#REF!),0)),"",INDIRECT(CONCATENATE("Table!",ADDRESS(#REF!,MATCH(M$1,INDIRECT("Table!A" &amp;#REF!):INDIRECT("Table!" &amp; $BA$211 &amp;#REF!),0)))))</f>
        <v/>
      </c>
      <c r="M141" s="28" t="str">
        <f ca="1">IF(ISERROR(MATCH(N$1,INDIRECT("Table!A"&amp;#REF!):INDIRECT("Table!" &amp; $BA$211 &amp;#REF!),0)),"",INDIRECT(CONCATENATE("Table!",ADDRESS(#REF!,MATCH(N$1,INDIRECT("Table!A" &amp;#REF!):INDIRECT("Table!" &amp; $BA$211 &amp;#REF!),0)))))</f>
        <v/>
      </c>
      <c r="N141" s="28" t="str">
        <f ca="1">IF(ISERROR(MATCH(O$1,INDIRECT("Table!A"&amp;#REF!):INDIRECT("Table!" &amp; $BA$211 &amp;#REF!),0)),"",INDIRECT(CONCATENATE("Table!",ADDRESS(#REF!,MATCH(O$1,INDIRECT("Table!A" &amp;#REF!):INDIRECT("Table!" &amp; $BA$211 &amp;#REF!),0)))))</f>
        <v/>
      </c>
      <c r="O141" s="278"/>
      <c r="P141" s="278"/>
      <c r="Q141" s="278"/>
      <c r="R141" s="278"/>
      <c r="S141" s="28"/>
      <c r="T141" s="28" t="str">
        <f ca="1">IF(ISERROR(MATCH(V$1,INDIRECT("Table!A"&amp;#REF!):INDIRECT("Table!" &amp; $BA$211 &amp;#REF!),0)),"",INDIRECT(CONCATENATE("Table!",ADDRESS(#REF!,MATCH(V$1,INDIRECT("Table!A" &amp;#REF!):INDIRECT("Table!" &amp; $BA$211 &amp;#REF!),0)))))</f>
        <v/>
      </c>
      <c r="U141" s="28" t="str">
        <f ca="1">IF(ISERROR(MATCH(W$1,INDIRECT("Table!A"&amp;#REF!):INDIRECT("Table!" &amp; $BA$211 &amp;#REF!),0)),"",INDIRECT(CONCATENATE("Table!",ADDRESS(#REF!,MATCH(W$1,INDIRECT("Table!A" &amp;#REF!):INDIRECT("Table!" &amp; $BA$211 &amp;#REF!),0)))))</f>
        <v/>
      </c>
    </row>
    <row r="142" spans="1:21">
      <c r="A142" s="4"/>
      <c r="B142" s="28" t="str">
        <f ca="1">IF(ISERROR(MATCH(B$1,INDIRECT("Table!A"&amp;#REF!):INDIRECT("Table!" &amp; $BA$211 &amp;#REF!),0)),"",INDIRECT(CONCATENATE("Table!",ADDRESS(#REF!,MATCH(B$1,INDIRECT("Table!A" &amp;#REF!):INDIRECT("Table!" &amp; $BA$211 &amp;#REF!),0)))))</f>
        <v/>
      </c>
      <c r="C142" s="28" t="str">
        <f ca="1">IF(ISERROR(MATCH(C$1,INDIRECT("Table!A"&amp;#REF!):INDIRECT("Table!" &amp; $BA$211 &amp;#REF!),0)),"",INDIRECT(CONCATENATE("Table!",ADDRESS(#REF!,MATCH(C$1,INDIRECT("Table!A" &amp;#REF!):INDIRECT("Table!" &amp; $BA$211 &amp;#REF!),0)))))</f>
        <v/>
      </c>
      <c r="D142" s="28" t="str">
        <f ca="1">IF(ISERROR(MATCH(D$1,INDIRECT("Table!A"&amp;#REF!):INDIRECT("Table!" &amp; $BA$211 &amp;#REF!),0)),"",INDIRECT(CONCATENATE("Table!",ADDRESS(#REF!,MATCH(D$1,INDIRECT("Table!A" &amp;#REF!):INDIRECT("Table!" &amp; $BA$211 &amp;#REF!),0)))))</f>
        <v/>
      </c>
      <c r="E142" s="28" t="str">
        <f ca="1">IF(ISERROR(MATCH(E$1,INDIRECT("Table!A"&amp;#REF!):INDIRECT("Table!" &amp; $BA$211 &amp;#REF!),0)),"",INDIRECT(CONCATENATE("Table!",ADDRESS(#REF!,MATCH(E$1,INDIRECT("Table!A" &amp;#REF!):INDIRECT("Table!" &amp; $BA$211 &amp;#REF!),0)))))</f>
        <v/>
      </c>
      <c r="F142" s="28" t="str">
        <f ca="1">IF(ISERROR(MATCH(F$1,INDIRECT("Table!A"&amp;#REF!):INDIRECT("Table!" &amp; $BA$211 &amp;#REF!),0)),"",INDIRECT(CONCATENATE("Table!",ADDRESS(#REF!,MATCH(F$1,INDIRECT("Table!A" &amp;#REF!):INDIRECT("Table!" &amp; $BA$211 &amp;#REF!),0)))))</f>
        <v/>
      </c>
      <c r="G142" s="28" t="str">
        <f ca="1">IF(ISERROR(MATCH(G$1,INDIRECT("Table!A"&amp;#REF!):INDIRECT("Table!" &amp; $BA$211 &amp;#REF!),0)),"",INDIRECT(CONCATENATE("Table!",ADDRESS(#REF!,MATCH(G$1,INDIRECT("Table!A" &amp;#REF!):INDIRECT("Table!" &amp; $BA$211 &amp;#REF!),0)))))</f>
        <v/>
      </c>
      <c r="H142" s="28" t="str">
        <f ca="1">IF(ISERROR(MATCH(H$1,INDIRECT("Table!A"&amp;#REF!):INDIRECT("Table!" &amp; $BA$211 &amp;#REF!),0)),"",INDIRECT(CONCATENATE("Table!",ADDRESS(#REF!,MATCH(H$1,INDIRECT("Table!A" &amp;#REF!):INDIRECT("Table!" &amp; $BA$211 &amp;#REF!),0)))))</f>
        <v/>
      </c>
      <c r="I142" s="278"/>
      <c r="J142" s="278"/>
      <c r="K142" s="28" t="str">
        <f ca="1">IF(ISERROR(MATCH(L$1,INDIRECT("Table!A"&amp;#REF!):INDIRECT("Table!" &amp; $BA$211 &amp;#REF!),0)),"",INDIRECT(CONCATENATE("Table!",ADDRESS(#REF!,MATCH(L$1,INDIRECT("Table!A" &amp;#REF!):INDIRECT("Table!" &amp; $BA$211 &amp;#REF!),0)))))</f>
        <v/>
      </c>
      <c r="L142" s="28" t="str">
        <f ca="1">IF(ISERROR(MATCH(M$1,INDIRECT("Table!A"&amp;#REF!):INDIRECT("Table!" &amp; $BA$211 &amp;#REF!),0)),"",INDIRECT(CONCATENATE("Table!",ADDRESS(#REF!,MATCH(M$1,INDIRECT("Table!A" &amp;#REF!):INDIRECT("Table!" &amp; $BA$211 &amp;#REF!),0)))))</f>
        <v/>
      </c>
      <c r="M142" s="28" t="str">
        <f ca="1">IF(ISERROR(MATCH(N$1,INDIRECT("Table!A"&amp;#REF!):INDIRECT("Table!" &amp; $BA$211 &amp;#REF!),0)),"",INDIRECT(CONCATENATE("Table!",ADDRESS(#REF!,MATCH(N$1,INDIRECT("Table!A" &amp;#REF!):INDIRECT("Table!" &amp; $BA$211 &amp;#REF!),0)))))</f>
        <v/>
      </c>
      <c r="N142" s="28" t="str">
        <f ca="1">IF(ISERROR(MATCH(O$1,INDIRECT("Table!A"&amp;#REF!):INDIRECT("Table!" &amp; $BA$211 &amp;#REF!),0)),"",INDIRECT(CONCATENATE("Table!",ADDRESS(#REF!,MATCH(O$1,INDIRECT("Table!A" &amp;#REF!):INDIRECT("Table!" &amp; $BA$211 &amp;#REF!),0)))))</f>
        <v/>
      </c>
      <c r="O142" s="278"/>
      <c r="P142" s="278"/>
      <c r="Q142" s="278"/>
      <c r="R142" s="278"/>
      <c r="S142" s="28"/>
      <c r="T142" s="28" t="str">
        <f ca="1">IF(ISERROR(MATCH(V$1,INDIRECT("Table!A"&amp;#REF!):INDIRECT("Table!" &amp; $BA$211 &amp;#REF!),0)),"",INDIRECT(CONCATENATE("Table!",ADDRESS(#REF!,MATCH(V$1,INDIRECT("Table!A" &amp;#REF!):INDIRECT("Table!" &amp; $BA$211 &amp;#REF!),0)))))</f>
        <v/>
      </c>
      <c r="U142" s="28" t="str">
        <f ca="1">IF(ISERROR(MATCH(W$1,INDIRECT("Table!A"&amp;#REF!):INDIRECT("Table!" &amp; $BA$211 &amp;#REF!),0)),"",INDIRECT(CONCATENATE("Table!",ADDRESS(#REF!,MATCH(W$1,INDIRECT("Table!A" &amp;#REF!):INDIRECT("Table!" &amp; $BA$211 &amp;#REF!),0)))))</f>
        <v/>
      </c>
    </row>
    <row r="143" spans="1:21">
      <c r="A143" s="4"/>
      <c r="B143" s="28" t="str">
        <f ca="1">IF(ISERROR(MATCH(B$1,INDIRECT("Table!A"&amp;#REF!):INDIRECT("Table!" &amp; $BA$211 &amp;#REF!),0)),"",INDIRECT(CONCATENATE("Table!",ADDRESS(#REF!,MATCH(B$1,INDIRECT("Table!A" &amp;#REF!):INDIRECT("Table!" &amp; $BA$211 &amp;#REF!),0)))))</f>
        <v/>
      </c>
      <c r="C143" s="28" t="str">
        <f ca="1">IF(ISERROR(MATCH(C$1,INDIRECT("Table!A"&amp;#REF!):INDIRECT("Table!" &amp; $BA$211 &amp;#REF!),0)),"",INDIRECT(CONCATENATE("Table!",ADDRESS(#REF!,MATCH(C$1,INDIRECT("Table!A" &amp;#REF!):INDIRECT("Table!" &amp; $BA$211 &amp;#REF!),0)))))</f>
        <v/>
      </c>
      <c r="D143" s="28" t="str">
        <f ca="1">IF(ISERROR(MATCH(D$1,INDIRECT("Table!A"&amp;#REF!):INDIRECT("Table!" &amp; $BA$211 &amp;#REF!),0)),"",INDIRECT(CONCATENATE("Table!",ADDRESS(#REF!,MATCH(D$1,INDIRECT("Table!A" &amp;#REF!):INDIRECT("Table!" &amp; $BA$211 &amp;#REF!),0)))))</f>
        <v/>
      </c>
      <c r="E143" s="28" t="str">
        <f ca="1">IF(ISERROR(MATCH(E$1,INDIRECT("Table!A"&amp;#REF!):INDIRECT("Table!" &amp; $BA$211 &amp;#REF!),0)),"",INDIRECT(CONCATENATE("Table!",ADDRESS(#REF!,MATCH(E$1,INDIRECT("Table!A" &amp;#REF!):INDIRECT("Table!" &amp; $BA$211 &amp;#REF!),0)))))</f>
        <v/>
      </c>
      <c r="F143" s="28" t="str">
        <f ca="1">IF(ISERROR(MATCH(F$1,INDIRECT("Table!A"&amp;#REF!):INDIRECT("Table!" &amp; $BA$211 &amp;#REF!),0)),"",INDIRECT(CONCATENATE("Table!",ADDRESS(#REF!,MATCH(F$1,INDIRECT("Table!A" &amp;#REF!):INDIRECT("Table!" &amp; $BA$211 &amp;#REF!),0)))))</f>
        <v/>
      </c>
      <c r="G143" s="28" t="str">
        <f ca="1">IF(ISERROR(MATCH(G$1,INDIRECT("Table!A"&amp;#REF!):INDIRECT("Table!" &amp; $BA$211 &amp;#REF!),0)),"",INDIRECT(CONCATENATE("Table!",ADDRESS(#REF!,MATCH(G$1,INDIRECT("Table!A" &amp;#REF!):INDIRECT("Table!" &amp; $BA$211 &amp;#REF!),0)))))</f>
        <v/>
      </c>
      <c r="H143" s="28" t="str">
        <f ca="1">IF(ISERROR(MATCH(H$1,INDIRECT("Table!A"&amp;#REF!):INDIRECT("Table!" &amp; $BA$211 &amp;#REF!),0)),"",INDIRECT(CONCATENATE("Table!",ADDRESS(#REF!,MATCH(H$1,INDIRECT("Table!A" &amp;#REF!):INDIRECT("Table!" &amp; $BA$211 &amp;#REF!),0)))))</f>
        <v/>
      </c>
      <c r="I143" s="278"/>
      <c r="J143" s="278"/>
      <c r="K143" s="28" t="str">
        <f ca="1">IF(ISERROR(MATCH(L$1,INDIRECT("Table!A"&amp;#REF!):INDIRECT("Table!" &amp; $BA$211 &amp;#REF!),0)),"",INDIRECT(CONCATENATE("Table!",ADDRESS(#REF!,MATCH(L$1,INDIRECT("Table!A" &amp;#REF!):INDIRECT("Table!" &amp; $BA$211 &amp;#REF!),0)))))</f>
        <v/>
      </c>
      <c r="L143" s="28" t="str">
        <f ca="1">IF(ISERROR(MATCH(M$1,INDIRECT("Table!A"&amp;#REF!):INDIRECT("Table!" &amp; $BA$211 &amp;#REF!),0)),"",INDIRECT(CONCATENATE("Table!",ADDRESS(#REF!,MATCH(M$1,INDIRECT("Table!A" &amp;#REF!):INDIRECT("Table!" &amp; $BA$211 &amp;#REF!),0)))))</f>
        <v/>
      </c>
      <c r="M143" s="28" t="str">
        <f ca="1">IF(ISERROR(MATCH(N$1,INDIRECT("Table!A"&amp;#REF!):INDIRECT("Table!" &amp; $BA$211 &amp;#REF!),0)),"",INDIRECT(CONCATENATE("Table!",ADDRESS(#REF!,MATCH(N$1,INDIRECT("Table!A" &amp;#REF!):INDIRECT("Table!" &amp; $BA$211 &amp;#REF!),0)))))</f>
        <v/>
      </c>
      <c r="N143" s="28" t="str">
        <f ca="1">IF(ISERROR(MATCH(O$1,INDIRECT("Table!A"&amp;#REF!):INDIRECT("Table!" &amp; $BA$211 &amp;#REF!),0)),"",INDIRECT(CONCATENATE("Table!",ADDRESS(#REF!,MATCH(O$1,INDIRECT("Table!A" &amp;#REF!):INDIRECT("Table!" &amp; $BA$211 &amp;#REF!),0)))))</f>
        <v/>
      </c>
      <c r="O143" s="278"/>
      <c r="P143" s="278"/>
      <c r="Q143" s="278"/>
      <c r="R143" s="278"/>
      <c r="S143" s="28"/>
      <c r="T143" s="28" t="str">
        <f ca="1">IF(ISERROR(MATCH(V$1,INDIRECT("Table!A"&amp;#REF!):INDIRECT("Table!" &amp; $BA$211 &amp;#REF!),0)),"",INDIRECT(CONCATENATE("Table!",ADDRESS(#REF!,MATCH(V$1,INDIRECT("Table!A" &amp;#REF!):INDIRECT("Table!" &amp; $BA$211 &amp;#REF!),0)))))</f>
        <v/>
      </c>
      <c r="U143" s="28" t="str">
        <f ca="1">IF(ISERROR(MATCH(W$1,INDIRECT("Table!A"&amp;#REF!):INDIRECT("Table!" &amp; $BA$211 &amp;#REF!),0)),"",INDIRECT(CONCATENATE("Table!",ADDRESS(#REF!,MATCH(W$1,INDIRECT("Table!A" &amp;#REF!):INDIRECT("Table!" &amp; $BA$211 &amp;#REF!),0)))))</f>
        <v/>
      </c>
    </row>
    <row r="144" spans="1:21">
      <c r="A144" s="4"/>
      <c r="B144" s="28" t="str">
        <f ca="1">IF(ISERROR(MATCH(B$1,INDIRECT("Table!A"&amp;#REF!):INDIRECT("Table!" &amp; $BA$211 &amp;#REF!),0)),"",INDIRECT(CONCATENATE("Table!",ADDRESS(#REF!,MATCH(B$1,INDIRECT("Table!A" &amp;#REF!):INDIRECT("Table!" &amp; $BA$211 &amp;#REF!),0)))))</f>
        <v/>
      </c>
      <c r="C144" s="28" t="str">
        <f ca="1">IF(ISERROR(MATCH(C$1,INDIRECT("Table!A"&amp;#REF!):INDIRECT("Table!" &amp; $BA$211 &amp;#REF!),0)),"",INDIRECT(CONCATENATE("Table!",ADDRESS(#REF!,MATCH(C$1,INDIRECT("Table!A" &amp;#REF!):INDIRECT("Table!" &amp; $BA$211 &amp;#REF!),0)))))</f>
        <v/>
      </c>
      <c r="D144" s="28" t="str">
        <f ca="1">IF(ISERROR(MATCH(D$1,INDIRECT("Table!A"&amp;#REF!):INDIRECT("Table!" &amp; $BA$211 &amp;#REF!),0)),"",INDIRECT(CONCATENATE("Table!",ADDRESS(#REF!,MATCH(D$1,INDIRECT("Table!A" &amp;#REF!):INDIRECT("Table!" &amp; $BA$211 &amp;#REF!),0)))))</f>
        <v/>
      </c>
      <c r="E144" s="28" t="str">
        <f ca="1">IF(ISERROR(MATCH(E$1,INDIRECT("Table!A"&amp;#REF!):INDIRECT("Table!" &amp; $BA$211 &amp;#REF!),0)),"",INDIRECT(CONCATENATE("Table!",ADDRESS(#REF!,MATCH(E$1,INDIRECT("Table!A" &amp;#REF!):INDIRECT("Table!" &amp; $BA$211 &amp;#REF!),0)))))</f>
        <v/>
      </c>
      <c r="F144" s="28" t="str">
        <f ca="1">IF(ISERROR(MATCH(F$1,INDIRECT("Table!A"&amp;#REF!):INDIRECT("Table!" &amp; $BA$211 &amp;#REF!),0)),"",INDIRECT(CONCATENATE("Table!",ADDRESS(#REF!,MATCH(F$1,INDIRECT("Table!A" &amp;#REF!):INDIRECT("Table!" &amp; $BA$211 &amp;#REF!),0)))))</f>
        <v/>
      </c>
      <c r="G144" s="28" t="str">
        <f ca="1">IF(ISERROR(MATCH(G$1,INDIRECT("Table!A"&amp;#REF!):INDIRECT("Table!" &amp; $BA$211 &amp;#REF!),0)),"",INDIRECT(CONCATENATE("Table!",ADDRESS(#REF!,MATCH(G$1,INDIRECT("Table!A" &amp;#REF!):INDIRECT("Table!" &amp; $BA$211 &amp;#REF!),0)))))</f>
        <v/>
      </c>
      <c r="H144" s="28" t="str">
        <f ca="1">IF(ISERROR(MATCH(H$1,INDIRECT("Table!A"&amp;#REF!):INDIRECT("Table!" &amp; $BA$211 &amp;#REF!),0)),"",INDIRECT(CONCATENATE("Table!",ADDRESS(#REF!,MATCH(H$1,INDIRECT("Table!A" &amp;#REF!):INDIRECT("Table!" &amp; $BA$211 &amp;#REF!),0)))))</f>
        <v/>
      </c>
      <c r="I144" s="278"/>
      <c r="J144" s="278"/>
      <c r="K144" s="28" t="str">
        <f ca="1">IF(ISERROR(MATCH(L$1,INDIRECT("Table!A"&amp;#REF!):INDIRECT("Table!" &amp; $BA$211 &amp;#REF!),0)),"",INDIRECT(CONCATENATE("Table!",ADDRESS(#REF!,MATCH(L$1,INDIRECT("Table!A" &amp;#REF!):INDIRECT("Table!" &amp; $BA$211 &amp;#REF!),0)))))</f>
        <v/>
      </c>
      <c r="L144" s="28" t="str">
        <f ca="1">IF(ISERROR(MATCH(M$1,INDIRECT("Table!A"&amp;#REF!):INDIRECT("Table!" &amp; $BA$211 &amp;#REF!),0)),"",INDIRECT(CONCATENATE("Table!",ADDRESS(#REF!,MATCH(M$1,INDIRECT("Table!A" &amp;#REF!):INDIRECT("Table!" &amp; $BA$211 &amp;#REF!),0)))))</f>
        <v/>
      </c>
      <c r="M144" s="28" t="str">
        <f ca="1">IF(ISERROR(MATCH(N$1,INDIRECT("Table!A"&amp;#REF!):INDIRECT("Table!" &amp; $BA$211 &amp;#REF!),0)),"",INDIRECT(CONCATENATE("Table!",ADDRESS(#REF!,MATCH(N$1,INDIRECT("Table!A" &amp;#REF!):INDIRECT("Table!" &amp; $BA$211 &amp;#REF!),0)))))</f>
        <v/>
      </c>
      <c r="N144" s="28" t="str">
        <f ca="1">IF(ISERROR(MATCH(O$1,INDIRECT("Table!A"&amp;#REF!):INDIRECT("Table!" &amp; $BA$211 &amp;#REF!),0)),"",INDIRECT(CONCATENATE("Table!",ADDRESS(#REF!,MATCH(O$1,INDIRECT("Table!A" &amp;#REF!):INDIRECT("Table!" &amp; $BA$211 &amp;#REF!),0)))))</f>
        <v/>
      </c>
      <c r="O144" s="278"/>
      <c r="P144" s="278"/>
      <c r="Q144" s="278"/>
      <c r="R144" s="278"/>
      <c r="S144" s="28"/>
      <c r="T144" s="28" t="str">
        <f ca="1">IF(ISERROR(MATCH(V$1,INDIRECT("Table!A"&amp;#REF!):INDIRECT("Table!" &amp; $BA$211 &amp;#REF!),0)),"",INDIRECT(CONCATENATE("Table!",ADDRESS(#REF!,MATCH(V$1,INDIRECT("Table!A" &amp;#REF!):INDIRECT("Table!" &amp; $BA$211 &amp;#REF!),0)))))</f>
        <v/>
      </c>
      <c r="U144" s="28" t="str">
        <f ca="1">IF(ISERROR(MATCH(W$1,INDIRECT("Table!A"&amp;#REF!):INDIRECT("Table!" &amp; $BA$211 &amp;#REF!),0)),"",INDIRECT(CONCATENATE("Table!",ADDRESS(#REF!,MATCH(W$1,INDIRECT("Table!A" &amp;#REF!):INDIRECT("Table!" &amp; $BA$211 &amp;#REF!),0)))))</f>
        <v/>
      </c>
    </row>
    <row r="145" spans="1:21">
      <c r="A145" s="4"/>
      <c r="B145" s="28" t="str">
        <f ca="1">IF(ISERROR(MATCH(B$1,INDIRECT("Table!A"&amp;#REF!):INDIRECT("Table!" &amp; $BA$211 &amp;#REF!),0)),"",INDIRECT(CONCATENATE("Table!",ADDRESS(#REF!,MATCH(B$1,INDIRECT("Table!A" &amp;#REF!):INDIRECT("Table!" &amp; $BA$211 &amp;#REF!),0)))))</f>
        <v/>
      </c>
      <c r="C145" s="28" t="str">
        <f ca="1">IF(ISERROR(MATCH(C$1,INDIRECT("Table!A"&amp;#REF!):INDIRECT("Table!" &amp; $BA$211 &amp;#REF!),0)),"",INDIRECT(CONCATENATE("Table!",ADDRESS(#REF!,MATCH(C$1,INDIRECT("Table!A" &amp;#REF!):INDIRECT("Table!" &amp; $BA$211 &amp;#REF!),0)))))</f>
        <v/>
      </c>
      <c r="D145" s="28" t="str">
        <f ca="1">IF(ISERROR(MATCH(D$1,INDIRECT("Table!A"&amp;#REF!):INDIRECT("Table!" &amp; $BA$211 &amp;#REF!),0)),"",INDIRECT(CONCATENATE("Table!",ADDRESS(#REF!,MATCH(D$1,INDIRECT("Table!A" &amp;#REF!):INDIRECT("Table!" &amp; $BA$211 &amp;#REF!),0)))))</f>
        <v/>
      </c>
      <c r="E145" s="28" t="str">
        <f ca="1">IF(ISERROR(MATCH(E$1,INDIRECT("Table!A"&amp;#REF!):INDIRECT("Table!" &amp; $BA$211 &amp;#REF!),0)),"",INDIRECT(CONCATENATE("Table!",ADDRESS(#REF!,MATCH(E$1,INDIRECT("Table!A" &amp;#REF!):INDIRECT("Table!" &amp; $BA$211 &amp;#REF!),0)))))</f>
        <v/>
      </c>
      <c r="F145" s="28" t="str">
        <f ca="1">IF(ISERROR(MATCH(F$1,INDIRECT("Table!A"&amp;#REF!):INDIRECT("Table!" &amp; $BA$211 &amp;#REF!),0)),"",INDIRECT(CONCATENATE("Table!",ADDRESS(#REF!,MATCH(F$1,INDIRECT("Table!A" &amp;#REF!):INDIRECT("Table!" &amp; $BA$211 &amp;#REF!),0)))))</f>
        <v/>
      </c>
      <c r="G145" s="28" t="str">
        <f ca="1">IF(ISERROR(MATCH(G$1,INDIRECT("Table!A"&amp;#REF!):INDIRECT("Table!" &amp; $BA$211 &amp;#REF!),0)),"",INDIRECT(CONCATENATE("Table!",ADDRESS(#REF!,MATCH(G$1,INDIRECT("Table!A" &amp;#REF!):INDIRECT("Table!" &amp; $BA$211 &amp;#REF!),0)))))</f>
        <v/>
      </c>
      <c r="H145" s="28" t="str">
        <f ca="1">IF(ISERROR(MATCH(H$1,INDIRECT("Table!A"&amp;#REF!):INDIRECT("Table!" &amp; $BA$211 &amp;#REF!),0)),"",INDIRECT(CONCATENATE("Table!",ADDRESS(#REF!,MATCH(H$1,INDIRECT("Table!A" &amp;#REF!):INDIRECT("Table!" &amp; $BA$211 &amp;#REF!),0)))))</f>
        <v/>
      </c>
      <c r="I145" s="278"/>
      <c r="J145" s="278"/>
      <c r="K145" s="28" t="str">
        <f ca="1">IF(ISERROR(MATCH(L$1,INDIRECT("Table!A"&amp;#REF!):INDIRECT("Table!" &amp; $BA$211 &amp;#REF!),0)),"",INDIRECT(CONCATENATE("Table!",ADDRESS(#REF!,MATCH(L$1,INDIRECT("Table!A" &amp;#REF!):INDIRECT("Table!" &amp; $BA$211 &amp;#REF!),0)))))</f>
        <v/>
      </c>
      <c r="L145" s="28" t="str">
        <f ca="1">IF(ISERROR(MATCH(M$1,INDIRECT("Table!A"&amp;#REF!):INDIRECT("Table!" &amp; $BA$211 &amp;#REF!),0)),"",INDIRECT(CONCATENATE("Table!",ADDRESS(#REF!,MATCH(M$1,INDIRECT("Table!A" &amp;#REF!):INDIRECT("Table!" &amp; $BA$211 &amp;#REF!),0)))))</f>
        <v/>
      </c>
      <c r="M145" s="28" t="str">
        <f ca="1">IF(ISERROR(MATCH(N$1,INDIRECT("Table!A"&amp;#REF!):INDIRECT("Table!" &amp; $BA$211 &amp;#REF!),0)),"",INDIRECT(CONCATENATE("Table!",ADDRESS(#REF!,MATCH(N$1,INDIRECT("Table!A" &amp;#REF!):INDIRECT("Table!" &amp; $BA$211 &amp;#REF!),0)))))</f>
        <v/>
      </c>
      <c r="N145" s="28" t="str">
        <f ca="1">IF(ISERROR(MATCH(O$1,INDIRECT("Table!A"&amp;#REF!):INDIRECT("Table!" &amp; $BA$211 &amp;#REF!),0)),"",INDIRECT(CONCATENATE("Table!",ADDRESS(#REF!,MATCH(O$1,INDIRECT("Table!A" &amp;#REF!):INDIRECT("Table!" &amp; $BA$211 &amp;#REF!),0)))))</f>
        <v/>
      </c>
      <c r="O145" s="278"/>
      <c r="P145" s="278"/>
      <c r="Q145" s="278"/>
      <c r="R145" s="278"/>
      <c r="S145" s="28"/>
      <c r="T145" s="28" t="str">
        <f ca="1">IF(ISERROR(MATCH(V$1,INDIRECT("Table!A"&amp;#REF!):INDIRECT("Table!" &amp; $BA$211 &amp;#REF!),0)),"",INDIRECT(CONCATENATE("Table!",ADDRESS(#REF!,MATCH(V$1,INDIRECT("Table!A" &amp;#REF!):INDIRECT("Table!" &amp; $BA$211 &amp;#REF!),0)))))</f>
        <v/>
      </c>
      <c r="U145" s="28" t="str">
        <f ca="1">IF(ISERROR(MATCH(W$1,INDIRECT("Table!A"&amp;#REF!):INDIRECT("Table!" &amp; $BA$211 &amp;#REF!),0)),"",INDIRECT(CONCATENATE("Table!",ADDRESS(#REF!,MATCH(W$1,INDIRECT("Table!A" &amp;#REF!):INDIRECT("Table!" &amp; $BA$211 &amp;#REF!),0)))))</f>
        <v/>
      </c>
    </row>
    <row r="146" spans="1:21">
      <c r="A146" s="4"/>
      <c r="B146" s="28" t="str">
        <f ca="1">IF(ISERROR(MATCH(B$1,INDIRECT("Table!A"&amp;#REF!):INDIRECT("Table!" &amp; $BA$211 &amp;#REF!),0)),"",INDIRECT(CONCATENATE("Table!",ADDRESS(#REF!,MATCH(B$1,INDIRECT("Table!A" &amp;#REF!):INDIRECT("Table!" &amp; $BA$211 &amp;#REF!),0)))))</f>
        <v/>
      </c>
      <c r="C146" s="28" t="str">
        <f ca="1">IF(ISERROR(MATCH(C$1,INDIRECT("Table!A"&amp;#REF!):INDIRECT("Table!" &amp; $BA$211 &amp;#REF!),0)),"",INDIRECT(CONCATENATE("Table!",ADDRESS(#REF!,MATCH(C$1,INDIRECT("Table!A" &amp;#REF!):INDIRECT("Table!" &amp; $BA$211 &amp;#REF!),0)))))</f>
        <v/>
      </c>
      <c r="D146" s="28" t="str">
        <f ca="1">IF(ISERROR(MATCH(D$1,INDIRECT("Table!A"&amp;#REF!):INDIRECT("Table!" &amp; $BA$211 &amp;#REF!),0)),"",INDIRECT(CONCATENATE("Table!",ADDRESS(#REF!,MATCH(D$1,INDIRECT("Table!A" &amp;#REF!):INDIRECT("Table!" &amp; $BA$211 &amp;#REF!),0)))))</f>
        <v/>
      </c>
      <c r="E146" s="28" t="str">
        <f ca="1">IF(ISERROR(MATCH(E$1,INDIRECT("Table!A"&amp;#REF!):INDIRECT("Table!" &amp; $BA$211 &amp;#REF!),0)),"",INDIRECT(CONCATENATE("Table!",ADDRESS(#REF!,MATCH(E$1,INDIRECT("Table!A" &amp;#REF!):INDIRECT("Table!" &amp; $BA$211 &amp;#REF!),0)))))</f>
        <v/>
      </c>
      <c r="F146" s="28" t="str">
        <f ca="1">IF(ISERROR(MATCH(F$1,INDIRECT("Table!A"&amp;#REF!):INDIRECT("Table!" &amp; $BA$211 &amp;#REF!),0)),"",INDIRECT(CONCATENATE("Table!",ADDRESS(#REF!,MATCH(F$1,INDIRECT("Table!A" &amp;#REF!):INDIRECT("Table!" &amp; $BA$211 &amp;#REF!),0)))))</f>
        <v/>
      </c>
      <c r="G146" s="28" t="str">
        <f ca="1">IF(ISERROR(MATCH(G$1,INDIRECT("Table!A"&amp;#REF!):INDIRECT("Table!" &amp; $BA$211 &amp;#REF!),0)),"",INDIRECT(CONCATENATE("Table!",ADDRESS(#REF!,MATCH(G$1,INDIRECT("Table!A" &amp;#REF!):INDIRECT("Table!" &amp; $BA$211 &amp;#REF!),0)))))</f>
        <v/>
      </c>
      <c r="H146" s="28" t="str">
        <f ca="1">IF(ISERROR(MATCH(H$1,INDIRECT("Table!A"&amp;#REF!):INDIRECT("Table!" &amp; $BA$211 &amp;#REF!),0)),"",INDIRECT(CONCATENATE("Table!",ADDRESS(#REF!,MATCH(H$1,INDIRECT("Table!A" &amp;#REF!):INDIRECT("Table!" &amp; $BA$211 &amp;#REF!),0)))))</f>
        <v/>
      </c>
      <c r="I146" s="278"/>
      <c r="J146" s="278"/>
      <c r="K146" s="28" t="str">
        <f ca="1">IF(ISERROR(MATCH(L$1,INDIRECT("Table!A"&amp;#REF!):INDIRECT("Table!" &amp; $BA$211 &amp;#REF!),0)),"",INDIRECT(CONCATENATE("Table!",ADDRESS(#REF!,MATCH(L$1,INDIRECT("Table!A" &amp;#REF!):INDIRECT("Table!" &amp; $BA$211 &amp;#REF!),0)))))</f>
        <v/>
      </c>
      <c r="L146" s="28" t="str">
        <f ca="1">IF(ISERROR(MATCH(M$1,INDIRECT("Table!A"&amp;#REF!):INDIRECT("Table!" &amp; $BA$211 &amp;#REF!),0)),"",INDIRECT(CONCATENATE("Table!",ADDRESS(#REF!,MATCH(M$1,INDIRECT("Table!A" &amp;#REF!):INDIRECT("Table!" &amp; $BA$211 &amp;#REF!),0)))))</f>
        <v/>
      </c>
      <c r="M146" s="28" t="str">
        <f ca="1">IF(ISERROR(MATCH(N$1,INDIRECT("Table!A"&amp;#REF!):INDIRECT("Table!" &amp; $BA$211 &amp;#REF!),0)),"",INDIRECT(CONCATENATE("Table!",ADDRESS(#REF!,MATCH(N$1,INDIRECT("Table!A" &amp;#REF!):INDIRECT("Table!" &amp; $BA$211 &amp;#REF!),0)))))</f>
        <v/>
      </c>
      <c r="N146" s="28" t="str">
        <f ca="1">IF(ISERROR(MATCH(O$1,INDIRECT("Table!A"&amp;#REF!):INDIRECT("Table!" &amp; $BA$211 &amp;#REF!),0)),"",INDIRECT(CONCATENATE("Table!",ADDRESS(#REF!,MATCH(O$1,INDIRECT("Table!A" &amp;#REF!):INDIRECT("Table!" &amp; $BA$211 &amp;#REF!),0)))))</f>
        <v/>
      </c>
      <c r="O146" s="278"/>
      <c r="P146" s="278"/>
      <c r="Q146" s="278"/>
      <c r="R146" s="278"/>
      <c r="S146" s="28"/>
      <c r="T146" s="28" t="str">
        <f ca="1">IF(ISERROR(MATCH(V$1,INDIRECT("Table!A"&amp;#REF!):INDIRECT("Table!" &amp; $BA$211 &amp;#REF!),0)),"",INDIRECT(CONCATENATE("Table!",ADDRESS(#REF!,MATCH(V$1,INDIRECT("Table!A" &amp;#REF!):INDIRECT("Table!" &amp; $BA$211 &amp;#REF!),0)))))</f>
        <v/>
      </c>
      <c r="U146" s="28" t="str">
        <f ca="1">IF(ISERROR(MATCH(W$1,INDIRECT("Table!A"&amp;#REF!):INDIRECT("Table!" &amp; $BA$211 &amp;#REF!),0)),"",INDIRECT(CONCATENATE("Table!",ADDRESS(#REF!,MATCH(W$1,INDIRECT("Table!A" &amp;#REF!):INDIRECT("Table!" &amp; $BA$211 &amp;#REF!),0)))))</f>
        <v/>
      </c>
    </row>
    <row r="147" spans="1:21">
      <c r="A147" s="4"/>
      <c r="B147" s="28" t="str">
        <f ca="1">IF(ISERROR(MATCH(B$1,INDIRECT("Table!A"&amp;#REF!):INDIRECT("Table!" &amp; $BA$211 &amp;#REF!),0)),"",INDIRECT(CONCATENATE("Table!",ADDRESS(#REF!,MATCH(B$1,INDIRECT("Table!A" &amp;#REF!):INDIRECT("Table!" &amp; $BA$211 &amp;#REF!),0)))))</f>
        <v/>
      </c>
      <c r="C147" s="28" t="str">
        <f ca="1">IF(ISERROR(MATCH(C$1,INDIRECT("Table!A"&amp;#REF!):INDIRECT("Table!" &amp; $BA$211 &amp;#REF!),0)),"",INDIRECT(CONCATENATE("Table!",ADDRESS(#REF!,MATCH(C$1,INDIRECT("Table!A" &amp;#REF!):INDIRECT("Table!" &amp; $BA$211 &amp;#REF!),0)))))</f>
        <v/>
      </c>
      <c r="D147" s="28" t="str">
        <f ca="1">IF(ISERROR(MATCH(D$1,INDIRECT("Table!A"&amp;#REF!):INDIRECT("Table!" &amp; $BA$211 &amp;#REF!),0)),"",INDIRECT(CONCATENATE("Table!",ADDRESS(#REF!,MATCH(D$1,INDIRECT("Table!A" &amp;#REF!):INDIRECT("Table!" &amp; $BA$211 &amp;#REF!),0)))))</f>
        <v/>
      </c>
      <c r="E147" s="28" t="str">
        <f ca="1">IF(ISERROR(MATCH(E$1,INDIRECT("Table!A"&amp;#REF!):INDIRECT("Table!" &amp; $BA$211 &amp;#REF!),0)),"",INDIRECT(CONCATENATE("Table!",ADDRESS(#REF!,MATCH(E$1,INDIRECT("Table!A" &amp;#REF!):INDIRECT("Table!" &amp; $BA$211 &amp;#REF!),0)))))</f>
        <v/>
      </c>
      <c r="F147" s="28" t="str">
        <f ca="1">IF(ISERROR(MATCH(F$1,INDIRECT("Table!A"&amp;#REF!):INDIRECT("Table!" &amp; $BA$211 &amp;#REF!),0)),"",INDIRECT(CONCATENATE("Table!",ADDRESS(#REF!,MATCH(F$1,INDIRECT("Table!A" &amp;#REF!):INDIRECT("Table!" &amp; $BA$211 &amp;#REF!),0)))))</f>
        <v/>
      </c>
      <c r="G147" s="28" t="str">
        <f ca="1">IF(ISERROR(MATCH(G$1,INDIRECT("Table!A"&amp;#REF!):INDIRECT("Table!" &amp; $BA$211 &amp;#REF!),0)),"",INDIRECT(CONCATENATE("Table!",ADDRESS(#REF!,MATCH(G$1,INDIRECT("Table!A" &amp;#REF!):INDIRECT("Table!" &amp; $BA$211 &amp;#REF!),0)))))</f>
        <v/>
      </c>
      <c r="H147" s="28" t="str">
        <f ca="1">IF(ISERROR(MATCH(H$1,INDIRECT("Table!A"&amp;#REF!):INDIRECT("Table!" &amp; $BA$211 &amp;#REF!),0)),"",INDIRECT(CONCATENATE("Table!",ADDRESS(#REF!,MATCH(H$1,INDIRECT("Table!A" &amp;#REF!):INDIRECT("Table!" &amp; $BA$211 &amp;#REF!),0)))))</f>
        <v/>
      </c>
      <c r="I147" s="278"/>
      <c r="J147" s="278"/>
      <c r="K147" s="28" t="str">
        <f ca="1">IF(ISERROR(MATCH(L$1,INDIRECT("Table!A"&amp;#REF!):INDIRECT("Table!" &amp; $BA$211 &amp;#REF!),0)),"",INDIRECT(CONCATENATE("Table!",ADDRESS(#REF!,MATCH(L$1,INDIRECT("Table!A" &amp;#REF!):INDIRECT("Table!" &amp; $BA$211 &amp;#REF!),0)))))</f>
        <v/>
      </c>
      <c r="L147" s="28" t="str">
        <f ca="1">IF(ISERROR(MATCH(M$1,INDIRECT("Table!A"&amp;#REF!):INDIRECT("Table!" &amp; $BA$211 &amp;#REF!),0)),"",INDIRECT(CONCATENATE("Table!",ADDRESS(#REF!,MATCH(M$1,INDIRECT("Table!A" &amp;#REF!):INDIRECT("Table!" &amp; $BA$211 &amp;#REF!),0)))))</f>
        <v/>
      </c>
      <c r="M147" s="28" t="str">
        <f ca="1">IF(ISERROR(MATCH(N$1,INDIRECT("Table!A"&amp;#REF!):INDIRECT("Table!" &amp; $BA$211 &amp;#REF!),0)),"",INDIRECT(CONCATENATE("Table!",ADDRESS(#REF!,MATCH(N$1,INDIRECT("Table!A" &amp;#REF!):INDIRECT("Table!" &amp; $BA$211 &amp;#REF!),0)))))</f>
        <v/>
      </c>
      <c r="N147" s="28" t="str">
        <f ca="1">IF(ISERROR(MATCH(O$1,INDIRECT("Table!A"&amp;#REF!):INDIRECT("Table!" &amp; $BA$211 &amp;#REF!),0)),"",INDIRECT(CONCATENATE("Table!",ADDRESS(#REF!,MATCH(O$1,INDIRECT("Table!A" &amp;#REF!):INDIRECT("Table!" &amp; $BA$211 &amp;#REF!),0)))))</f>
        <v/>
      </c>
      <c r="O147" s="278"/>
      <c r="P147" s="278"/>
      <c r="Q147" s="278"/>
      <c r="R147" s="278"/>
      <c r="S147" s="28"/>
      <c r="T147" s="28" t="str">
        <f ca="1">IF(ISERROR(MATCH(V$1,INDIRECT("Table!A"&amp;#REF!):INDIRECT("Table!" &amp; $BA$211 &amp;#REF!),0)),"",INDIRECT(CONCATENATE("Table!",ADDRESS(#REF!,MATCH(V$1,INDIRECT("Table!A" &amp;#REF!):INDIRECT("Table!" &amp; $BA$211 &amp;#REF!),0)))))</f>
        <v/>
      </c>
      <c r="U147" s="28" t="str">
        <f ca="1">IF(ISERROR(MATCH(W$1,INDIRECT("Table!A"&amp;#REF!):INDIRECT("Table!" &amp; $BA$211 &amp;#REF!),0)),"",INDIRECT(CONCATENATE("Table!",ADDRESS(#REF!,MATCH(W$1,INDIRECT("Table!A" &amp;#REF!):INDIRECT("Table!" &amp; $BA$211 &amp;#REF!),0)))))</f>
        <v/>
      </c>
    </row>
    <row r="148" spans="1:21">
      <c r="A148" s="4"/>
      <c r="B148" s="28" t="str">
        <f ca="1">IF(ISERROR(MATCH(B$1,INDIRECT("Table!A"&amp;#REF!):INDIRECT("Table!" &amp; $BA$211 &amp;#REF!),0)),"",INDIRECT(CONCATENATE("Table!",ADDRESS(#REF!,MATCH(B$1,INDIRECT("Table!A" &amp;#REF!):INDIRECT("Table!" &amp; $BA$211 &amp;#REF!),0)))))</f>
        <v/>
      </c>
      <c r="C148" s="28" t="str">
        <f ca="1">IF(ISERROR(MATCH(C$1,INDIRECT("Table!A"&amp;#REF!):INDIRECT("Table!" &amp; $BA$211 &amp;#REF!),0)),"",INDIRECT(CONCATENATE("Table!",ADDRESS(#REF!,MATCH(C$1,INDIRECT("Table!A" &amp;#REF!):INDIRECT("Table!" &amp; $BA$211 &amp;#REF!),0)))))</f>
        <v/>
      </c>
      <c r="D148" s="28" t="str">
        <f ca="1">IF(ISERROR(MATCH(D$1,INDIRECT("Table!A"&amp;#REF!):INDIRECT("Table!" &amp; $BA$211 &amp;#REF!),0)),"",INDIRECT(CONCATENATE("Table!",ADDRESS(#REF!,MATCH(D$1,INDIRECT("Table!A" &amp;#REF!):INDIRECT("Table!" &amp; $BA$211 &amp;#REF!),0)))))</f>
        <v/>
      </c>
      <c r="E148" s="28" t="str">
        <f ca="1">IF(ISERROR(MATCH(E$1,INDIRECT("Table!A"&amp;#REF!):INDIRECT("Table!" &amp; $BA$211 &amp;#REF!),0)),"",INDIRECT(CONCATENATE("Table!",ADDRESS(#REF!,MATCH(E$1,INDIRECT("Table!A" &amp;#REF!):INDIRECT("Table!" &amp; $BA$211 &amp;#REF!),0)))))</f>
        <v/>
      </c>
      <c r="F148" s="28" t="str">
        <f ca="1">IF(ISERROR(MATCH(F$1,INDIRECT("Table!A"&amp;#REF!):INDIRECT("Table!" &amp; $BA$211 &amp;#REF!),0)),"",INDIRECT(CONCATENATE("Table!",ADDRESS(#REF!,MATCH(F$1,INDIRECT("Table!A" &amp;#REF!):INDIRECT("Table!" &amp; $BA$211 &amp;#REF!),0)))))</f>
        <v/>
      </c>
      <c r="G148" s="28" t="str">
        <f ca="1">IF(ISERROR(MATCH(G$1,INDIRECT("Table!A"&amp;#REF!):INDIRECT("Table!" &amp; $BA$211 &amp;#REF!),0)),"",INDIRECT(CONCATENATE("Table!",ADDRESS(#REF!,MATCH(G$1,INDIRECT("Table!A" &amp;#REF!):INDIRECT("Table!" &amp; $BA$211 &amp;#REF!),0)))))</f>
        <v/>
      </c>
      <c r="H148" s="28" t="str">
        <f ca="1">IF(ISERROR(MATCH(H$1,INDIRECT("Table!A"&amp;#REF!):INDIRECT("Table!" &amp; $BA$211 &amp;#REF!),0)),"",INDIRECT(CONCATENATE("Table!",ADDRESS(#REF!,MATCH(H$1,INDIRECT("Table!A" &amp;#REF!):INDIRECT("Table!" &amp; $BA$211 &amp;#REF!),0)))))</f>
        <v/>
      </c>
      <c r="I148" s="278"/>
      <c r="J148" s="278"/>
      <c r="K148" s="28" t="str">
        <f ca="1">IF(ISERROR(MATCH(L$1,INDIRECT("Table!A"&amp;#REF!):INDIRECT("Table!" &amp; $BA$211 &amp;#REF!),0)),"",INDIRECT(CONCATENATE("Table!",ADDRESS(#REF!,MATCH(L$1,INDIRECT("Table!A" &amp;#REF!):INDIRECT("Table!" &amp; $BA$211 &amp;#REF!),0)))))</f>
        <v/>
      </c>
      <c r="L148" s="28" t="str">
        <f ca="1">IF(ISERROR(MATCH(M$1,INDIRECT("Table!A"&amp;#REF!):INDIRECT("Table!" &amp; $BA$211 &amp;#REF!),0)),"",INDIRECT(CONCATENATE("Table!",ADDRESS(#REF!,MATCH(M$1,INDIRECT("Table!A" &amp;#REF!):INDIRECT("Table!" &amp; $BA$211 &amp;#REF!),0)))))</f>
        <v/>
      </c>
      <c r="M148" s="28" t="str">
        <f ca="1">IF(ISERROR(MATCH(N$1,INDIRECT("Table!A"&amp;#REF!):INDIRECT("Table!" &amp; $BA$211 &amp;#REF!),0)),"",INDIRECT(CONCATENATE("Table!",ADDRESS(#REF!,MATCH(N$1,INDIRECT("Table!A" &amp;#REF!):INDIRECT("Table!" &amp; $BA$211 &amp;#REF!),0)))))</f>
        <v/>
      </c>
      <c r="N148" s="28" t="str">
        <f ca="1">IF(ISERROR(MATCH(O$1,INDIRECT("Table!A"&amp;#REF!):INDIRECT("Table!" &amp; $BA$211 &amp;#REF!),0)),"",INDIRECT(CONCATENATE("Table!",ADDRESS(#REF!,MATCH(O$1,INDIRECT("Table!A" &amp;#REF!):INDIRECT("Table!" &amp; $BA$211 &amp;#REF!),0)))))</f>
        <v/>
      </c>
      <c r="O148" s="278"/>
      <c r="P148" s="278"/>
      <c r="Q148" s="278"/>
      <c r="R148" s="278"/>
      <c r="S148" s="28"/>
      <c r="T148" s="28" t="str">
        <f ca="1">IF(ISERROR(MATCH(V$1,INDIRECT("Table!A"&amp;#REF!):INDIRECT("Table!" &amp; $BA$211 &amp;#REF!),0)),"",INDIRECT(CONCATENATE("Table!",ADDRESS(#REF!,MATCH(V$1,INDIRECT("Table!A" &amp;#REF!):INDIRECT("Table!" &amp; $BA$211 &amp;#REF!),0)))))</f>
        <v/>
      </c>
      <c r="U148" s="28" t="str">
        <f ca="1">IF(ISERROR(MATCH(W$1,INDIRECT("Table!A"&amp;#REF!):INDIRECT("Table!" &amp; $BA$211 &amp;#REF!),0)),"",INDIRECT(CONCATENATE("Table!",ADDRESS(#REF!,MATCH(W$1,INDIRECT("Table!A" &amp;#REF!):INDIRECT("Table!" &amp; $BA$211 &amp;#REF!),0)))))</f>
        <v/>
      </c>
    </row>
    <row r="149" spans="1:21">
      <c r="A149" s="4"/>
      <c r="B149" s="28" t="str">
        <f ca="1">IF(ISERROR(MATCH(B$1,INDIRECT("Table!A"&amp;#REF!):INDIRECT("Table!" &amp; $BA$211 &amp;#REF!),0)),"",INDIRECT(CONCATENATE("Table!",ADDRESS(#REF!,MATCH(B$1,INDIRECT("Table!A" &amp;#REF!):INDIRECT("Table!" &amp; $BA$211 &amp;#REF!),0)))))</f>
        <v/>
      </c>
      <c r="C149" s="28" t="str">
        <f ca="1">IF(ISERROR(MATCH(C$1,INDIRECT("Table!A"&amp;#REF!):INDIRECT("Table!" &amp; $BA$211 &amp;#REF!),0)),"",INDIRECT(CONCATENATE("Table!",ADDRESS(#REF!,MATCH(C$1,INDIRECT("Table!A" &amp;#REF!):INDIRECT("Table!" &amp; $BA$211 &amp;#REF!),0)))))</f>
        <v/>
      </c>
      <c r="D149" s="28" t="str">
        <f ca="1">IF(ISERROR(MATCH(D$1,INDIRECT("Table!A"&amp;#REF!):INDIRECT("Table!" &amp; $BA$211 &amp;#REF!),0)),"",INDIRECT(CONCATENATE("Table!",ADDRESS(#REF!,MATCH(D$1,INDIRECT("Table!A" &amp;#REF!):INDIRECT("Table!" &amp; $BA$211 &amp;#REF!),0)))))</f>
        <v/>
      </c>
      <c r="E149" s="28" t="str">
        <f ca="1">IF(ISERROR(MATCH(E$1,INDIRECT("Table!A"&amp;#REF!):INDIRECT("Table!" &amp; $BA$211 &amp;#REF!),0)),"",INDIRECT(CONCATENATE("Table!",ADDRESS(#REF!,MATCH(E$1,INDIRECT("Table!A" &amp;#REF!):INDIRECT("Table!" &amp; $BA$211 &amp;#REF!),0)))))</f>
        <v/>
      </c>
      <c r="F149" s="28" t="str">
        <f ca="1">IF(ISERROR(MATCH(F$1,INDIRECT("Table!A"&amp;#REF!):INDIRECT("Table!" &amp; $BA$211 &amp;#REF!),0)),"",INDIRECT(CONCATENATE("Table!",ADDRESS(#REF!,MATCH(F$1,INDIRECT("Table!A" &amp;#REF!):INDIRECT("Table!" &amp; $BA$211 &amp;#REF!),0)))))</f>
        <v/>
      </c>
      <c r="G149" s="28" t="str">
        <f ca="1">IF(ISERROR(MATCH(G$1,INDIRECT("Table!A"&amp;#REF!):INDIRECT("Table!" &amp; $BA$211 &amp;#REF!),0)),"",INDIRECT(CONCATENATE("Table!",ADDRESS(#REF!,MATCH(G$1,INDIRECT("Table!A" &amp;#REF!):INDIRECT("Table!" &amp; $BA$211 &amp;#REF!),0)))))</f>
        <v/>
      </c>
      <c r="H149" s="28" t="str">
        <f ca="1">IF(ISERROR(MATCH(H$1,INDIRECT("Table!A"&amp;#REF!):INDIRECT("Table!" &amp; $BA$211 &amp;#REF!),0)),"",INDIRECT(CONCATENATE("Table!",ADDRESS(#REF!,MATCH(H$1,INDIRECT("Table!A" &amp;#REF!):INDIRECT("Table!" &amp; $BA$211 &amp;#REF!),0)))))</f>
        <v/>
      </c>
      <c r="I149" s="278"/>
      <c r="J149" s="278"/>
      <c r="K149" s="28" t="str">
        <f ca="1">IF(ISERROR(MATCH(L$1,INDIRECT("Table!A"&amp;#REF!):INDIRECT("Table!" &amp; $BA$211 &amp;#REF!),0)),"",INDIRECT(CONCATENATE("Table!",ADDRESS(#REF!,MATCH(L$1,INDIRECT("Table!A" &amp;#REF!):INDIRECT("Table!" &amp; $BA$211 &amp;#REF!),0)))))</f>
        <v/>
      </c>
      <c r="L149" s="28" t="str">
        <f ca="1">IF(ISERROR(MATCH(M$1,INDIRECT("Table!A"&amp;#REF!):INDIRECT("Table!" &amp; $BA$211 &amp;#REF!),0)),"",INDIRECT(CONCATENATE("Table!",ADDRESS(#REF!,MATCH(M$1,INDIRECT("Table!A" &amp;#REF!):INDIRECT("Table!" &amp; $BA$211 &amp;#REF!),0)))))</f>
        <v/>
      </c>
      <c r="M149" s="28" t="str">
        <f ca="1">IF(ISERROR(MATCH(N$1,INDIRECT("Table!A"&amp;#REF!):INDIRECT("Table!" &amp; $BA$211 &amp;#REF!),0)),"",INDIRECT(CONCATENATE("Table!",ADDRESS(#REF!,MATCH(N$1,INDIRECT("Table!A" &amp;#REF!):INDIRECT("Table!" &amp; $BA$211 &amp;#REF!),0)))))</f>
        <v/>
      </c>
      <c r="N149" s="28" t="str">
        <f ca="1">IF(ISERROR(MATCH(O$1,INDIRECT("Table!A"&amp;#REF!):INDIRECT("Table!" &amp; $BA$211 &amp;#REF!),0)),"",INDIRECT(CONCATENATE("Table!",ADDRESS(#REF!,MATCH(O$1,INDIRECT("Table!A" &amp;#REF!):INDIRECT("Table!" &amp; $BA$211 &amp;#REF!),0)))))</f>
        <v/>
      </c>
      <c r="O149" s="278"/>
      <c r="P149" s="278"/>
      <c r="Q149" s="278"/>
      <c r="R149" s="278"/>
      <c r="S149" s="28"/>
      <c r="T149" s="28" t="str">
        <f ca="1">IF(ISERROR(MATCH(V$1,INDIRECT("Table!A"&amp;#REF!):INDIRECT("Table!" &amp; $BA$211 &amp;#REF!),0)),"",INDIRECT(CONCATENATE("Table!",ADDRESS(#REF!,MATCH(V$1,INDIRECT("Table!A" &amp;#REF!):INDIRECT("Table!" &amp; $BA$211 &amp;#REF!),0)))))</f>
        <v/>
      </c>
      <c r="U149" s="28" t="str">
        <f ca="1">IF(ISERROR(MATCH(W$1,INDIRECT("Table!A"&amp;#REF!):INDIRECT("Table!" &amp; $BA$211 &amp;#REF!),0)),"",INDIRECT(CONCATENATE("Table!",ADDRESS(#REF!,MATCH(W$1,INDIRECT("Table!A" &amp;#REF!):INDIRECT("Table!" &amp; $BA$211 &amp;#REF!),0)))))</f>
        <v/>
      </c>
    </row>
    <row r="150" spans="1:21">
      <c r="A150" s="4"/>
      <c r="B150" s="28" t="str">
        <f ca="1">IF(ISERROR(MATCH(B$1,INDIRECT("Table!A"&amp;#REF!):INDIRECT("Table!" &amp; $BA$211 &amp;#REF!),0)),"",INDIRECT(CONCATENATE("Table!",ADDRESS(#REF!,MATCH(B$1,INDIRECT("Table!A" &amp;#REF!):INDIRECT("Table!" &amp; $BA$211 &amp;#REF!),0)))))</f>
        <v/>
      </c>
      <c r="C150" s="28" t="str">
        <f ca="1">IF(ISERROR(MATCH(C$1,INDIRECT("Table!A"&amp;#REF!):INDIRECT("Table!" &amp; $BA$211 &amp;#REF!),0)),"",INDIRECT(CONCATENATE("Table!",ADDRESS(#REF!,MATCH(C$1,INDIRECT("Table!A" &amp;#REF!):INDIRECT("Table!" &amp; $BA$211 &amp;#REF!),0)))))</f>
        <v/>
      </c>
      <c r="D150" s="28" t="str">
        <f ca="1">IF(ISERROR(MATCH(D$1,INDIRECT("Table!A"&amp;#REF!):INDIRECT("Table!" &amp; $BA$211 &amp;#REF!),0)),"",INDIRECT(CONCATENATE("Table!",ADDRESS(#REF!,MATCH(D$1,INDIRECT("Table!A" &amp;#REF!):INDIRECT("Table!" &amp; $BA$211 &amp;#REF!),0)))))</f>
        <v/>
      </c>
      <c r="E150" s="28" t="str">
        <f ca="1">IF(ISERROR(MATCH(E$1,INDIRECT("Table!A"&amp;#REF!):INDIRECT("Table!" &amp; $BA$211 &amp;#REF!),0)),"",INDIRECT(CONCATENATE("Table!",ADDRESS(#REF!,MATCH(E$1,INDIRECT("Table!A" &amp;#REF!):INDIRECT("Table!" &amp; $BA$211 &amp;#REF!),0)))))</f>
        <v/>
      </c>
      <c r="F150" s="28" t="str">
        <f ca="1">IF(ISERROR(MATCH(F$1,INDIRECT("Table!A"&amp;#REF!):INDIRECT("Table!" &amp; $BA$211 &amp;#REF!),0)),"",INDIRECT(CONCATENATE("Table!",ADDRESS(#REF!,MATCH(F$1,INDIRECT("Table!A" &amp;#REF!):INDIRECT("Table!" &amp; $BA$211 &amp;#REF!),0)))))</f>
        <v/>
      </c>
      <c r="G150" s="28" t="str">
        <f ca="1">IF(ISERROR(MATCH(G$1,INDIRECT("Table!A"&amp;#REF!):INDIRECT("Table!" &amp; $BA$211 &amp;#REF!),0)),"",INDIRECT(CONCATENATE("Table!",ADDRESS(#REF!,MATCH(G$1,INDIRECT("Table!A" &amp;#REF!):INDIRECT("Table!" &amp; $BA$211 &amp;#REF!),0)))))</f>
        <v/>
      </c>
      <c r="H150" s="28" t="str">
        <f ca="1">IF(ISERROR(MATCH(H$1,INDIRECT("Table!A"&amp;#REF!):INDIRECT("Table!" &amp; $BA$211 &amp;#REF!),0)),"",INDIRECT(CONCATENATE("Table!",ADDRESS(#REF!,MATCH(H$1,INDIRECT("Table!A" &amp;#REF!):INDIRECT("Table!" &amp; $BA$211 &amp;#REF!),0)))))</f>
        <v/>
      </c>
      <c r="I150" s="278"/>
      <c r="J150" s="278"/>
      <c r="K150" s="28" t="str">
        <f ca="1">IF(ISERROR(MATCH(L$1,INDIRECT("Table!A"&amp;#REF!):INDIRECT("Table!" &amp; $BA$211 &amp;#REF!),0)),"",INDIRECT(CONCATENATE("Table!",ADDRESS(#REF!,MATCH(L$1,INDIRECT("Table!A" &amp;#REF!):INDIRECT("Table!" &amp; $BA$211 &amp;#REF!),0)))))</f>
        <v/>
      </c>
      <c r="L150" s="28" t="str">
        <f ca="1">IF(ISERROR(MATCH(M$1,INDIRECT("Table!A"&amp;#REF!):INDIRECT("Table!" &amp; $BA$211 &amp;#REF!),0)),"",INDIRECT(CONCATENATE("Table!",ADDRESS(#REF!,MATCH(M$1,INDIRECT("Table!A" &amp;#REF!):INDIRECT("Table!" &amp; $BA$211 &amp;#REF!),0)))))</f>
        <v/>
      </c>
      <c r="M150" s="28" t="str">
        <f ca="1">IF(ISERROR(MATCH(N$1,INDIRECT("Table!A"&amp;#REF!):INDIRECT("Table!" &amp; $BA$211 &amp;#REF!),0)),"",INDIRECT(CONCATENATE("Table!",ADDRESS(#REF!,MATCH(N$1,INDIRECT("Table!A" &amp;#REF!):INDIRECT("Table!" &amp; $BA$211 &amp;#REF!),0)))))</f>
        <v/>
      </c>
      <c r="N150" s="28" t="str">
        <f ca="1">IF(ISERROR(MATCH(O$1,INDIRECT("Table!A"&amp;#REF!):INDIRECT("Table!" &amp; $BA$211 &amp;#REF!),0)),"",INDIRECT(CONCATENATE("Table!",ADDRESS(#REF!,MATCH(O$1,INDIRECT("Table!A" &amp;#REF!):INDIRECT("Table!" &amp; $BA$211 &amp;#REF!),0)))))</f>
        <v/>
      </c>
      <c r="O150" s="278"/>
      <c r="P150" s="278"/>
      <c r="Q150" s="278"/>
      <c r="R150" s="278"/>
      <c r="S150" s="28"/>
      <c r="T150" s="28" t="str">
        <f ca="1">IF(ISERROR(MATCH(V$1,INDIRECT("Table!A"&amp;#REF!):INDIRECT("Table!" &amp; $BA$211 &amp;#REF!),0)),"",INDIRECT(CONCATENATE("Table!",ADDRESS(#REF!,MATCH(V$1,INDIRECT("Table!A" &amp;#REF!):INDIRECT("Table!" &amp; $BA$211 &amp;#REF!),0)))))</f>
        <v/>
      </c>
      <c r="U150" s="28" t="str">
        <f ca="1">IF(ISERROR(MATCH(W$1,INDIRECT("Table!A"&amp;#REF!):INDIRECT("Table!" &amp; $BA$211 &amp;#REF!),0)),"",INDIRECT(CONCATENATE("Table!",ADDRESS(#REF!,MATCH(W$1,INDIRECT("Table!A" &amp;#REF!):INDIRECT("Table!" &amp; $BA$211 &amp;#REF!),0)))))</f>
        <v/>
      </c>
    </row>
    <row r="151" spans="1:21">
      <c r="A151" s="4"/>
      <c r="B151" s="28" t="str">
        <f ca="1">IF(ISERROR(MATCH(B$1,INDIRECT("Table!A"&amp;#REF!):INDIRECT("Table!" &amp; $BA$211 &amp;#REF!),0)),"",INDIRECT(CONCATENATE("Table!",ADDRESS(#REF!,MATCH(B$1,INDIRECT("Table!A" &amp;#REF!):INDIRECT("Table!" &amp; $BA$211 &amp;#REF!),0)))))</f>
        <v/>
      </c>
      <c r="C151" s="28" t="str">
        <f ca="1">IF(ISERROR(MATCH(C$1,INDIRECT("Table!A"&amp;#REF!):INDIRECT("Table!" &amp; $BA$211 &amp;#REF!),0)),"",INDIRECT(CONCATENATE("Table!",ADDRESS(#REF!,MATCH(C$1,INDIRECT("Table!A" &amp;#REF!):INDIRECT("Table!" &amp; $BA$211 &amp;#REF!),0)))))</f>
        <v/>
      </c>
      <c r="D151" s="28" t="str">
        <f ca="1">IF(ISERROR(MATCH(D$1,INDIRECT("Table!A"&amp;#REF!):INDIRECT("Table!" &amp; $BA$211 &amp;#REF!),0)),"",INDIRECT(CONCATENATE("Table!",ADDRESS(#REF!,MATCH(D$1,INDIRECT("Table!A" &amp;#REF!):INDIRECT("Table!" &amp; $BA$211 &amp;#REF!),0)))))</f>
        <v/>
      </c>
      <c r="E151" s="28" t="str">
        <f ca="1">IF(ISERROR(MATCH(E$1,INDIRECT("Table!A"&amp;#REF!):INDIRECT("Table!" &amp; $BA$211 &amp;#REF!),0)),"",INDIRECT(CONCATENATE("Table!",ADDRESS(#REF!,MATCH(E$1,INDIRECT("Table!A" &amp;#REF!):INDIRECT("Table!" &amp; $BA$211 &amp;#REF!),0)))))</f>
        <v/>
      </c>
      <c r="F151" s="28" t="str">
        <f ca="1">IF(ISERROR(MATCH(F$1,INDIRECT("Table!A"&amp;#REF!):INDIRECT("Table!" &amp; $BA$211 &amp;#REF!),0)),"",INDIRECT(CONCATENATE("Table!",ADDRESS(#REF!,MATCH(F$1,INDIRECT("Table!A" &amp;#REF!):INDIRECT("Table!" &amp; $BA$211 &amp;#REF!),0)))))</f>
        <v/>
      </c>
      <c r="G151" s="28" t="str">
        <f ca="1">IF(ISERROR(MATCH(G$1,INDIRECT("Table!A"&amp;#REF!):INDIRECT("Table!" &amp; $BA$211 &amp;#REF!),0)),"",INDIRECT(CONCATENATE("Table!",ADDRESS(#REF!,MATCH(G$1,INDIRECT("Table!A" &amp;#REF!):INDIRECT("Table!" &amp; $BA$211 &amp;#REF!),0)))))</f>
        <v/>
      </c>
      <c r="H151" s="28" t="str">
        <f ca="1">IF(ISERROR(MATCH(H$1,INDIRECT("Table!A"&amp;#REF!):INDIRECT("Table!" &amp; $BA$211 &amp;#REF!),0)),"",INDIRECT(CONCATENATE("Table!",ADDRESS(#REF!,MATCH(H$1,INDIRECT("Table!A" &amp;#REF!):INDIRECT("Table!" &amp; $BA$211 &amp;#REF!),0)))))</f>
        <v/>
      </c>
      <c r="I151" s="278"/>
      <c r="J151" s="278"/>
      <c r="K151" s="28" t="str">
        <f ca="1">IF(ISERROR(MATCH(L$1,INDIRECT("Table!A"&amp;#REF!):INDIRECT("Table!" &amp; $BA$211 &amp;#REF!),0)),"",INDIRECT(CONCATENATE("Table!",ADDRESS(#REF!,MATCH(L$1,INDIRECT("Table!A" &amp;#REF!):INDIRECT("Table!" &amp; $BA$211 &amp;#REF!),0)))))</f>
        <v/>
      </c>
      <c r="L151" s="28" t="str">
        <f ca="1">IF(ISERROR(MATCH(M$1,INDIRECT("Table!A"&amp;#REF!):INDIRECT("Table!" &amp; $BA$211 &amp;#REF!),0)),"",INDIRECT(CONCATENATE("Table!",ADDRESS(#REF!,MATCH(M$1,INDIRECT("Table!A" &amp;#REF!):INDIRECT("Table!" &amp; $BA$211 &amp;#REF!),0)))))</f>
        <v/>
      </c>
      <c r="M151" s="28" t="str">
        <f ca="1">IF(ISERROR(MATCH(N$1,INDIRECT("Table!A"&amp;#REF!):INDIRECT("Table!" &amp; $BA$211 &amp;#REF!),0)),"",INDIRECT(CONCATENATE("Table!",ADDRESS(#REF!,MATCH(N$1,INDIRECT("Table!A" &amp;#REF!):INDIRECT("Table!" &amp; $BA$211 &amp;#REF!),0)))))</f>
        <v/>
      </c>
      <c r="N151" s="28" t="str">
        <f ca="1">IF(ISERROR(MATCH(O$1,INDIRECT("Table!A"&amp;#REF!):INDIRECT("Table!" &amp; $BA$211 &amp;#REF!),0)),"",INDIRECT(CONCATENATE("Table!",ADDRESS(#REF!,MATCH(O$1,INDIRECT("Table!A" &amp;#REF!):INDIRECT("Table!" &amp; $BA$211 &amp;#REF!),0)))))</f>
        <v/>
      </c>
      <c r="O151" s="278"/>
      <c r="P151" s="278"/>
      <c r="Q151" s="278"/>
      <c r="R151" s="278"/>
      <c r="S151" s="28"/>
      <c r="T151" s="28" t="str">
        <f ca="1">IF(ISERROR(MATCH(V$1,INDIRECT("Table!A"&amp;#REF!):INDIRECT("Table!" &amp; $BA$211 &amp;#REF!),0)),"",INDIRECT(CONCATENATE("Table!",ADDRESS(#REF!,MATCH(V$1,INDIRECT("Table!A" &amp;#REF!):INDIRECT("Table!" &amp; $BA$211 &amp;#REF!),0)))))</f>
        <v/>
      </c>
      <c r="U151" s="28" t="str">
        <f ca="1">IF(ISERROR(MATCH(W$1,INDIRECT("Table!A"&amp;#REF!):INDIRECT("Table!" &amp; $BA$211 &amp;#REF!),0)),"",INDIRECT(CONCATENATE("Table!",ADDRESS(#REF!,MATCH(W$1,INDIRECT("Table!A" &amp;#REF!):INDIRECT("Table!" &amp; $BA$211 &amp;#REF!),0)))))</f>
        <v/>
      </c>
    </row>
    <row r="152" spans="1:21">
      <c r="A152" s="4"/>
      <c r="B152" s="28" t="str">
        <f ca="1">IF(ISERROR(MATCH(B$1,INDIRECT("Table!A"&amp;#REF!):INDIRECT("Table!" &amp; $BA$211 &amp;#REF!),0)),"",INDIRECT(CONCATENATE("Table!",ADDRESS(#REF!,MATCH(B$1,INDIRECT("Table!A" &amp;#REF!):INDIRECT("Table!" &amp; $BA$211 &amp;#REF!),0)))))</f>
        <v/>
      </c>
      <c r="C152" s="28" t="str">
        <f ca="1">IF(ISERROR(MATCH(C$1,INDIRECT("Table!A"&amp;#REF!):INDIRECT("Table!" &amp; $BA$211 &amp;#REF!),0)),"",INDIRECT(CONCATENATE("Table!",ADDRESS(#REF!,MATCH(C$1,INDIRECT("Table!A" &amp;#REF!):INDIRECT("Table!" &amp; $BA$211 &amp;#REF!),0)))))</f>
        <v/>
      </c>
      <c r="D152" s="28" t="str">
        <f ca="1">IF(ISERROR(MATCH(D$1,INDIRECT("Table!A"&amp;#REF!):INDIRECT("Table!" &amp; $BA$211 &amp;#REF!),0)),"",INDIRECT(CONCATENATE("Table!",ADDRESS(#REF!,MATCH(D$1,INDIRECT("Table!A" &amp;#REF!):INDIRECT("Table!" &amp; $BA$211 &amp;#REF!),0)))))</f>
        <v/>
      </c>
      <c r="E152" s="28" t="str">
        <f ca="1">IF(ISERROR(MATCH(E$1,INDIRECT("Table!A"&amp;#REF!):INDIRECT("Table!" &amp; $BA$211 &amp;#REF!),0)),"",INDIRECT(CONCATENATE("Table!",ADDRESS(#REF!,MATCH(E$1,INDIRECT("Table!A" &amp;#REF!):INDIRECT("Table!" &amp; $BA$211 &amp;#REF!),0)))))</f>
        <v/>
      </c>
      <c r="F152" s="28" t="str">
        <f ca="1">IF(ISERROR(MATCH(F$1,INDIRECT("Table!A"&amp;#REF!):INDIRECT("Table!" &amp; $BA$211 &amp;#REF!),0)),"",INDIRECT(CONCATENATE("Table!",ADDRESS(#REF!,MATCH(F$1,INDIRECT("Table!A" &amp;#REF!):INDIRECT("Table!" &amp; $BA$211 &amp;#REF!),0)))))</f>
        <v/>
      </c>
      <c r="G152" s="28" t="str">
        <f ca="1">IF(ISERROR(MATCH(G$1,INDIRECT("Table!A"&amp;#REF!):INDIRECT("Table!" &amp; $BA$211 &amp;#REF!),0)),"",INDIRECT(CONCATENATE("Table!",ADDRESS(#REF!,MATCH(G$1,INDIRECT("Table!A" &amp;#REF!):INDIRECT("Table!" &amp; $BA$211 &amp;#REF!),0)))))</f>
        <v/>
      </c>
      <c r="H152" s="28" t="str">
        <f ca="1">IF(ISERROR(MATCH(H$1,INDIRECT("Table!A"&amp;#REF!):INDIRECT("Table!" &amp; $BA$211 &amp;#REF!),0)),"",INDIRECT(CONCATENATE("Table!",ADDRESS(#REF!,MATCH(H$1,INDIRECT("Table!A" &amp;#REF!):INDIRECT("Table!" &amp; $BA$211 &amp;#REF!),0)))))</f>
        <v/>
      </c>
      <c r="I152" s="278"/>
      <c r="J152" s="278"/>
      <c r="K152" s="28" t="str">
        <f ca="1">IF(ISERROR(MATCH(L$1,INDIRECT("Table!A"&amp;#REF!):INDIRECT("Table!" &amp; $BA$211 &amp;#REF!),0)),"",INDIRECT(CONCATENATE("Table!",ADDRESS(#REF!,MATCH(L$1,INDIRECT("Table!A" &amp;#REF!):INDIRECT("Table!" &amp; $BA$211 &amp;#REF!),0)))))</f>
        <v/>
      </c>
      <c r="L152" s="28" t="str">
        <f ca="1">IF(ISERROR(MATCH(M$1,INDIRECT("Table!A"&amp;#REF!):INDIRECT("Table!" &amp; $BA$211 &amp;#REF!),0)),"",INDIRECT(CONCATENATE("Table!",ADDRESS(#REF!,MATCH(M$1,INDIRECT("Table!A" &amp;#REF!):INDIRECT("Table!" &amp; $BA$211 &amp;#REF!),0)))))</f>
        <v/>
      </c>
      <c r="M152" s="28" t="str">
        <f ca="1">IF(ISERROR(MATCH(N$1,INDIRECT("Table!A"&amp;#REF!):INDIRECT("Table!" &amp; $BA$211 &amp;#REF!),0)),"",INDIRECT(CONCATENATE("Table!",ADDRESS(#REF!,MATCH(N$1,INDIRECT("Table!A" &amp;#REF!):INDIRECT("Table!" &amp; $BA$211 &amp;#REF!),0)))))</f>
        <v/>
      </c>
      <c r="N152" s="28" t="str">
        <f ca="1">IF(ISERROR(MATCH(O$1,INDIRECT("Table!A"&amp;#REF!):INDIRECT("Table!" &amp; $BA$211 &amp;#REF!),0)),"",INDIRECT(CONCATENATE("Table!",ADDRESS(#REF!,MATCH(O$1,INDIRECT("Table!A" &amp;#REF!):INDIRECT("Table!" &amp; $BA$211 &amp;#REF!),0)))))</f>
        <v/>
      </c>
      <c r="O152" s="278"/>
      <c r="P152" s="278"/>
      <c r="Q152" s="278"/>
      <c r="R152" s="278"/>
      <c r="S152" s="28"/>
      <c r="T152" s="28" t="str">
        <f ca="1">IF(ISERROR(MATCH(V$1,INDIRECT("Table!A"&amp;#REF!):INDIRECT("Table!" &amp; $BA$211 &amp;#REF!),0)),"",INDIRECT(CONCATENATE("Table!",ADDRESS(#REF!,MATCH(V$1,INDIRECT("Table!A" &amp;#REF!):INDIRECT("Table!" &amp; $BA$211 &amp;#REF!),0)))))</f>
        <v/>
      </c>
      <c r="U152" s="28" t="str">
        <f ca="1">IF(ISERROR(MATCH(W$1,INDIRECT("Table!A"&amp;#REF!):INDIRECT("Table!" &amp; $BA$211 &amp;#REF!),0)),"",INDIRECT(CONCATENATE("Table!",ADDRESS(#REF!,MATCH(W$1,INDIRECT("Table!A" &amp;#REF!):INDIRECT("Table!" &amp; $BA$211 &amp;#REF!),0)))))</f>
        <v/>
      </c>
    </row>
    <row r="153" spans="1:21">
      <c r="A153" s="4"/>
      <c r="B153" s="28" t="str">
        <f ca="1">IF(ISERROR(MATCH(B$1,INDIRECT("Table!A"&amp;#REF!):INDIRECT("Table!" &amp; $BA$211 &amp;#REF!),0)),"",INDIRECT(CONCATENATE("Table!",ADDRESS(#REF!,MATCH(B$1,INDIRECT("Table!A" &amp;#REF!):INDIRECT("Table!" &amp; $BA$211 &amp;#REF!),0)))))</f>
        <v/>
      </c>
      <c r="C153" s="28" t="str">
        <f ca="1">IF(ISERROR(MATCH(C$1,INDIRECT("Table!A"&amp;#REF!):INDIRECT("Table!" &amp; $BA$211 &amp;#REF!),0)),"",INDIRECT(CONCATENATE("Table!",ADDRESS(#REF!,MATCH(C$1,INDIRECT("Table!A" &amp;#REF!):INDIRECT("Table!" &amp; $BA$211 &amp;#REF!),0)))))</f>
        <v/>
      </c>
      <c r="D153" s="28" t="str">
        <f ca="1">IF(ISERROR(MATCH(D$1,INDIRECT("Table!A"&amp;#REF!):INDIRECT("Table!" &amp; $BA$211 &amp;#REF!),0)),"",INDIRECT(CONCATENATE("Table!",ADDRESS(#REF!,MATCH(D$1,INDIRECT("Table!A" &amp;#REF!):INDIRECT("Table!" &amp; $BA$211 &amp;#REF!),0)))))</f>
        <v/>
      </c>
      <c r="E153" s="28" t="str">
        <f ca="1">IF(ISERROR(MATCH(E$1,INDIRECT("Table!A"&amp;#REF!):INDIRECT("Table!" &amp; $BA$211 &amp;#REF!),0)),"",INDIRECT(CONCATENATE("Table!",ADDRESS(#REF!,MATCH(E$1,INDIRECT("Table!A" &amp;#REF!):INDIRECT("Table!" &amp; $BA$211 &amp;#REF!),0)))))</f>
        <v/>
      </c>
      <c r="F153" s="28" t="str">
        <f ca="1">IF(ISERROR(MATCH(F$1,INDIRECT("Table!A"&amp;#REF!):INDIRECT("Table!" &amp; $BA$211 &amp;#REF!),0)),"",INDIRECT(CONCATENATE("Table!",ADDRESS(#REF!,MATCH(F$1,INDIRECT("Table!A" &amp;#REF!):INDIRECT("Table!" &amp; $BA$211 &amp;#REF!),0)))))</f>
        <v/>
      </c>
      <c r="G153" s="28" t="str">
        <f ca="1">IF(ISERROR(MATCH(G$1,INDIRECT("Table!A"&amp;#REF!):INDIRECT("Table!" &amp; $BA$211 &amp;#REF!),0)),"",INDIRECT(CONCATENATE("Table!",ADDRESS(#REF!,MATCH(G$1,INDIRECT("Table!A" &amp;#REF!):INDIRECT("Table!" &amp; $BA$211 &amp;#REF!),0)))))</f>
        <v/>
      </c>
      <c r="H153" s="28" t="str">
        <f ca="1">IF(ISERROR(MATCH(H$1,INDIRECT("Table!A"&amp;#REF!):INDIRECT("Table!" &amp; $BA$211 &amp;#REF!),0)),"",INDIRECT(CONCATENATE("Table!",ADDRESS(#REF!,MATCH(H$1,INDIRECT("Table!A" &amp;#REF!):INDIRECT("Table!" &amp; $BA$211 &amp;#REF!),0)))))</f>
        <v/>
      </c>
      <c r="I153" s="278"/>
      <c r="J153" s="278"/>
      <c r="K153" s="28" t="str">
        <f ca="1">IF(ISERROR(MATCH(L$1,INDIRECT("Table!A"&amp;#REF!):INDIRECT("Table!" &amp; $BA$211 &amp;#REF!),0)),"",INDIRECT(CONCATENATE("Table!",ADDRESS(#REF!,MATCH(L$1,INDIRECT("Table!A" &amp;#REF!):INDIRECT("Table!" &amp; $BA$211 &amp;#REF!),0)))))</f>
        <v/>
      </c>
      <c r="L153" s="28" t="str">
        <f ca="1">IF(ISERROR(MATCH(M$1,INDIRECT("Table!A"&amp;#REF!):INDIRECT("Table!" &amp; $BA$211 &amp;#REF!),0)),"",INDIRECT(CONCATENATE("Table!",ADDRESS(#REF!,MATCH(M$1,INDIRECT("Table!A" &amp;#REF!):INDIRECT("Table!" &amp; $BA$211 &amp;#REF!),0)))))</f>
        <v/>
      </c>
      <c r="M153" s="28" t="str">
        <f ca="1">IF(ISERROR(MATCH(N$1,INDIRECT("Table!A"&amp;#REF!):INDIRECT("Table!" &amp; $BA$211 &amp;#REF!),0)),"",INDIRECT(CONCATENATE("Table!",ADDRESS(#REF!,MATCH(N$1,INDIRECT("Table!A" &amp;#REF!):INDIRECT("Table!" &amp; $BA$211 &amp;#REF!),0)))))</f>
        <v/>
      </c>
      <c r="N153" s="28" t="str">
        <f ca="1">IF(ISERROR(MATCH(O$1,INDIRECT("Table!A"&amp;#REF!):INDIRECT("Table!" &amp; $BA$211 &amp;#REF!),0)),"",INDIRECT(CONCATENATE("Table!",ADDRESS(#REF!,MATCH(O$1,INDIRECT("Table!A" &amp;#REF!):INDIRECT("Table!" &amp; $BA$211 &amp;#REF!),0)))))</f>
        <v/>
      </c>
      <c r="O153" s="278"/>
      <c r="P153" s="278"/>
      <c r="Q153" s="278"/>
      <c r="R153" s="278"/>
      <c r="S153" s="28"/>
      <c r="T153" s="28" t="str">
        <f ca="1">IF(ISERROR(MATCH(V$1,INDIRECT("Table!A"&amp;#REF!):INDIRECT("Table!" &amp; $BA$211 &amp;#REF!),0)),"",INDIRECT(CONCATENATE("Table!",ADDRESS(#REF!,MATCH(V$1,INDIRECT("Table!A" &amp;#REF!):INDIRECT("Table!" &amp; $BA$211 &amp;#REF!),0)))))</f>
        <v/>
      </c>
      <c r="U153" s="28" t="str">
        <f ca="1">IF(ISERROR(MATCH(W$1,INDIRECT("Table!A"&amp;#REF!):INDIRECT("Table!" &amp; $BA$211 &amp;#REF!),0)),"",INDIRECT(CONCATENATE("Table!",ADDRESS(#REF!,MATCH(W$1,INDIRECT("Table!A" &amp;#REF!):INDIRECT("Table!" &amp; $BA$211 &amp;#REF!),0)))))</f>
        <v/>
      </c>
    </row>
    <row r="154" spans="1:21">
      <c r="A154" s="4"/>
      <c r="B154" s="28" t="str">
        <f ca="1">IF(ISERROR(MATCH(B$1,INDIRECT("Table!A"&amp;#REF!):INDIRECT("Table!" &amp; $BA$211 &amp;#REF!),0)),"",INDIRECT(CONCATENATE("Table!",ADDRESS(#REF!,MATCH(B$1,INDIRECT("Table!A" &amp;#REF!):INDIRECT("Table!" &amp; $BA$211 &amp;#REF!),0)))))</f>
        <v/>
      </c>
      <c r="C154" s="28" t="str">
        <f ca="1">IF(ISERROR(MATCH(C$1,INDIRECT("Table!A"&amp;#REF!):INDIRECT("Table!" &amp; $BA$211 &amp;#REF!),0)),"",INDIRECT(CONCATENATE("Table!",ADDRESS(#REF!,MATCH(C$1,INDIRECT("Table!A" &amp;#REF!):INDIRECT("Table!" &amp; $BA$211 &amp;#REF!),0)))))</f>
        <v/>
      </c>
      <c r="D154" s="28" t="str">
        <f ca="1">IF(ISERROR(MATCH(D$1,INDIRECT("Table!A"&amp;#REF!):INDIRECT("Table!" &amp; $BA$211 &amp;#REF!),0)),"",INDIRECT(CONCATENATE("Table!",ADDRESS(#REF!,MATCH(D$1,INDIRECT("Table!A" &amp;#REF!):INDIRECT("Table!" &amp; $BA$211 &amp;#REF!),0)))))</f>
        <v/>
      </c>
      <c r="E154" s="28" t="str">
        <f ca="1">IF(ISERROR(MATCH(E$1,INDIRECT("Table!A"&amp;#REF!):INDIRECT("Table!" &amp; $BA$211 &amp;#REF!),0)),"",INDIRECT(CONCATENATE("Table!",ADDRESS(#REF!,MATCH(E$1,INDIRECT("Table!A" &amp;#REF!):INDIRECT("Table!" &amp; $BA$211 &amp;#REF!),0)))))</f>
        <v/>
      </c>
      <c r="F154" s="28" t="str">
        <f ca="1">IF(ISERROR(MATCH(F$1,INDIRECT("Table!A"&amp;#REF!):INDIRECT("Table!" &amp; $BA$211 &amp;#REF!),0)),"",INDIRECT(CONCATENATE("Table!",ADDRESS(#REF!,MATCH(F$1,INDIRECT("Table!A" &amp;#REF!):INDIRECT("Table!" &amp; $BA$211 &amp;#REF!),0)))))</f>
        <v/>
      </c>
      <c r="G154" s="28" t="str">
        <f ca="1">IF(ISERROR(MATCH(G$1,INDIRECT("Table!A"&amp;#REF!):INDIRECT("Table!" &amp; $BA$211 &amp;#REF!),0)),"",INDIRECT(CONCATENATE("Table!",ADDRESS(#REF!,MATCH(G$1,INDIRECT("Table!A" &amp;#REF!):INDIRECT("Table!" &amp; $BA$211 &amp;#REF!),0)))))</f>
        <v/>
      </c>
      <c r="H154" s="28" t="str">
        <f ca="1">IF(ISERROR(MATCH(H$1,INDIRECT("Table!A"&amp;#REF!):INDIRECT("Table!" &amp; $BA$211 &amp;#REF!),0)),"",INDIRECT(CONCATENATE("Table!",ADDRESS(#REF!,MATCH(H$1,INDIRECT("Table!A" &amp;#REF!):INDIRECT("Table!" &amp; $BA$211 &amp;#REF!),0)))))</f>
        <v/>
      </c>
      <c r="I154" s="278"/>
      <c r="J154" s="278"/>
      <c r="K154" s="28" t="str">
        <f ca="1">IF(ISERROR(MATCH(L$1,INDIRECT("Table!A"&amp;#REF!):INDIRECT("Table!" &amp; $BA$211 &amp;#REF!),0)),"",INDIRECT(CONCATENATE("Table!",ADDRESS(#REF!,MATCH(L$1,INDIRECT("Table!A" &amp;#REF!):INDIRECT("Table!" &amp; $BA$211 &amp;#REF!),0)))))</f>
        <v/>
      </c>
      <c r="L154" s="28" t="str">
        <f ca="1">IF(ISERROR(MATCH(M$1,INDIRECT("Table!A"&amp;#REF!):INDIRECT("Table!" &amp; $BA$211 &amp;#REF!),0)),"",INDIRECT(CONCATENATE("Table!",ADDRESS(#REF!,MATCH(M$1,INDIRECT("Table!A" &amp;#REF!):INDIRECT("Table!" &amp; $BA$211 &amp;#REF!),0)))))</f>
        <v/>
      </c>
      <c r="M154" s="28" t="str">
        <f ca="1">IF(ISERROR(MATCH(N$1,INDIRECT("Table!A"&amp;#REF!):INDIRECT("Table!" &amp; $BA$211 &amp;#REF!),0)),"",INDIRECT(CONCATENATE("Table!",ADDRESS(#REF!,MATCH(N$1,INDIRECT("Table!A" &amp;#REF!):INDIRECT("Table!" &amp; $BA$211 &amp;#REF!),0)))))</f>
        <v/>
      </c>
      <c r="N154" s="28" t="str">
        <f ca="1">IF(ISERROR(MATCH(O$1,INDIRECT("Table!A"&amp;#REF!):INDIRECT("Table!" &amp; $BA$211 &amp;#REF!),0)),"",INDIRECT(CONCATENATE("Table!",ADDRESS(#REF!,MATCH(O$1,INDIRECT("Table!A" &amp;#REF!):INDIRECT("Table!" &amp; $BA$211 &amp;#REF!),0)))))</f>
        <v/>
      </c>
      <c r="O154" s="278"/>
      <c r="P154" s="278"/>
      <c r="Q154" s="278"/>
      <c r="R154" s="278"/>
      <c r="S154" s="28"/>
      <c r="T154" s="28" t="str">
        <f ca="1">IF(ISERROR(MATCH(V$1,INDIRECT("Table!A"&amp;#REF!):INDIRECT("Table!" &amp; $BA$211 &amp;#REF!),0)),"",INDIRECT(CONCATENATE("Table!",ADDRESS(#REF!,MATCH(V$1,INDIRECT("Table!A" &amp;#REF!):INDIRECT("Table!" &amp; $BA$211 &amp;#REF!),0)))))</f>
        <v/>
      </c>
      <c r="U154" s="28" t="str">
        <f ca="1">IF(ISERROR(MATCH(W$1,INDIRECT("Table!A"&amp;#REF!):INDIRECT("Table!" &amp; $BA$211 &amp;#REF!),0)),"",INDIRECT(CONCATENATE("Table!",ADDRESS(#REF!,MATCH(W$1,INDIRECT("Table!A" &amp;#REF!):INDIRECT("Table!" &amp; $BA$211 &amp;#REF!),0)))))</f>
        <v/>
      </c>
    </row>
    <row r="155" spans="1:21">
      <c r="A155" s="4"/>
      <c r="B155" s="28" t="str">
        <f ca="1">IF(ISERROR(MATCH(B$1,INDIRECT("Table!A"&amp;#REF!):INDIRECT("Table!" &amp; $BA$211 &amp;#REF!),0)),"",INDIRECT(CONCATENATE("Table!",ADDRESS(#REF!,MATCH(B$1,INDIRECT("Table!A" &amp;#REF!):INDIRECT("Table!" &amp; $BA$211 &amp;#REF!),0)))))</f>
        <v/>
      </c>
      <c r="C155" s="28" t="str">
        <f ca="1">IF(ISERROR(MATCH(C$1,INDIRECT("Table!A"&amp;#REF!):INDIRECT("Table!" &amp; $BA$211 &amp;#REF!),0)),"",INDIRECT(CONCATENATE("Table!",ADDRESS(#REF!,MATCH(C$1,INDIRECT("Table!A" &amp;#REF!):INDIRECT("Table!" &amp; $BA$211 &amp;#REF!),0)))))</f>
        <v/>
      </c>
      <c r="D155" s="28" t="str">
        <f ca="1">IF(ISERROR(MATCH(D$1,INDIRECT("Table!A"&amp;#REF!):INDIRECT("Table!" &amp; $BA$211 &amp;#REF!),0)),"",INDIRECT(CONCATENATE("Table!",ADDRESS(#REF!,MATCH(D$1,INDIRECT("Table!A" &amp;#REF!):INDIRECT("Table!" &amp; $BA$211 &amp;#REF!),0)))))</f>
        <v/>
      </c>
      <c r="E155" s="28" t="str">
        <f ca="1">IF(ISERROR(MATCH(E$1,INDIRECT("Table!A"&amp;#REF!):INDIRECT("Table!" &amp; $BA$211 &amp;#REF!),0)),"",INDIRECT(CONCATENATE("Table!",ADDRESS(#REF!,MATCH(E$1,INDIRECT("Table!A" &amp;#REF!):INDIRECT("Table!" &amp; $BA$211 &amp;#REF!),0)))))</f>
        <v/>
      </c>
      <c r="F155" s="28" t="str">
        <f ca="1">IF(ISERROR(MATCH(F$1,INDIRECT("Table!A"&amp;#REF!):INDIRECT("Table!" &amp; $BA$211 &amp;#REF!),0)),"",INDIRECT(CONCATENATE("Table!",ADDRESS(#REF!,MATCH(F$1,INDIRECT("Table!A" &amp;#REF!):INDIRECT("Table!" &amp; $BA$211 &amp;#REF!),0)))))</f>
        <v/>
      </c>
      <c r="G155" s="28" t="str">
        <f ca="1">IF(ISERROR(MATCH(G$1,INDIRECT("Table!A"&amp;#REF!):INDIRECT("Table!" &amp; $BA$211 &amp;#REF!),0)),"",INDIRECT(CONCATENATE("Table!",ADDRESS(#REF!,MATCH(G$1,INDIRECT("Table!A" &amp;#REF!):INDIRECT("Table!" &amp; $BA$211 &amp;#REF!),0)))))</f>
        <v/>
      </c>
      <c r="H155" s="28" t="str">
        <f ca="1">IF(ISERROR(MATCH(H$1,INDIRECT("Table!A"&amp;#REF!):INDIRECT("Table!" &amp; $BA$211 &amp;#REF!),0)),"",INDIRECT(CONCATENATE("Table!",ADDRESS(#REF!,MATCH(H$1,INDIRECT("Table!A" &amp;#REF!):INDIRECT("Table!" &amp; $BA$211 &amp;#REF!),0)))))</f>
        <v/>
      </c>
      <c r="I155" s="278"/>
      <c r="J155" s="278"/>
      <c r="K155" s="28" t="str">
        <f ca="1">IF(ISERROR(MATCH(L$1,INDIRECT("Table!A"&amp;#REF!):INDIRECT("Table!" &amp; $BA$211 &amp;#REF!),0)),"",INDIRECT(CONCATENATE("Table!",ADDRESS(#REF!,MATCH(L$1,INDIRECT("Table!A" &amp;#REF!):INDIRECT("Table!" &amp; $BA$211 &amp;#REF!),0)))))</f>
        <v/>
      </c>
      <c r="L155" s="28" t="str">
        <f ca="1">IF(ISERROR(MATCH(M$1,INDIRECT("Table!A"&amp;#REF!):INDIRECT("Table!" &amp; $BA$211 &amp;#REF!),0)),"",INDIRECT(CONCATENATE("Table!",ADDRESS(#REF!,MATCH(M$1,INDIRECT("Table!A" &amp;#REF!):INDIRECT("Table!" &amp; $BA$211 &amp;#REF!),0)))))</f>
        <v/>
      </c>
      <c r="M155" s="28" t="str">
        <f ca="1">IF(ISERROR(MATCH(N$1,INDIRECT("Table!A"&amp;#REF!):INDIRECT("Table!" &amp; $BA$211 &amp;#REF!),0)),"",INDIRECT(CONCATENATE("Table!",ADDRESS(#REF!,MATCH(N$1,INDIRECT("Table!A" &amp;#REF!):INDIRECT("Table!" &amp; $BA$211 &amp;#REF!),0)))))</f>
        <v/>
      </c>
      <c r="N155" s="28" t="str">
        <f ca="1">IF(ISERROR(MATCH(O$1,INDIRECT("Table!A"&amp;#REF!):INDIRECT("Table!" &amp; $BA$211 &amp;#REF!),0)),"",INDIRECT(CONCATENATE("Table!",ADDRESS(#REF!,MATCH(O$1,INDIRECT("Table!A" &amp;#REF!):INDIRECT("Table!" &amp; $BA$211 &amp;#REF!),0)))))</f>
        <v/>
      </c>
      <c r="O155" s="278"/>
      <c r="P155" s="278"/>
      <c r="Q155" s="278"/>
      <c r="R155" s="278"/>
      <c r="S155" s="28"/>
      <c r="T155" s="28" t="str">
        <f ca="1">IF(ISERROR(MATCH(V$1,INDIRECT("Table!A"&amp;#REF!):INDIRECT("Table!" &amp; $BA$211 &amp;#REF!),0)),"",INDIRECT(CONCATENATE("Table!",ADDRESS(#REF!,MATCH(V$1,INDIRECT("Table!A" &amp;#REF!):INDIRECT("Table!" &amp; $BA$211 &amp;#REF!),0)))))</f>
        <v/>
      </c>
      <c r="U155" s="28" t="str">
        <f ca="1">IF(ISERROR(MATCH(W$1,INDIRECT("Table!A"&amp;#REF!):INDIRECT("Table!" &amp; $BA$211 &amp;#REF!),0)),"",INDIRECT(CONCATENATE("Table!",ADDRESS(#REF!,MATCH(W$1,INDIRECT("Table!A" &amp;#REF!):INDIRECT("Table!" &amp; $BA$211 &amp;#REF!),0)))))</f>
        <v/>
      </c>
    </row>
    <row r="156" spans="1:21">
      <c r="A156" s="4"/>
      <c r="B156" s="28" t="str">
        <f ca="1">IF(ISERROR(MATCH(B$1,INDIRECT("Table!A"&amp;#REF!):INDIRECT("Table!" &amp; $BA$211 &amp;#REF!),0)),"",INDIRECT(CONCATENATE("Table!",ADDRESS(#REF!,MATCH(B$1,INDIRECT("Table!A" &amp;#REF!):INDIRECT("Table!" &amp; $BA$211 &amp;#REF!),0)))))</f>
        <v/>
      </c>
      <c r="C156" s="28" t="str">
        <f ca="1">IF(ISERROR(MATCH(C$1,INDIRECT("Table!A"&amp;#REF!):INDIRECT("Table!" &amp; $BA$211 &amp;#REF!),0)),"",INDIRECT(CONCATENATE("Table!",ADDRESS(#REF!,MATCH(C$1,INDIRECT("Table!A" &amp;#REF!):INDIRECT("Table!" &amp; $BA$211 &amp;#REF!),0)))))</f>
        <v/>
      </c>
      <c r="D156" s="28" t="str">
        <f ca="1">IF(ISERROR(MATCH(D$1,INDIRECT("Table!A"&amp;#REF!):INDIRECT("Table!" &amp; $BA$211 &amp;#REF!),0)),"",INDIRECT(CONCATENATE("Table!",ADDRESS(#REF!,MATCH(D$1,INDIRECT("Table!A" &amp;#REF!):INDIRECT("Table!" &amp; $BA$211 &amp;#REF!),0)))))</f>
        <v/>
      </c>
      <c r="E156" s="28" t="str">
        <f ca="1">IF(ISERROR(MATCH(E$1,INDIRECT("Table!A"&amp;#REF!):INDIRECT("Table!" &amp; $BA$211 &amp;#REF!),0)),"",INDIRECT(CONCATENATE("Table!",ADDRESS(#REF!,MATCH(E$1,INDIRECT("Table!A" &amp;#REF!):INDIRECT("Table!" &amp; $BA$211 &amp;#REF!),0)))))</f>
        <v/>
      </c>
      <c r="F156" s="28" t="str">
        <f ca="1">IF(ISERROR(MATCH(F$1,INDIRECT("Table!A"&amp;#REF!):INDIRECT("Table!" &amp; $BA$211 &amp;#REF!),0)),"",INDIRECT(CONCATENATE("Table!",ADDRESS(#REF!,MATCH(F$1,INDIRECT("Table!A" &amp;#REF!):INDIRECT("Table!" &amp; $BA$211 &amp;#REF!),0)))))</f>
        <v/>
      </c>
      <c r="G156" s="28" t="str">
        <f ca="1">IF(ISERROR(MATCH(G$1,INDIRECT("Table!A"&amp;#REF!):INDIRECT("Table!" &amp; $BA$211 &amp;#REF!),0)),"",INDIRECT(CONCATENATE("Table!",ADDRESS(#REF!,MATCH(G$1,INDIRECT("Table!A" &amp;#REF!):INDIRECT("Table!" &amp; $BA$211 &amp;#REF!),0)))))</f>
        <v/>
      </c>
      <c r="H156" s="28" t="str">
        <f ca="1">IF(ISERROR(MATCH(H$1,INDIRECT("Table!A"&amp;#REF!):INDIRECT("Table!" &amp; $BA$211 &amp;#REF!),0)),"",INDIRECT(CONCATENATE("Table!",ADDRESS(#REF!,MATCH(H$1,INDIRECT("Table!A" &amp;#REF!):INDIRECT("Table!" &amp; $BA$211 &amp;#REF!),0)))))</f>
        <v/>
      </c>
      <c r="I156" s="278"/>
      <c r="J156" s="278"/>
      <c r="K156" s="28" t="str">
        <f ca="1">IF(ISERROR(MATCH(L$1,INDIRECT("Table!A"&amp;#REF!):INDIRECT("Table!" &amp; $BA$211 &amp;#REF!),0)),"",INDIRECT(CONCATENATE("Table!",ADDRESS(#REF!,MATCH(L$1,INDIRECT("Table!A" &amp;#REF!):INDIRECT("Table!" &amp; $BA$211 &amp;#REF!),0)))))</f>
        <v/>
      </c>
      <c r="L156" s="28" t="str">
        <f ca="1">IF(ISERROR(MATCH(M$1,INDIRECT("Table!A"&amp;#REF!):INDIRECT("Table!" &amp; $BA$211 &amp;#REF!),0)),"",INDIRECT(CONCATENATE("Table!",ADDRESS(#REF!,MATCH(M$1,INDIRECT("Table!A" &amp;#REF!):INDIRECT("Table!" &amp; $BA$211 &amp;#REF!),0)))))</f>
        <v/>
      </c>
      <c r="M156" s="28" t="str">
        <f ca="1">IF(ISERROR(MATCH(N$1,INDIRECT("Table!A"&amp;#REF!):INDIRECT("Table!" &amp; $BA$211 &amp;#REF!),0)),"",INDIRECT(CONCATENATE("Table!",ADDRESS(#REF!,MATCH(N$1,INDIRECT("Table!A" &amp;#REF!):INDIRECT("Table!" &amp; $BA$211 &amp;#REF!),0)))))</f>
        <v/>
      </c>
      <c r="N156" s="28" t="str">
        <f ca="1">IF(ISERROR(MATCH(O$1,INDIRECT("Table!A"&amp;#REF!):INDIRECT("Table!" &amp; $BA$211 &amp;#REF!),0)),"",INDIRECT(CONCATENATE("Table!",ADDRESS(#REF!,MATCH(O$1,INDIRECT("Table!A" &amp;#REF!):INDIRECT("Table!" &amp; $BA$211 &amp;#REF!),0)))))</f>
        <v/>
      </c>
      <c r="O156" s="278"/>
      <c r="P156" s="278"/>
      <c r="Q156" s="278"/>
      <c r="R156" s="278"/>
      <c r="S156" s="28"/>
      <c r="T156" s="28" t="str">
        <f ca="1">IF(ISERROR(MATCH(V$1,INDIRECT("Table!A"&amp;#REF!):INDIRECT("Table!" &amp; $BA$211 &amp;#REF!),0)),"",INDIRECT(CONCATENATE("Table!",ADDRESS(#REF!,MATCH(V$1,INDIRECT("Table!A" &amp;#REF!):INDIRECT("Table!" &amp; $BA$211 &amp;#REF!),0)))))</f>
        <v/>
      </c>
      <c r="U156" s="28" t="str">
        <f ca="1">IF(ISERROR(MATCH(W$1,INDIRECT("Table!A"&amp;#REF!):INDIRECT("Table!" &amp; $BA$211 &amp;#REF!),0)),"",INDIRECT(CONCATENATE("Table!",ADDRESS(#REF!,MATCH(W$1,INDIRECT("Table!A" &amp;#REF!):INDIRECT("Table!" &amp; $BA$211 &amp;#REF!),0)))))</f>
        <v/>
      </c>
    </row>
    <row r="157" spans="1:21">
      <c r="A157" s="4"/>
      <c r="B157" s="28" t="str">
        <f ca="1">IF(ISERROR(MATCH(B$1,INDIRECT("Table!A"&amp;#REF!):INDIRECT("Table!" &amp; $BA$211 &amp;#REF!),0)),"",INDIRECT(CONCATENATE("Table!",ADDRESS(#REF!,MATCH(B$1,INDIRECT("Table!A" &amp;#REF!):INDIRECT("Table!" &amp; $BA$211 &amp;#REF!),0)))))</f>
        <v/>
      </c>
      <c r="C157" s="28" t="str">
        <f ca="1">IF(ISERROR(MATCH(C$1,INDIRECT("Table!A"&amp;#REF!):INDIRECT("Table!" &amp; $BA$211 &amp;#REF!),0)),"",INDIRECT(CONCATENATE("Table!",ADDRESS(#REF!,MATCH(C$1,INDIRECT("Table!A" &amp;#REF!):INDIRECT("Table!" &amp; $BA$211 &amp;#REF!),0)))))</f>
        <v/>
      </c>
      <c r="D157" s="28" t="str">
        <f ca="1">IF(ISERROR(MATCH(D$1,INDIRECT("Table!A"&amp;#REF!):INDIRECT("Table!" &amp; $BA$211 &amp;#REF!),0)),"",INDIRECT(CONCATENATE("Table!",ADDRESS(#REF!,MATCH(D$1,INDIRECT("Table!A" &amp;#REF!):INDIRECT("Table!" &amp; $BA$211 &amp;#REF!),0)))))</f>
        <v/>
      </c>
      <c r="E157" s="28" t="str">
        <f ca="1">IF(ISERROR(MATCH(E$1,INDIRECT("Table!A"&amp;#REF!):INDIRECT("Table!" &amp; $BA$211 &amp;#REF!),0)),"",INDIRECT(CONCATENATE("Table!",ADDRESS(#REF!,MATCH(E$1,INDIRECT("Table!A" &amp;#REF!):INDIRECT("Table!" &amp; $BA$211 &amp;#REF!),0)))))</f>
        <v/>
      </c>
      <c r="F157" s="28" t="str">
        <f ca="1">IF(ISERROR(MATCH(F$1,INDIRECT("Table!A"&amp;#REF!):INDIRECT("Table!" &amp; $BA$211 &amp;#REF!),0)),"",INDIRECT(CONCATENATE("Table!",ADDRESS(#REF!,MATCH(F$1,INDIRECT("Table!A" &amp;#REF!):INDIRECT("Table!" &amp; $BA$211 &amp;#REF!),0)))))</f>
        <v/>
      </c>
      <c r="G157" s="28" t="str">
        <f ca="1">IF(ISERROR(MATCH(G$1,INDIRECT("Table!A"&amp;#REF!):INDIRECT("Table!" &amp; $BA$211 &amp;#REF!),0)),"",INDIRECT(CONCATENATE("Table!",ADDRESS(#REF!,MATCH(G$1,INDIRECT("Table!A" &amp;#REF!):INDIRECT("Table!" &amp; $BA$211 &amp;#REF!),0)))))</f>
        <v/>
      </c>
      <c r="H157" s="28" t="str">
        <f ca="1">IF(ISERROR(MATCH(H$1,INDIRECT("Table!A"&amp;#REF!):INDIRECT("Table!" &amp; $BA$211 &amp;#REF!),0)),"",INDIRECT(CONCATENATE("Table!",ADDRESS(#REF!,MATCH(H$1,INDIRECT("Table!A" &amp;#REF!):INDIRECT("Table!" &amp; $BA$211 &amp;#REF!),0)))))</f>
        <v/>
      </c>
      <c r="I157" s="278"/>
      <c r="J157" s="278"/>
      <c r="K157" s="28" t="str">
        <f ca="1">IF(ISERROR(MATCH(L$1,INDIRECT("Table!A"&amp;#REF!):INDIRECT("Table!" &amp; $BA$211 &amp;#REF!),0)),"",INDIRECT(CONCATENATE("Table!",ADDRESS(#REF!,MATCH(L$1,INDIRECT("Table!A" &amp;#REF!):INDIRECT("Table!" &amp; $BA$211 &amp;#REF!),0)))))</f>
        <v/>
      </c>
      <c r="L157" s="28" t="str">
        <f ca="1">IF(ISERROR(MATCH(M$1,INDIRECT("Table!A"&amp;#REF!):INDIRECT("Table!" &amp; $BA$211 &amp;#REF!),0)),"",INDIRECT(CONCATENATE("Table!",ADDRESS(#REF!,MATCH(M$1,INDIRECT("Table!A" &amp;#REF!):INDIRECT("Table!" &amp; $BA$211 &amp;#REF!),0)))))</f>
        <v/>
      </c>
      <c r="M157" s="28" t="str">
        <f ca="1">IF(ISERROR(MATCH(N$1,INDIRECT("Table!A"&amp;#REF!):INDIRECT("Table!" &amp; $BA$211 &amp;#REF!),0)),"",INDIRECT(CONCATENATE("Table!",ADDRESS(#REF!,MATCH(N$1,INDIRECT("Table!A" &amp;#REF!):INDIRECT("Table!" &amp; $BA$211 &amp;#REF!),0)))))</f>
        <v/>
      </c>
      <c r="N157" s="28" t="str">
        <f ca="1">IF(ISERROR(MATCH(O$1,INDIRECT("Table!A"&amp;#REF!):INDIRECT("Table!" &amp; $BA$211 &amp;#REF!),0)),"",INDIRECT(CONCATENATE("Table!",ADDRESS(#REF!,MATCH(O$1,INDIRECT("Table!A" &amp;#REF!):INDIRECT("Table!" &amp; $BA$211 &amp;#REF!),0)))))</f>
        <v/>
      </c>
      <c r="O157" s="278"/>
      <c r="P157" s="278"/>
      <c r="Q157" s="278"/>
      <c r="R157" s="278"/>
      <c r="S157" s="28"/>
      <c r="T157" s="28" t="str">
        <f ca="1">IF(ISERROR(MATCH(V$1,INDIRECT("Table!A"&amp;#REF!):INDIRECT("Table!" &amp; $BA$211 &amp;#REF!),0)),"",INDIRECT(CONCATENATE("Table!",ADDRESS(#REF!,MATCH(V$1,INDIRECT("Table!A" &amp;#REF!):INDIRECT("Table!" &amp; $BA$211 &amp;#REF!),0)))))</f>
        <v/>
      </c>
      <c r="U157" s="28" t="str">
        <f ca="1">IF(ISERROR(MATCH(W$1,INDIRECT("Table!A"&amp;#REF!):INDIRECT("Table!" &amp; $BA$211 &amp;#REF!),0)),"",INDIRECT(CONCATENATE("Table!",ADDRESS(#REF!,MATCH(W$1,INDIRECT("Table!A" &amp;#REF!):INDIRECT("Table!" &amp; $BA$211 &amp;#REF!),0)))))</f>
        <v/>
      </c>
    </row>
    <row r="158" spans="1:21">
      <c r="A158" s="4"/>
      <c r="B158" s="28" t="str">
        <f ca="1">IF(ISERROR(MATCH(B$1,INDIRECT("Table!A"&amp;#REF!):INDIRECT("Table!" &amp; $BA$211 &amp;#REF!),0)),"",INDIRECT(CONCATENATE("Table!",ADDRESS(#REF!,MATCH(B$1,INDIRECT("Table!A" &amp;#REF!):INDIRECT("Table!" &amp; $BA$211 &amp;#REF!),0)))))</f>
        <v/>
      </c>
      <c r="C158" s="28" t="str">
        <f ca="1">IF(ISERROR(MATCH(C$1,INDIRECT("Table!A"&amp;#REF!):INDIRECT("Table!" &amp; $BA$211 &amp;#REF!),0)),"",INDIRECT(CONCATENATE("Table!",ADDRESS(#REF!,MATCH(C$1,INDIRECT("Table!A" &amp;#REF!):INDIRECT("Table!" &amp; $BA$211 &amp;#REF!),0)))))</f>
        <v/>
      </c>
      <c r="D158" s="28" t="str">
        <f ca="1">IF(ISERROR(MATCH(D$1,INDIRECT("Table!A"&amp;#REF!):INDIRECT("Table!" &amp; $BA$211 &amp;#REF!),0)),"",INDIRECT(CONCATENATE("Table!",ADDRESS(#REF!,MATCH(D$1,INDIRECT("Table!A" &amp;#REF!):INDIRECT("Table!" &amp; $BA$211 &amp;#REF!),0)))))</f>
        <v/>
      </c>
      <c r="E158" s="28" t="str">
        <f ca="1">IF(ISERROR(MATCH(E$1,INDIRECT("Table!A"&amp;#REF!):INDIRECT("Table!" &amp; $BA$211 &amp;#REF!),0)),"",INDIRECT(CONCATENATE("Table!",ADDRESS(#REF!,MATCH(E$1,INDIRECT("Table!A" &amp;#REF!):INDIRECT("Table!" &amp; $BA$211 &amp;#REF!),0)))))</f>
        <v/>
      </c>
      <c r="F158" s="28" t="str">
        <f ca="1">IF(ISERROR(MATCH(F$1,INDIRECT("Table!A"&amp;#REF!):INDIRECT("Table!" &amp; $BA$211 &amp;#REF!),0)),"",INDIRECT(CONCATENATE("Table!",ADDRESS(#REF!,MATCH(F$1,INDIRECT("Table!A" &amp;#REF!):INDIRECT("Table!" &amp; $BA$211 &amp;#REF!),0)))))</f>
        <v/>
      </c>
      <c r="G158" s="28" t="str">
        <f ca="1">IF(ISERROR(MATCH(G$1,INDIRECT("Table!A"&amp;#REF!):INDIRECT("Table!" &amp; $BA$211 &amp;#REF!),0)),"",INDIRECT(CONCATENATE("Table!",ADDRESS(#REF!,MATCH(G$1,INDIRECT("Table!A" &amp;#REF!):INDIRECT("Table!" &amp; $BA$211 &amp;#REF!),0)))))</f>
        <v/>
      </c>
      <c r="H158" s="28" t="str">
        <f ca="1">IF(ISERROR(MATCH(H$1,INDIRECT("Table!A"&amp;#REF!):INDIRECT("Table!" &amp; $BA$211 &amp;#REF!),0)),"",INDIRECT(CONCATENATE("Table!",ADDRESS(#REF!,MATCH(H$1,INDIRECT("Table!A" &amp;#REF!):INDIRECT("Table!" &amp; $BA$211 &amp;#REF!),0)))))</f>
        <v/>
      </c>
      <c r="I158" s="278"/>
      <c r="J158" s="278"/>
      <c r="K158" s="28" t="str">
        <f ca="1">IF(ISERROR(MATCH(L$1,INDIRECT("Table!A"&amp;#REF!):INDIRECT("Table!" &amp; $BA$211 &amp;#REF!),0)),"",INDIRECT(CONCATENATE("Table!",ADDRESS(#REF!,MATCH(L$1,INDIRECT("Table!A" &amp;#REF!):INDIRECT("Table!" &amp; $BA$211 &amp;#REF!),0)))))</f>
        <v/>
      </c>
      <c r="L158" s="28" t="str">
        <f ca="1">IF(ISERROR(MATCH(M$1,INDIRECT("Table!A"&amp;#REF!):INDIRECT("Table!" &amp; $BA$211 &amp;#REF!),0)),"",INDIRECT(CONCATENATE("Table!",ADDRESS(#REF!,MATCH(M$1,INDIRECT("Table!A" &amp;#REF!):INDIRECT("Table!" &amp; $BA$211 &amp;#REF!),0)))))</f>
        <v/>
      </c>
      <c r="M158" s="28" t="str">
        <f ca="1">IF(ISERROR(MATCH(N$1,INDIRECT("Table!A"&amp;#REF!):INDIRECT("Table!" &amp; $BA$211 &amp;#REF!),0)),"",INDIRECT(CONCATENATE("Table!",ADDRESS(#REF!,MATCH(N$1,INDIRECT("Table!A" &amp;#REF!):INDIRECT("Table!" &amp; $BA$211 &amp;#REF!),0)))))</f>
        <v/>
      </c>
      <c r="N158" s="28" t="str">
        <f ca="1">IF(ISERROR(MATCH(O$1,INDIRECT("Table!A"&amp;#REF!):INDIRECT("Table!" &amp; $BA$211 &amp;#REF!),0)),"",INDIRECT(CONCATENATE("Table!",ADDRESS(#REF!,MATCH(O$1,INDIRECT("Table!A" &amp;#REF!):INDIRECT("Table!" &amp; $BA$211 &amp;#REF!),0)))))</f>
        <v/>
      </c>
      <c r="O158" s="278"/>
      <c r="P158" s="278"/>
      <c r="Q158" s="278"/>
      <c r="R158" s="278"/>
      <c r="S158" s="28"/>
      <c r="T158" s="28" t="str">
        <f ca="1">IF(ISERROR(MATCH(V$1,INDIRECT("Table!A"&amp;#REF!):INDIRECT("Table!" &amp; $BA$211 &amp;#REF!),0)),"",INDIRECT(CONCATENATE("Table!",ADDRESS(#REF!,MATCH(V$1,INDIRECT("Table!A" &amp;#REF!):INDIRECT("Table!" &amp; $BA$211 &amp;#REF!),0)))))</f>
        <v/>
      </c>
      <c r="U158" s="28" t="str">
        <f ca="1">IF(ISERROR(MATCH(W$1,INDIRECT("Table!A"&amp;#REF!):INDIRECT("Table!" &amp; $BA$211 &amp;#REF!),0)),"",INDIRECT(CONCATENATE("Table!",ADDRESS(#REF!,MATCH(W$1,INDIRECT("Table!A" &amp;#REF!):INDIRECT("Table!" &amp; $BA$211 &amp;#REF!),0)))))</f>
        <v/>
      </c>
    </row>
    <row r="159" spans="1:21">
      <c r="A159" s="4"/>
      <c r="B159" s="28" t="str">
        <f ca="1">IF(ISERROR(MATCH(B$1,INDIRECT("Table!A"&amp;#REF!):INDIRECT("Table!" &amp; $BA$211 &amp;#REF!),0)),"",INDIRECT(CONCATENATE("Table!",ADDRESS(#REF!,MATCH(B$1,INDIRECT("Table!A" &amp;#REF!):INDIRECT("Table!" &amp; $BA$211 &amp;#REF!),0)))))</f>
        <v/>
      </c>
      <c r="C159" s="28" t="str">
        <f ca="1">IF(ISERROR(MATCH(C$1,INDIRECT("Table!A"&amp;#REF!):INDIRECT("Table!" &amp; $BA$211 &amp;#REF!),0)),"",INDIRECT(CONCATENATE("Table!",ADDRESS(#REF!,MATCH(C$1,INDIRECT("Table!A" &amp;#REF!):INDIRECT("Table!" &amp; $BA$211 &amp;#REF!),0)))))</f>
        <v/>
      </c>
      <c r="D159" s="28" t="str">
        <f ca="1">IF(ISERROR(MATCH(D$1,INDIRECT("Table!A"&amp;#REF!):INDIRECT("Table!" &amp; $BA$211 &amp;#REF!),0)),"",INDIRECT(CONCATENATE("Table!",ADDRESS(#REF!,MATCH(D$1,INDIRECT("Table!A" &amp;#REF!):INDIRECT("Table!" &amp; $BA$211 &amp;#REF!),0)))))</f>
        <v/>
      </c>
      <c r="E159" s="28" t="str">
        <f ca="1">IF(ISERROR(MATCH(E$1,INDIRECT("Table!A"&amp;#REF!):INDIRECT("Table!" &amp; $BA$211 &amp;#REF!),0)),"",INDIRECT(CONCATENATE("Table!",ADDRESS(#REF!,MATCH(E$1,INDIRECT("Table!A" &amp;#REF!):INDIRECT("Table!" &amp; $BA$211 &amp;#REF!),0)))))</f>
        <v/>
      </c>
      <c r="F159" s="28" t="str">
        <f ca="1">IF(ISERROR(MATCH(F$1,INDIRECT("Table!A"&amp;#REF!):INDIRECT("Table!" &amp; $BA$211 &amp;#REF!),0)),"",INDIRECT(CONCATENATE("Table!",ADDRESS(#REF!,MATCH(F$1,INDIRECT("Table!A" &amp;#REF!):INDIRECT("Table!" &amp; $BA$211 &amp;#REF!),0)))))</f>
        <v/>
      </c>
      <c r="G159" s="28" t="str">
        <f ca="1">IF(ISERROR(MATCH(G$1,INDIRECT("Table!A"&amp;#REF!):INDIRECT("Table!" &amp; $BA$211 &amp;#REF!),0)),"",INDIRECT(CONCATENATE("Table!",ADDRESS(#REF!,MATCH(G$1,INDIRECT("Table!A" &amp;#REF!):INDIRECT("Table!" &amp; $BA$211 &amp;#REF!),0)))))</f>
        <v/>
      </c>
      <c r="H159" s="28" t="str">
        <f ca="1">IF(ISERROR(MATCH(H$1,INDIRECT("Table!A"&amp;#REF!):INDIRECT("Table!" &amp; $BA$211 &amp;#REF!),0)),"",INDIRECT(CONCATENATE("Table!",ADDRESS(#REF!,MATCH(H$1,INDIRECT("Table!A" &amp;#REF!):INDIRECT("Table!" &amp; $BA$211 &amp;#REF!),0)))))</f>
        <v/>
      </c>
      <c r="I159" s="278"/>
      <c r="J159" s="278"/>
      <c r="K159" s="28" t="str">
        <f ca="1">IF(ISERROR(MATCH(L$1,INDIRECT("Table!A"&amp;#REF!):INDIRECT("Table!" &amp; $BA$211 &amp;#REF!),0)),"",INDIRECT(CONCATENATE("Table!",ADDRESS(#REF!,MATCH(L$1,INDIRECT("Table!A" &amp;#REF!):INDIRECT("Table!" &amp; $BA$211 &amp;#REF!),0)))))</f>
        <v/>
      </c>
      <c r="L159" s="28" t="str">
        <f ca="1">IF(ISERROR(MATCH(M$1,INDIRECT("Table!A"&amp;#REF!):INDIRECT("Table!" &amp; $BA$211 &amp;#REF!),0)),"",INDIRECT(CONCATENATE("Table!",ADDRESS(#REF!,MATCH(M$1,INDIRECT("Table!A" &amp;#REF!):INDIRECT("Table!" &amp; $BA$211 &amp;#REF!),0)))))</f>
        <v/>
      </c>
      <c r="M159" s="28" t="str">
        <f ca="1">IF(ISERROR(MATCH(N$1,INDIRECT("Table!A"&amp;#REF!):INDIRECT("Table!" &amp; $BA$211 &amp;#REF!),0)),"",INDIRECT(CONCATENATE("Table!",ADDRESS(#REF!,MATCH(N$1,INDIRECT("Table!A" &amp;#REF!):INDIRECT("Table!" &amp; $BA$211 &amp;#REF!),0)))))</f>
        <v/>
      </c>
      <c r="N159" s="28" t="str">
        <f ca="1">IF(ISERROR(MATCH(O$1,INDIRECT("Table!A"&amp;#REF!):INDIRECT("Table!" &amp; $BA$211 &amp;#REF!),0)),"",INDIRECT(CONCATENATE("Table!",ADDRESS(#REF!,MATCH(O$1,INDIRECT("Table!A" &amp;#REF!):INDIRECT("Table!" &amp; $BA$211 &amp;#REF!),0)))))</f>
        <v/>
      </c>
      <c r="O159" s="278"/>
      <c r="P159" s="278"/>
      <c r="Q159" s="278"/>
      <c r="R159" s="278"/>
      <c r="S159" s="28"/>
      <c r="T159" s="28" t="str">
        <f ca="1">IF(ISERROR(MATCH(V$1,INDIRECT("Table!A"&amp;#REF!):INDIRECT("Table!" &amp; $BA$211 &amp;#REF!),0)),"",INDIRECT(CONCATENATE("Table!",ADDRESS(#REF!,MATCH(V$1,INDIRECT("Table!A" &amp;#REF!):INDIRECT("Table!" &amp; $BA$211 &amp;#REF!),0)))))</f>
        <v/>
      </c>
      <c r="U159" s="28" t="str">
        <f ca="1">IF(ISERROR(MATCH(W$1,INDIRECT("Table!A"&amp;#REF!):INDIRECT("Table!" &amp; $BA$211 &amp;#REF!),0)),"",INDIRECT(CONCATENATE("Table!",ADDRESS(#REF!,MATCH(W$1,INDIRECT("Table!A" &amp;#REF!):INDIRECT("Table!" &amp; $BA$211 &amp;#REF!),0)))))</f>
        <v/>
      </c>
    </row>
    <row r="160" spans="1:21">
      <c r="A160" s="4"/>
      <c r="B160" s="28" t="str">
        <f ca="1">IF(ISERROR(MATCH(B$1,INDIRECT("Table!A"&amp;#REF!):INDIRECT("Table!" &amp; $BA$211 &amp;#REF!),0)),"",INDIRECT(CONCATENATE("Table!",ADDRESS(#REF!,MATCH(B$1,INDIRECT("Table!A" &amp;#REF!):INDIRECT("Table!" &amp; $BA$211 &amp;#REF!),0)))))</f>
        <v/>
      </c>
      <c r="C160" s="28" t="str">
        <f ca="1">IF(ISERROR(MATCH(C$1,INDIRECT("Table!A"&amp;#REF!):INDIRECT("Table!" &amp; $BA$211 &amp;#REF!),0)),"",INDIRECT(CONCATENATE("Table!",ADDRESS(#REF!,MATCH(C$1,INDIRECT("Table!A" &amp;#REF!):INDIRECT("Table!" &amp; $BA$211 &amp;#REF!),0)))))</f>
        <v/>
      </c>
      <c r="D160" s="28" t="str">
        <f ca="1">IF(ISERROR(MATCH(D$1,INDIRECT("Table!A"&amp;#REF!):INDIRECT("Table!" &amp; $BA$211 &amp;#REF!),0)),"",INDIRECT(CONCATENATE("Table!",ADDRESS(#REF!,MATCH(D$1,INDIRECT("Table!A" &amp;#REF!):INDIRECT("Table!" &amp; $BA$211 &amp;#REF!),0)))))</f>
        <v/>
      </c>
      <c r="E160" s="28" t="str">
        <f ca="1">IF(ISERROR(MATCH(E$1,INDIRECT("Table!A"&amp;#REF!):INDIRECT("Table!" &amp; $BA$211 &amp;#REF!),0)),"",INDIRECT(CONCATENATE("Table!",ADDRESS(#REF!,MATCH(E$1,INDIRECT("Table!A" &amp;#REF!):INDIRECT("Table!" &amp; $BA$211 &amp;#REF!),0)))))</f>
        <v/>
      </c>
      <c r="F160" s="28" t="str">
        <f ca="1">IF(ISERROR(MATCH(F$1,INDIRECT("Table!A"&amp;#REF!):INDIRECT("Table!" &amp; $BA$211 &amp;#REF!),0)),"",INDIRECT(CONCATENATE("Table!",ADDRESS(#REF!,MATCH(F$1,INDIRECT("Table!A" &amp;#REF!):INDIRECT("Table!" &amp; $BA$211 &amp;#REF!),0)))))</f>
        <v/>
      </c>
      <c r="G160" s="28" t="str">
        <f ca="1">IF(ISERROR(MATCH(G$1,INDIRECT("Table!A"&amp;#REF!):INDIRECT("Table!" &amp; $BA$211 &amp;#REF!),0)),"",INDIRECT(CONCATENATE("Table!",ADDRESS(#REF!,MATCH(G$1,INDIRECT("Table!A" &amp;#REF!):INDIRECT("Table!" &amp; $BA$211 &amp;#REF!),0)))))</f>
        <v/>
      </c>
      <c r="H160" s="28" t="str">
        <f ca="1">IF(ISERROR(MATCH(H$1,INDIRECT("Table!A"&amp;#REF!):INDIRECT("Table!" &amp; $BA$211 &amp;#REF!),0)),"",INDIRECT(CONCATENATE("Table!",ADDRESS(#REF!,MATCH(H$1,INDIRECT("Table!A" &amp;#REF!):INDIRECT("Table!" &amp; $BA$211 &amp;#REF!),0)))))</f>
        <v/>
      </c>
      <c r="I160" s="278"/>
      <c r="J160" s="278"/>
      <c r="K160" s="28" t="str">
        <f ca="1">IF(ISERROR(MATCH(L$1,INDIRECT("Table!A"&amp;#REF!):INDIRECT("Table!" &amp; $BA$211 &amp;#REF!),0)),"",INDIRECT(CONCATENATE("Table!",ADDRESS(#REF!,MATCH(L$1,INDIRECT("Table!A" &amp;#REF!):INDIRECT("Table!" &amp; $BA$211 &amp;#REF!),0)))))</f>
        <v/>
      </c>
      <c r="L160" s="28" t="str">
        <f ca="1">IF(ISERROR(MATCH(M$1,INDIRECT("Table!A"&amp;#REF!):INDIRECT("Table!" &amp; $BA$211 &amp;#REF!),0)),"",INDIRECT(CONCATENATE("Table!",ADDRESS(#REF!,MATCH(M$1,INDIRECT("Table!A" &amp;#REF!):INDIRECT("Table!" &amp; $BA$211 &amp;#REF!),0)))))</f>
        <v/>
      </c>
      <c r="M160" s="28" t="str">
        <f ca="1">IF(ISERROR(MATCH(N$1,INDIRECT("Table!A"&amp;#REF!):INDIRECT("Table!" &amp; $BA$211 &amp;#REF!),0)),"",INDIRECT(CONCATENATE("Table!",ADDRESS(#REF!,MATCH(N$1,INDIRECT("Table!A" &amp;#REF!):INDIRECT("Table!" &amp; $BA$211 &amp;#REF!),0)))))</f>
        <v/>
      </c>
      <c r="N160" s="28" t="str">
        <f ca="1">IF(ISERROR(MATCH(O$1,INDIRECT("Table!A"&amp;#REF!):INDIRECT("Table!" &amp; $BA$211 &amp;#REF!),0)),"",INDIRECT(CONCATENATE("Table!",ADDRESS(#REF!,MATCH(O$1,INDIRECT("Table!A" &amp;#REF!):INDIRECT("Table!" &amp; $BA$211 &amp;#REF!),0)))))</f>
        <v/>
      </c>
      <c r="O160" s="278"/>
      <c r="P160" s="278"/>
      <c r="Q160" s="278"/>
      <c r="R160" s="278"/>
      <c r="S160" s="28"/>
      <c r="T160" s="28" t="str">
        <f ca="1">IF(ISERROR(MATCH(V$1,INDIRECT("Table!A"&amp;#REF!):INDIRECT("Table!" &amp; $BA$211 &amp;#REF!),0)),"",INDIRECT(CONCATENATE("Table!",ADDRESS(#REF!,MATCH(V$1,INDIRECT("Table!A" &amp;#REF!):INDIRECT("Table!" &amp; $BA$211 &amp;#REF!),0)))))</f>
        <v/>
      </c>
      <c r="U160" s="28" t="str">
        <f ca="1">IF(ISERROR(MATCH(W$1,INDIRECT("Table!A"&amp;#REF!):INDIRECT("Table!" &amp; $BA$211 &amp;#REF!),0)),"",INDIRECT(CONCATENATE("Table!",ADDRESS(#REF!,MATCH(W$1,INDIRECT("Table!A" &amp;#REF!):INDIRECT("Table!" &amp; $BA$211 &amp;#REF!),0)))))</f>
        <v/>
      </c>
    </row>
    <row r="161" spans="1:53">
      <c r="A161" s="4"/>
      <c r="B161" s="28" t="str">
        <f ca="1">IF(ISERROR(MATCH(B$1,INDIRECT("Table!A"&amp;#REF!):INDIRECT("Table!" &amp; $BA$211 &amp;#REF!),0)),"",INDIRECT(CONCATENATE("Table!",ADDRESS(#REF!,MATCH(B$1,INDIRECT("Table!A" &amp;#REF!):INDIRECT("Table!" &amp; $BA$211 &amp;#REF!),0)))))</f>
        <v/>
      </c>
      <c r="C161" s="28" t="str">
        <f ca="1">IF(ISERROR(MATCH(C$1,INDIRECT("Table!A"&amp;#REF!):INDIRECT("Table!" &amp; $BA$211 &amp;#REF!),0)),"",INDIRECT(CONCATENATE("Table!",ADDRESS(#REF!,MATCH(C$1,INDIRECT("Table!A" &amp;#REF!):INDIRECT("Table!" &amp; $BA$211 &amp;#REF!),0)))))</f>
        <v/>
      </c>
      <c r="D161" s="28" t="str">
        <f ca="1">IF(ISERROR(MATCH(D$1,INDIRECT("Table!A"&amp;#REF!):INDIRECT("Table!" &amp; $BA$211 &amp;#REF!),0)),"",INDIRECT(CONCATENATE("Table!",ADDRESS(#REF!,MATCH(D$1,INDIRECT("Table!A" &amp;#REF!):INDIRECT("Table!" &amp; $BA$211 &amp;#REF!),0)))))</f>
        <v/>
      </c>
      <c r="E161" s="28" t="str">
        <f ca="1">IF(ISERROR(MATCH(E$1,INDIRECT("Table!A"&amp;#REF!):INDIRECT("Table!" &amp; $BA$211 &amp;#REF!),0)),"",INDIRECT(CONCATENATE("Table!",ADDRESS(#REF!,MATCH(E$1,INDIRECT("Table!A" &amp;#REF!):INDIRECT("Table!" &amp; $BA$211 &amp;#REF!),0)))))</f>
        <v/>
      </c>
      <c r="F161" s="28" t="str">
        <f ca="1">IF(ISERROR(MATCH(F$1,INDIRECT("Table!A"&amp;#REF!):INDIRECT("Table!" &amp; $BA$211 &amp;#REF!),0)),"",INDIRECT(CONCATENATE("Table!",ADDRESS(#REF!,MATCH(F$1,INDIRECT("Table!A" &amp;#REF!):INDIRECT("Table!" &amp; $BA$211 &amp;#REF!),0)))))</f>
        <v/>
      </c>
      <c r="G161" s="28" t="str">
        <f ca="1">IF(ISERROR(MATCH(G$1,INDIRECT("Table!A"&amp;#REF!):INDIRECT("Table!" &amp; $BA$211 &amp;#REF!),0)),"",INDIRECT(CONCATENATE("Table!",ADDRESS(#REF!,MATCH(G$1,INDIRECT("Table!A" &amp;#REF!):INDIRECT("Table!" &amp; $BA$211 &amp;#REF!),0)))))</f>
        <v/>
      </c>
      <c r="H161" s="28" t="str">
        <f ca="1">IF(ISERROR(MATCH(H$1,INDIRECT("Table!A"&amp;#REF!):INDIRECT("Table!" &amp; $BA$211 &amp;#REF!),0)),"",INDIRECT(CONCATENATE("Table!",ADDRESS(#REF!,MATCH(H$1,INDIRECT("Table!A" &amp;#REF!):INDIRECT("Table!" &amp; $BA$211 &amp;#REF!),0)))))</f>
        <v/>
      </c>
      <c r="I161" s="278"/>
      <c r="J161" s="278"/>
      <c r="K161" s="28" t="str">
        <f ca="1">IF(ISERROR(MATCH(L$1,INDIRECT("Table!A"&amp;#REF!):INDIRECT("Table!" &amp; $BA$211 &amp;#REF!),0)),"",INDIRECT(CONCATENATE("Table!",ADDRESS(#REF!,MATCH(L$1,INDIRECT("Table!A" &amp;#REF!):INDIRECT("Table!" &amp; $BA$211 &amp;#REF!),0)))))</f>
        <v/>
      </c>
      <c r="L161" s="28" t="str">
        <f ca="1">IF(ISERROR(MATCH(M$1,INDIRECT("Table!A"&amp;#REF!):INDIRECT("Table!" &amp; $BA$211 &amp;#REF!),0)),"",INDIRECT(CONCATENATE("Table!",ADDRESS(#REF!,MATCH(M$1,INDIRECT("Table!A" &amp;#REF!):INDIRECT("Table!" &amp; $BA$211 &amp;#REF!),0)))))</f>
        <v/>
      </c>
      <c r="M161" s="28" t="str">
        <f ca="1">IF(ISERROR(MATCH(N$1,INDIRECT("Table!A"&amp;#REF!):INDIRECT("Table!" &amp; $BA$211 &amp;#REF!),0)),"",INDIRECT(CONCATENATE("Table!",ADDRESS(#REF!,MATCH(N$1,INDIRECT("Table!A" &amp;#REF!):INDIRECT("Table!" &amp; $BA$211 &amp;#REF!),0)))))</f>
        <v/>
      </c>
      <c r="N161" s="28" t="str">
        <f ca="1">IF(ISERROR(MATCH(O$1,INDIRECT("Table!A"&amp;#REF!):INDIRECT("Table!" &amp; $BA$211 &amp;#REF!),0)),"",INDIRECT(CONCATENATE("Table!",ADDRESS(#REF!,MATCH(O$1,INDIRECT("Table!A" &amp;#REF!):INDIRECT("Table!" &amp; $BA$211 &amp;#REF!),0)))))</f>
        <v/>
      </c>
      <c r="O161" s="278"/>
      <c r="P161" s="278"/>
      <c r="Q161" s="278"/>
      <c r="R161" s="278"/>
      <c r="S161" s="28"/>
      <c r="T161" s="28" t="str">
        <f ca="1">IF(ISERROR(MATCH(V$1,INDIRECT("Table!A"&amp;#REF!):INDIRECT("Table!" &amp; $BA$211 &amp;#REF!),0)),"",INDIRECT(CONCATENATE("Table!",ADDRESS(#REF!,MATCH(V$1,INDIRECT("Table!A" &amp;#REF!):INDIRECT("Table!" &amp; $BA$211 &amp;#REF!),0)))))</f>
        <v/>
      </c>
      <c r="U161" s="28" t="str">
        <f ca="1">IF(ISERROR(MATCH(W$1,INDIRECT("Table!A"&amp;#REF!):INDIRECT("Table!" &amp; $BA$211 &amp;#REF!),0)),"",INDIRECT(CONCATENATE("Table!",ADDRESS(#REF!,MATCH(W$1,INDIRECT("Table!A" &amp;#REF!):INDIRECT("Table!" &amp; $BA$211 &amp;#REF!),0)))))</f>
        <v/>
      </c>
    </row>
    <row r="162" spans="1:53">
      <c r="A162" s="4"/>
      <c r="B162" s="28" t="str">
        <f ca="1">IF(ISERROR(MATCH(B$1,INDIRECT("Table!A"&amp;#REF!):INDIRECT("Table!" &amp; $BA$211 &amp;#REF!),0)),"",INDIRECT(CONCATENATE("Table!",ADDRESS(#REF!,MATCH(B$1,INDIRECT("Table!A" &amp;#REF!):INDIRECT("Table!" &amp; $BA$211 &amp;#REF!),0)))))</f>
        <v/>
      </c>
      <c r="C162" s="28" t="str">
        <f ca="1">IF(ISERROR(MATCH(C$1,INDIRECT("Table!A"&amp;#REF!):INDIRECT("Table!" &amp; $BA$211 &amp;#REF!),0)),"",INDIRECT(CONCATENATE("Table!",ADDRESS(#REF!,MATCH(C$1,INDIRECT("Table!A" &amp;#REF!):INDIRECT("Table!" &amp; $BA$211 &amp;#REF!),0)))))</f>
        <v/>
      </c>
      <c r="D162" s="28" t="str">
        <f ca="1">IF(ISERROR(MATCH(D$1,INDIRECT("Table!A"&amp;#REF!):INDIRECT("Table!" &amp; $BA$211 &amp;#REF!),0)),"",INDIRECT(CONCATENATE("Table!",ADDRESS(#REF!,MATCH(D$1,INDIRECT("Table!A" &amp;#REF!):INDIRECT("Table!" &amp; $BA$211 &amp;#REF!),0)))))</f>
        <v/>
      </c>
      <c r="E162" s="28" t="str">
        <f ca="1">IF(ISERROR(MATCH(E$1,INDIRECT("Table!A"&amp;#REF!):INDIRECT("Table!" &amp; $BA$211 &amp;#REF!),0)),"",INDIRECT(CONCATENATE("Table!",ADDRESS(#REF!,MATCH(E$1,INDIRECT("Table!A" &amp;#REF!):INDIRECT("Table!" &amp; $BA$211 &amp;#REF!),0)))))</f>
        <v/>
      </c>
      <c r="F162" s="28" t="str">
        <f ca="1">IF(ISERROR(MATCH(F$1,INDIRECT("Table!A"&amp;#REF!):INDIRECT("Table!" &amp; $BA$211 &amp;#REF!),0)),"",INDIRECT(CONCATENATE("Table!",ADDRESS(#REF!,MATCH(F$1,INDIRECT("Table!A" &amp;#REF!):INDIRECT("Table!" &amp; $BA$211 &amp;#REF!),0)))))</f>
        <v/>
      </c>
      <c r="G162" s="28" t="str">
        <f ca="1">IF(ISERROR(MATCH(G$1,INDIRECT("Table!A"&amp;#REF!):INDIRECT("Table!" &amp; $BA$211 &amp;#REF!),0)),"",INDIRECT(CONCATENATE("Table!",ADDRESS(#REF!,MATCH(G$1,INDIRECT("Table!A" &amp;#REF!):INDIRECT("Table!" &amp; $BA$211 &amp;#REF!),0)))))</f>
        <v/>
      </c>
      <c r="H162" s="28" t="str">
        <f ca="1">IF(ISERROR(MATCH(H$1,INDIRECT("Table!A"&amp;#REF!):INDIRECT("Table!" &amp; $BA$211 &amp;#REF!),0)),"",INDIRECT(CONCATENATE("Table!",ADDRESS(#REF!,MATCH(H$1,INDIRECT("Table!A" &amp;#REF!):INDIRECT("Table!" &amp; $BA$211 &amp;#REF!),0)))))</f>
        <v/>
      </c>
      <c r="I162" s="278"/>
      <c r="J162" s="278"/>
      <c r="K162" s="28" t="str">
        <f ca="1">IF(ISERROR(MATCH(L$1,INDIRECT("Table!A"&amp;#REF!):INDIRECT("Table!" &amp; $BA$211 &amp;#REF!),0)),"",INDIRECT(CONCATENATE("Table!",ADDRESS(#REF!,MATCH(L$1,INDIRECT("Table!A" &amp;#REF!):INDIRECT("Table!" &amp; $BA$211 &amp;#REF!),0)))))</f>
        <v/>
      </c>
      <c r="L162" s="28" t="str">
        <f ca="1">IF(ISERROR(MATCH(M$1,INDIRECT("Table!A"&amp;#REF!):INDIRECT("Table!" &amp; $BA$211 &amp;#REF!),0)),"",INDIRECT(CONCATENATE("Table!",ADDRESS(#REF!,MATCH(M$1,INDIRECT("Table!A" &amp;#REF!):INDIRECT("Table!" &amp; $BA$211 &amp;#REF!),0)))))</f>
        <v/>
      </c>
      <c r="M162" s="28" t="str">
        <f ca="1">IF(ISERROR(MATCH(N$1,INDIRECT("Table!A"&amp;#REF!):INDIRECT("Table!" &amp; $BA$211 &amp;#REF!),0)),"",INDIRECT(CONCATENATE("Table!",ADDRESS(#REF!,MATCH(N$1,INDIRECT("Table!A" &amp;#REF!):INDIRECT("Table!" &amp; $BA$211 &amp;#REF!),0)))))</f>
        <v/>
      </c>
      <c r="N162" s="28" t="str">
        <f ca="1">IF(ISERROR(MATCH(O$1,INDIRECT("Table!A"&amp;#REF!):INDIRECT("Table!" &amp; $BA$211 &amp;#REF!),0)),"",INDIRECT(CONCATENATE("Table!",ADDRESS(#REF!,MATCH(O$1,INDIRECT("Table!A" &amp;#REF!):INDIRECT("Table!" &amp; $BA$211 &amp;#REF!),0)))))</f>
        <v/>
      </c>
      <c r="O162" s="278"/>
      <c r="P162" s="278"/>
      <c r="Q162" s="278"/>
      <c r="R162" s="278"/>
      <c r="S162" s="28"/>
      <c r="T162" s="28" t="str">
        <f ca="1">IF(ISERROR(MATCH(V$1,INDIRECT("Table!A"&amp;#REF!):INDIRECT("Table!" &amp; $BA$211 &amp;#REF!),0)),"",INDIRECT(CONCATENATE("Table!",ADDRESS(#REF!,MATCH(V$1,INDIRECT("Table!A" &amp;#REF!):INDIRECT("Table!" &amp; $BA$211 &amp;#REF!),0)))))</f>
        <v/>
      </c>
      <c r="U162" s="28" t="str">
        <f ca="1">IF(ISERROR(MATCH(W$1,INDIRECT("Table!A"&amp;#REF!):INDIRECT("Table!" &amp; $BA$211 &amp;#REF!),0)),"",INDIRECT(CONCATENATE("Table!",ADDRESS(#REF!,MATCH(W$1,INDIRECT("Table!A" &amp;#REF!):INDIRECT("Table!" &amp; $BA$211 &amp;#REF!),0)))))</f>
        <v/>
      </c>
    </row>
    <row r="163" spans="1:53">
      <c r="A163" s="4"/>
      <c r="B163" s="28" t="str">
        <f ca="1">IF(ISERROR(MATCH(B$1,INDIRECT("Table!A"&amp;#REF!):INDIRECT("Table!" &amp; $BA$211 &amp;#REF!),0)),"",INDIRECT(CONCATENATE("Table!",ADDRESS(#REF!,MATCH(B$1,INDIRECT("Table!A" &amp;#REF!):INDIRECT("Table!" &amp; $BA$211 &amp;#REF!),0)))))</f>
        <v/>
      </c>
      <c r="C163" s="28" t="str">
        <f ca="1">IF(ISERROR(MATCH(C$1,INDIRECT("Table!A"&amp;#REF!):INDIRECT("Table!" &amp; $BA$211 &amp;#REF!),0)),"",INDIRECT(CONCATENATE("Table!",ADDRESS(#REF!,MATCH(C$1,INDIRECT("Table!A" &amp;#REF!):INDIRECT("Table!" &amp; $BA$211 &amp;#REF!),0)))))</f>
        <v/>
      </c>
      <c r="D163" s="28" t="str">
        <f ca="1">IF(ISERROR(MATCH(D$1,INDIRECT("Table!A"&amp;#REF!):INDIRECT("Table!" &amp; $BA$211 &amp;#REF!),0)),"",INDIRECT(CONCATENATE("Table!",ADDRESS(#REF!,MATCH(D$1,INDIRECT("Table!A" &amp;#REF!):INDIRECT("Table!" &amp; $BA$211 &amp;#REF!),0)))))</f>
        <v/>
      </c>
      <c r="E163" s="28" t="str">
        <f ca="1">IF(ISERROR(MATCH(E$1,INDIRECT("Table!A"&amp;#REF!):INDIRECT("Table!" &amp; $BA$211 &amp;#REF!),0)),"",INDIRECT(CONCATENATE("Table!",ADDRESS(#REF!,MATCH(E$1,INDIRECT("Table!A" &amp;#REF!):INDIRECT("Table!" &amp; $BA$211 &amp;#REF!),0)))))</f>
        <v/>
      </c>
      <c r="F163" s="28" t="str">
        <f ca="1">IF(ISERROR(MATCH(F$1,INDIRECT("Table!A"&amp;#REF!):INDIRECT("Table!" &amp; $BA$211 &amp;#REF!),0)),"",INDIRECT(CONCATENATE("Table!",ADDRESS(#REF!,MATCH(F$1,INDIRECT("Table!A" &amp;#REF!):INDIRECT("Table!" &amp; $BA$211 &amp;#REF!),0)))))</f>
        <v/>
      </c>
      <c r="G163" s="28" t="str">
        <f ca="1">IF(ISERROR(MATCH(G$1,INDIRECT("Table!A"&amp;#REF!):INDIRECT("Table!" &amp; $BA$211 &amp;#REF!),0)),"",INDIRECT(CONCATENATE("Table!",ADDRESS(#REF!,MATCH(G$1,INDIRECT("Table!A" &amp;#REF!):INDIRECT("Table!" &amp; $BA$211 &amp;#REF!),0)))))</f>
        <v/>
      </c>
      <c r="H163" s="28" t="str">
        <f ca="1">IF(ISERROR(MATCH(H$1,INDIRECT("Table!A"&amp;#REF!):INDIRECT("Table!" &amp; $BA$211 &amp;#REF!),0)),"",INDIRECT(CONCATENATE("Table!",ADDRESS(#REF!,MATCH(H$1,INDIRECT("Table!A" &amp;#REF!):INDIRECT("Table!" &amp; $BA$211 &amp;#REF!),0)))))</f>
        <v/>
      </c>
      <c r="I163" s="278"/>
      <c r="J163" s="278"/>
      <c r="K163" s="28" t="str">
        <f ca="1">IF(ISERROR(MATCH(L$1,INDIRECT("Table!A"&amp;#REF!):INDIRECT("Table!" &amp; $BA$211 &amp;#REF!),0)),"",INDIRECT(CONCATENATE("Table!",ADDRESS(#REF!,MATCH(L$1,INDIRECT("Table!A" &amp;#REF!):INDIRECT("Table!" &amp; $BA$211 &amp;#REF!),0)))))</f>
        <v/>
      </c>
      <c r="L163" s="28" t="str">
        <f ca="1">IF(ISERROR(MATCH(M$1,INDIRECT("Table!A"&amp;#REF!):INDIRECT("Table!" &amp; $BA$211 &amp;#REF!),0)),"",INDIRECT(CONCATENATE("Table!",ADDRESS(#REF!,MATCH(M$1,INDIRECT("Table!A" &amp;#REF!):INDIRECT("Table!" &amp; $BA$211 &amp;#REF!),0)))))</f>
        <v/>
      </c>
      <c r="M163" s="28" t="str">
        <f ca="1">IF(ISERROR(MATCH(N$1,INDIRECT("Table!A"&amp;#REF!):INDIRECT("Table!" &amp; $BA$211 &amp;#REF!),0)),"",INDIRECT(CONCATENATE("Table!",ADDRESS(#REF!,MATCH(N$1,INDIRECT("Table!A" &amp;#REF!):INDIRECT("Table!" &amp; $BA$211 &amp;#REF!),0)))))</f>
        <v/>
      </c>
      <c r="N163" s="28" t="str">
        <f ca="1">IF(ISERROR(MATCH(O$1,INDIRECT("Table!A"&amp;#REF!):INDIRECT("Table!" &amp; $BA$211 &amp;#REF!),0)),"",INDIRECT(CONCATENATE("Table!",ADDRESS(#REF!,MATCH(O$1,INDIRECT("Table!A" &amp;#REF!):INDIRECT("Table!" &amp; $BA$211 &amp;#REF!),0)))))</f>
        <v/>
      </c>
      <c r="O163" s="278"/>
      <c r="P163" s="278"/>
      <c r="Q163" s="278"/>
      <c r="R163" s="278"/>
      <c r="S163" s="28"/>
      <c r="T163" s="28" t="str">
        <f ca="1">IF(ISERROR(MATCH(V$1,INDIRECT("Table!A"&amp;#REF!):INDIRECT("Table!" &amp; $BA$211 &amp;#REF!),0)),"",INDIRECT(CONCATENATE("Table!",ADDRESS(#REF!,MATCH(V$1,INDIRECT("Table!A" &amp;#REF!):INDIRECT("Table!" &amp; $BA$211 &amp;#REF!),0)))))</f>
        <v/>
      </c>
      <c r="U163" s="28" t="str">
        <f ca="1">IF(ISERROR(MATCH(W$1,INDIRECT("Table!A"&amp;#REF!):INDIRECT("Table!" &amp; $BA$211 &amp;#REF!),0)),"",INDIRECT(CONCATENATE("Table!",ADDRESS(#REF!,MATCH(W$1,INDIRECT("Table!A" &amp;#REF!):INDIRECT("Table!" &amp; $BA$211 &amp;#REF!),0)))))</f>
        <v/>
      </c>
    </row>
    <row r="164" spans="1:53">
      <c r="A164" s="4"/>
      <c r="B164" s="28" t="str">
        <f ca="1">IF(ISERROR(MATCH(B$1,INDIRECT("Table!A"&amp;#REF!):INDIRECT("Table!" &amp; $BA$211 &amp;#REF!),0)),"",INDIRECT(CONCATENATE("Table!",ADDRESS(#REF!,MATCH(B$1,INDIRECT("Table!A" &amp;#REF!):INDIRECT("Table!" &amp; $BA$211 &amp;#REF!),0)))))</f>
        <v/>
      </c>
      <c r="C164" s="28" t="str">
        <f ca="1">IF(ISERROR(MATCH(C$1,INDIRECT("Table!A"&amp;#REF!):INDIRECT("Table!" &amp; $BA$211 &amp;#REF!),0)),"",INDIRECT(CONCATENATE("Table!",ADDRESS(#REF!,MATCH(C$1,INDIRECT("Table!A" &amp;#REF!):INDIRECT("Table!" &amp; $BA$211 &amp;#REF!),0)))))</f>
        <v/>
      </c>
      <c r="D164" s="28" t="str">
        <f ca="1">IF(ISERROR(MATCH(D$1,INDIRECT("Table!A"&amp;#REF!):INDIRECT("Table!" &amp; $BA$211 &amp;#REF!),0)),"",INDIRECT(CONCATENATE("Table!",ADDRESS(#REF!,MATCH(D$1,INDIRECT("Table!A" &amp;#REF!):INDIRECT("Table!" &amp; $BA$211 &amp;#REF!),0)))))</f>
        <v/>
      </c>
      <c r="E164" s="28" t="str">
        <f ca="1">IF(ISERROR(MATCH(E$1,INDIRECT("Table!A"&amp;#REF!):INDIRECT("Table!" &amp; $BA$211 &amp;#REF!),0)),"",INDIRECT(CONCATENATE("Table!",ADDRESS(#REF!,MATCH(E$1,INDIRECT("Table!A" &amp;#REF!):INDIRECT("Table!" &amp; $BA$211 &amp;#REF!),0)))))</f>
        <v/>
      </c>
      <c r="F164" s="28" t="str">
        <f ca="1">IF(ISERROR(MATCH(F$1,INDIRECT("Table!A"&amp;#REF!):INDIRECT("Table!" &amp; $BA$211 &amp;#REF!),0)),"",INDIRECT(CONCATENATE("Table!",ADDRESS(#REF!,MATCH(F$1,INDIRECT("Table!A" &amp;#REF!):INDIRECT("Table!" &amp; $BA$211 &amp;#REF!),0)))))</f>
        <v/>
      </c>
      <c r="G164" s="28" t="str">
        <f ca="1">IF(ISERROR(MATCH(G$1,INDIRECT("Table!A"&amp;#REF!):INDIRECT("Table!" &amp; $BA$211 &amp;#REF!),0)),"",INDIRECT(CONCATENATE("Table!",ADDRESS(#REF!,MATCH(G$1,INDIRECT("Table!A" &amp;#REF!):INDIRECT("Table!" &amp; $BA$211 &amp;#REF!),0)))))</f>
        <v/>
      </c>
      <c r="H164" s="28" t="str">
        <f ca="1">IF(ISERROR(MATCH(H$1,INDIRECT("Table!A"&amp;#REF!):INDIRECT("Table!" &amp; $BA$211 &amp;#REF!),0)),"",INDIRECT(CONCATENATE("Table!",ADDRESS(#REF!,MATCH(H$1,INDIRECT("Table!A" &amp;#REF!):INDIRECT("Table!" &amp; $BA$211 &amp;#REF!),0)))))</f>
        <v/>
      </c>
      <c r="I164" s="278"/>
      <c r="J164" s="278"/>
      <c r="K164" s="28" t="str">
        <f ca="1">IF(ISERROR(MATCH(L$1,INDIRECT("Table!A"&amp;#REF!):INDIRECT("Table!" &amp; $BA$211 &amp;#REF!),0)),"",INDIRECT(CONCATENATE("Table!",ADDRESS(#REF!,MATCH(L$1,INDIRECT("Table!A" &amp;#REF!):INDIRECT("Table!" &amp; $BA$211 &amp;#REF!),0)))))</f>
        <v/>
      </c>
      <c r="L164" s="28" t="str">
        <f ca="1">IF(ISERROR(MATCH(M$1,INDIRECT("Table!A"&amp;#REF!):INDIRECT("Table!" &amp; $BA$211 &amp;#REF!),0)),"",INDIRECT(CONCATENATE("Table!",ADDRESS(#REF!,MATCH(M$1,INDIRECT("Table!A" &amp;#REF!):INDIRECT("Table!" &amp; $BA$211 &amp;#REF!),0)))))</f>
        <v/>
      </c>
      <c r="M164" s="28" t="str">
        <f ca="1">IF(ISERROR(MATCH(N$1,INDIRECT("Table!A"&amp;#REF!):INDIRECT("Table!" &amp; $BA$211 &amp;#REF!),0)),"",INDIRECT(CONCATENATE("Table!",ADDRESS(#REF!,MATCH(N$1,INDIRECT("Table!A" &amp;#REF!):INDIRECT("Table!" &amp; $BA$211 &amp;#REF!),0)))))</f>
        <v/>
      </c>
      <c r="N164" s="28" t="str">
        <f ca="1">IF(ISERROR(MATCH(O$1,INDIRECT("Table!A"&amp;#REF!):INDIRECT("Table!" &amp; $BA$211 &amp;#REF!),0)),"",INDIRECT(CONCATENATE("Table!",ADDRESS(#REF!,MATCH(O$1,INDIRECT("Table!A" &amp;#REF!):INDIRECT("Table!" &amp; $BA$211 &amp;#REF!),0)))))</f>
        <v/>
      </c>
      <c r="O164" s="278"/>
      <c r="P164" s="278"/>
      <c r="Q164" s="278"/>
      <c r="R164" s="278"/>
      <c r="S164" s="28"/>
      <c r="T164" s="28" t="str">
        <f ca="1">IF(ISERROR(MATCH(V$1,INDIRECT("Table!A"&amp;#REF!):INDIRECT("Table!" &amp; $BA$211 &amp;#REF!),0)),"",INDIRECT(CONCATENATE("Table!",ADDRESS(#REF!,MATCH(V$1,INDIRECT("Table!A" &amp;#REF!):INDIRECT("Table!" &amp; $BA$211 &amp;#REF!),0)))))</f>
        <v/>
      </c>
      <c r="U164" s="28" t="str">
        <f ca="1">IF(ISERROR(MATCH(W$1,INDIRECT("Table!A"&amp;#REF!):INDIRECT("Table!" &amp; $BA$211 &amp;#REF!),0)),"",INDIRECT(CONCATENATE("Table!",ADDRESS(#REF!,MATCH(W$1,INDIRECT("Table!A" &amp;#REF!):INDIRECT("Table!" &amp; $BA$211 &amp;#REF!),0)))))</f>
        <v/>
      </c>
      <c r="BA164" s="121"/>
    </row>
    <row r="165" spans="1:53">
      <c r="A165" s="4"/>
      <c r="B165" s="28" t="str">
        <f ca="1">IF(ISERROR(MATCH(B$1,INDIRECT("Table!A"&amp;$AO165):INDIRECT("Table!" &amp; $BA$211 &amp; $AO165),0)),"",INDIRECT(CONCATENATE("Table!",ADDRESS($AK165,MATCH(B$1,INDIRECT("Table!A" &amp; $AO165):INDIRECT("Table!" &amp; $BA$211 &amp; $AO165),0)))))</f>
        <v/>
      </c>
      <c r="C165" s="28" t="str">
        <f ca="1">IF(ISERROR(MATCH(C$1,INDIRECT("Table!A"&amp;$AO165):INDIRECT("Table!" &amp; $BA$211 &amp; $AO165),0)),"",INDIRECT(CONCATENATE("Table!",ADDRESS($AK165,MATCH(C$1,INDIRECT("Table!A" &amp; $AO165):INDIRECT("Table!" &amp; $BA$211 &amp; $AO165),0)))))</f>
        <v/>
      </c>
      <c r="D165" s="28" t="str">
        <f ca="1">IF(ISERROR(MATCH(D$1,INDIRECT("Table!A"&amp;$AO165):INDIRECT("Table!" &amp; $BA$211 &amp; $AO165),0)),"",INDIRECT(CONCATENATE("Table!",ADDRESS($AK165,MATCH(D$1,INDIRECT("Table!A" &amp; $AO165):INDIRECT("Table!" &amp; $BA$211 &amp; $AO165),0)))))</f>
        <v/>
      </c>
      <c r="E165" s="28" t="str">
        <f ca="1">IF(ISERROR(MATCH(E$1,INDIRECT("Table!A"&amp;$AO165):INDIRECT("Table!" &amp; $BA$211 &amp; $AO165),0)),"",INDIRECT(CONCATENATE("Table!",ADDRESS($AK165,MATCH(E$1,INDIRECT("Table!A" &amp; $AO165):INDIRECT("Table!" &amp; $BA$211 &amp; $AO165),0)))))</f>
        <v/>
      </c>
      <c r="F165" s="28" t="str">
        <f ca="1">IF(ISERROR(MATCH(F$1,INDIRECT("Table!A"&amp;$AO165):INDIRECT("Table!" &amp; $BA$211 &amp; $AO165),0)),"",INDIRECT(CONCATENATE("Table!",ADDRESS($AK165,MATCH(F$1,INDIRECT("Table!A" &amp; $AO165):INDIRECT("Table!" &amp; $BA$211 &amp; $AO165),0)))))</f>
        <v/>
      </c>
      <c r="G165" s="28" t="str">
        <f ca="1">IF(ISERROR(MATCH(G$1,INDIRECT("Table!A"&amp;$AO165):INDIRECT("Table!" &amp; $BA$211 &amp; $AO165),0)),"",INDIRECT(CONCATENATE("Table!",ADDRESS($AK165,MATCH(G$1,INDIRECT("Table!A" &amp; $AO165):INDIRECT("Table!" &amp; $BA$211 &amp; $AO165),0)))))</f>
        <v/>
      </c>
      <c r="H165" s="28" t="str">
        <f ca="1">IF(ISERROR(MATCH(H$1,INDIRECT("Table!A"&amp;$AO165):INDIRECT("Table!" &amp; $BA$211 &amp; $AO165),0)),"",INDIRECT(CONCATENATE("Table!",ADDRESS($AK165,MATCH(H$1,INDIRECT("Table!A" &amp; $AO165):INDIRECT("Table!" &amp; $BA$211 &amp; $AO165),0)))))</f>
        <v/>
      </c>
      <c r="I165" s="278"/>
      <c r="J165" s="278"/>
      <c r="K165" s="28" t="str">
        <f ca="1">IF(ISERROR(MATCH(L$1,INDIRECT("Table!A"&amp;$AO165):INDIRECT("Table!" &amp; $BA$211 &amp; $AO165),0)),"",INDIRECT(CONCATENATE("Table!",ADDRESS($AK165,MATCH(L$1,INDIRECT("Table!A" &amp; $AO165):INDIRECT("Table!" &amp; $BA$211 &amp; $AO165),0)))))</f>
        <v/>
      </c>
      <c r="L165" s="28" t="str">
        <f ca="1">IF(ISERROR(MATCH(M$1,INDIRECT("Table!A"&amp;$AO165):INDIRECT("Table!" &amp; $BA$211 &amp; $AO165),0)),"",INDIRECT(CONCATENATE("Table!",ADDRESS($AK165,MATCH(M$1,INDIRECT("Table!A" &amp; $AO165):INDIRECT("Table!" &amp; $BA$211 &amp; $AO165),0)))))</f>
        <v/>
      </c>
      <c r="M165" s="28" t="str">
        <f ca="1">IF(ISERROR(MATCH(N$1,INDIRECT("Table!A"&amp;$AO165):INDIRECT("Table!" &amp; $BA$211 &amp; $AO165),0)),"",INDIRECT(CONCATENATE("Table!",ADDRESS($AK165,MATCH(N$1,INDIRECT("Table!A" &amp; $AO165):INDIRECT("Table!" &amp; $BA$211 &amp; $AO165),0)))))</f>
        <v/>
      </c>
      <c r="N165" s="28" t="str">
        <f ca="1">IF(ISERROR(MATCH(O$1,INDIRECT("Table!A"&amp;$AO165):INDIRECT("Table!" &amp; $BA$211 &amp; $AO165),0)),"",INDIRECT(CONCATENATE("Table!",ADDRESS($AK165,MATCH(O$1,INDIRECT("Table!A" &amp; $AO165):INDIRECT("Table!" &amp; $BA$211 &amp; $AO165),0)))))</f>
        <v/>
      </c>
      <c r="O165" s="278"/>
      <c r="P165" s="278"/>
      <c r="Q165" s="278"/>
      <c r="R165" s="278"/>
      <c r="S165" s="28" t="str">
        <f ca="1">IF(ISERROR(MATCH(U$1,INDIRECT("Table!A"&amp;$AO165):INDIRECT("Table!" &amp;#REF! &amp; $AO165),0)),"",INDIRECT(CONCATENATE("Table!",ADDRESS($AK165,MATCH(U$1,INDIRECT("Table!A" &amp; $AO165):INDIRECT("Table!" &amp;#REF! &amp; $AO165),0)))))</f>
        <v/>
      </c>
      <c r="T165" s="28" t="str">
        <f ca="1">IF(ISERROR(MATCH(V$1,INDIRECT("Table!A"&amp;$AW165):INDIRECT("Table!" &amp; $BA$211 &amp; $AW165),0)),"",INDIRECT(CONCATENATE("Table!",ADDRESS($AS165,MATCH(V$1,INDIRECT("Table!A" &amp; $AW165):INDIRECT("Table!" &amp; $BA$211 &amp; $AW165),0)))))</f>
        <v/>
      </c>
      <c r="U165" s="28" t="str">
        <f ca="1">IF(ISERROR(MATCH(W$1,INDIRECT("Table!A"&amp;$AW165):INDIRECT("Table!" &amp; $BA$211 &amp; $AW165),0)),"",INDIRECT(CONCATENATE("Table!",ADDRESS($AS165,MATCH(W$1,INDIRECT("Table!A" &amp; $AW165):INDIRECT("Table!" &amp; $BA$211 &amp; $AW165),0)))))</f>
        <v/>
      </c>
      <c r="V165" s="28" t="str">
        <f ca="1">IF(ISERROR(MATCH(X$1,INDIRECT("Table!A"&amp;$AW165):INDIRECT("Table!" &amp; $BA$211 &amp; $AW165),0)),"",INDIRECT(CONCATENATE("Table!",ADDRESS($AS165,MATCH(X$1,INDIRECT("Table!A" &amp; $AW165):INDIRECT("Table!" &amp; $BA$211 &amp; $AW165),0)))))</f>
        <v/>
      </c>
      <c r="W165" s="28" t="str">
        <f ca="1">IF(ISERROR(MATCH(Y$1,INDIRECT("Table!A"&amp;$AW165):INDIRECT("Table!" &amp; $BA$211 &amp; $AW165),0)),"",INDIRECT(CONCATENATE("Table!",ADDRESS($AS165,MATCH(Y$1,INDIRECT("Table!A" &amp; $AW165):INDIRECT("Table!" &amp; $BA$211 &amp; $AW165),0)))))</f>
        <v/>
      </c>
      <c r="X165" s="28" t="str">
        <f ca="1">IF(ISERROR(MATCH(Z$1,INDIRECT("Table!A"&amp;$AW165):INDIRECT("Table!" &amp; $BA$211 &amp; $AW165),0)),"",INDIRECT(CONCATENATE("Table!",ADDRESS($AS165,MATCH(Z$1,INDIRECT("Table!A" &amp; $AW165):INDIRECT("Table!" &amp; $BA$211 &amp; $AW165),0)))))</f>
        <v/>
      </c>
      <c r="Y165" s="28" t="str">
        <f ca="1">IF(ISERROR(MATCH(AA$1,INDIRECT("Table!A"&amp;$AW165):INDIRECT("Table!" &amp; $BA$211 &amp; $AW165),0)),"",INDIRECT(CONCATENATE("Table!",ADDRESS($AS165,MATCH(AA$1,INDIRECT("Table!A" &amp; $AW165):INDIRECT("Table!" &amp; $BA$211 &amp; $AW165),0)))))</f>
        <v/>
      </c>
      <c r="Z165" s="28" t="str">
        <f ca="1">IF(ISERROR(MATCH(AB$1,INDIRECT("Table!A"&amp;$AW165):INDIRECT("Table!" &amp; $BA$211 &amp; $AW165),0)),"",INDIRECT(CONCATENATE("Table!",ADDRESS($AS165,MATCH(AB$1,INDIRECT("Table!A" &amp; $AW165):INDIRECT("Table!" &amp; $BA$211 &amp; $AW165),0)))))</f>
        <v/>
      </c>
      <c r="AA165" s="278"/>
      <c r="AB165" s="278"/>
      <c r="AC165" s="28" t="str">
        <f ca="1">IF(ISERROR(MATCH(AF$1,INDIRECT("Table!A"&amp;$AW165):INDIRECT("Table!" &amp; $BA$211 &amp; $AW165),0)),"",INDIRECT(CONCATENATE("Table!",ADDRESS($AS165,MATCH(AF$1,INDIRECT("Table!A" &amp; $AW165):INDIRECT("Table!" &amp; $BA$211 &amp; $AW165),0)))))</f>
        <v/>
      </c>
      <c r="AD165" s="28" t="str">
        <f ca="1">IF(ISERROR(MATCH(AG$1,INDIRECT("Table!A"&amp;$AW165):INDIRECT("Table!" &amp; $BA$211 &amp; $AW165),0)),"",INDIRECT(CONCATENATE("Table!",ADDRESS($AS165,MATCH(AG$1,INDIRECT("Table!A" &amp; $AW165):INDIRECT("Table!" &amp; $BA$211 &amp; $AW165),0)))))</f>
        <v/>
      </c>
      <c r="AE165" s="28" t="str">
        <f ca="1">IF(ISERROR(MATCH(AH$1,INDIRECT("Table!A"&amp;$AW165):INDIRECT("Table!" &amp; $BA$211 &amp; $AW165),0)),"",INDIRECT(CONCATENATE("Table!",ADDRESS($AS165,MATCH(AH$1,INDIRECT("Table!A" &amp; $AW165):INDIRECT("Table!" &amp; $BA$211 &amp; $AW165),0)))))</f>
        <v/>
      </c>
      <c r="AF165" s="28" t="str">
        <f ca="1">IF(ISERROR(MATCH(AI$1,INDIRECT("Table!A"&amp;$AW165):INDIRECT("Table!" &amp; $BA$211 &amp; $AW165),0)),"",INDIRECT(CONCATENATE("Table!",ADDRESS($AS165,MATCH(AI$1,INDIRECT("Table!A" &amp; $AW165):INDIRECT("Table!" &amp; $BA$211 &amp; $AW165),0)))))</f>
        <v/>
      </c>
      <c r="AG165" s="28" t="str">
        <f ca="1">IF(ISERROR(MATCH(AJ$1,INDIRECT("Table!A"&amp;$AW165):INDIRECT("Table!" &amp; $BA$211 &amp; $AW165),0)),"",INDIRECT(CONCATENATE("Table!",ADDRESS($AS165,MATCH(AJ$1,INDIRECT("Table!A" &amp; $AW165):INDIRECT("Table!" &amp; $BA$211 &amp; $AW165),0)))))</f>
        <v/>
      </c>
      <c r="AH165" s="278" t="str">
        <f ca="1">IF(ISERROR(MATCH(AK$1,INDIRECT("Table!A"&amp;$AW165):INDIRECT("Table!" &amp; $BA$211 &amp; $AW165),0)),"",INDIRECT(CONCATENATE("Table!",ADDRESS($AS165,MATCH(AK$1,INDIRECT("Table!A" &amp; $AW165):INDIRECT("Table!" &amp; $BA$211 &amp; $AW165),0)))))</f>
        <v/>
      </c>
      <c r="AI165" s="278"/>
      <c r="AJ165" s="10"/>
      <c r="AK165" s="10"/>
      <c r="AO165" s="24"/>
      <c r="AS165" s="10"/>
      <c r="AW165" s="24"/>
      <c r="BA165" s="120"/>
    </row>
    <row r="166" spans="1:53">
      <c r="A166" s="4"/>
      <c r="B166" s="28" t="str">
        <f ca="1">IF(ISERROR(MATCH(B$1,INDIRECT("Table!A"&amp;$AO166):INDIRECT("Table!" &amp; $BA$211 &amp; $AO166),0)),"",INDIRECT(CONCATENATE("Table!",ADDRESS($AK166,MATCH(B$1,INDIRECT("Table!A" &amp; $AO166):INDIRECT("Table!" &amp; $BA$211 &amp; $AO166),0)))))</f>
        <v/>
      </c>
      <c r="C166" s="28" t="str">
        <f ca="1">IF(ISERROR(MATCH(C$1,INDIRECT("Table!A"&amp;$AO166):INDIRECT("Table!" &amp; $BA$211 &amp; $AO166),0)),"",INDIRECT(CONCATENATE("Table!",ADDRESS($AK166,MATCH(C$1,INDIRECT("Table!A" &amp; $AO166):INDIRECT("Table!" &amp; $BA$211 &amp; $AO166),0)))))</f>
        <v/>
      </c>
      <c r="D166" s="28" t="str">
        <f ca="1">IF(ISERROR(MATCH(D$1,INDIRECT("Table!A"&amp;$AO166):INDIRECT("Table!" &amp; $BA$211 &amp; $AO166),0)),"",INDIRECT(CONCATENATE("Table!",ADDRESS($AK166,MATCH(D$1,INDIRECT("Table!A" &amp; $AO166):INDIRECT("Table!" &amp; $BA$211 &amp; $AO166),0)))))</f>
        <v/>
      </c>
      <c r="E166" s="28" t="str">
        <f ca="1">IF(ISERROR(MATCH(E$1,INDIRECT("Table!A"&amp;$AO166):INDIRECT("Table!" &amp; $BA$211 &amp; $AO166),0)),"",INDIRECT(CONCATENATE("Table!",ADDRESS($AK166,MATCH(E$1,INDIRECT("Table!A" &amp; $AO166):INDIRECT("Table!" &amp; $BA$211 &amp; $AO166),0)))))</f>
        <v/>
      </c>
      <c r="F166" s="28" t="str">
        <f ca="1">IF(ISERROR(MATCH(F$1,INDIRECT("Table!A"&amp;$AO166):INDIRECT("Table!" &amp; $BA$211 &amp; $AO166),0)),"",INDIRECT(CONCATENATE("Table!",ADDRESS($AK166,MATCH(F$1,INDIRECT("Table!A" &amp; $AO166):INDIRECT("Table!" &amp; $BA$211 &amp; $AO166),0)))))</f>
        <v/>
      </c>
      <c r="G166" s="28" t="str">
        <f ca="1">IF(ISERROR(MATCH(G$1,INDIRECT("Table!A"&amp;$AO166):INDIRECT("Table!" &amp; $BA$211 &amp; $AO166),0)),"",INDIRECT(CONCATENATE("Table!",ADDRESS($AK166,MATCH(G$1,INDIRECT("Table!A" &amp; $AO166):INDIRECT("Table!" &amp; $BA$211 &amp; $AO166),0)))))</f>
        <v/>
      </c>
      <c r="H166" s="28" t="str">
        <f ca="1">IF(ISERROR(MATCH(H$1,INDIRECT("Table!A"&amp;$AO166):INDIRECT("Table!" &amp; $BA$211 &amp; $AO166),0)),"",INDIRECT(CONCATENATE("Table!",ADDRESS($AK166,MATCH(H$1,INDIRECT("Table!A" &amp; $AO166):INDIRECT("Table!" &amp; $BA$211 &amp; $AO166),0)))))</f>
        <v/>
      </c>
      <c r="I166" s="278"/>
      <c r="J166" s="278"/>
      <c r="K166" s="28" t="str">
        <f ca="1">IF(ISERROR(MATCH(L$1,INDIRECT("Table!A"&amp;$AO166):INDIRECT("Table!" &amp; $BA$211 &amp; $AO166),0)),"",INDIRECT(CONCATENATE("Table!",ADDRESS($AK166,MATCH(L$1,INDIRECT("Table!A" &amp; $AO166):INDIRECT("Table!" &amp; $BA$211 &amp; $AO166),0)))))</f>
        <v/>
      </c>
      <c r="L166" s="28" t="str">
        <f ca="1">IF(ISERROR(MATCH(M$1,INDIRECT("Table!A"&amp;$AO166):INDIRECT("Table!" &amp; $BA$211 &amp; $AO166),0)),"",INDIRECT(CONCATENATE("Table!",ADDRESS($AK166,MATCH(M$1,INDIRECT("Table!A" &amp; $AO166):INDIRECT("Table!" &amp; $BA$211 &amp; $AO166),0)))))</f>
        <v/>
      </c>
      <c r="M166" s="28" t="str">
        <f ca="1">IF(ISERROR(MATCH(N$1,INDIRECT("Table!A"&amp;$AO166):INDIRECT("Table!" &amp; $BA$211 &amp; $AO166),0)),"",INDIRECT(CONCATENATE("Table!",ADDRESS($AK166,MATCH(N$1,INDIRECT("Table!A" &amp; $AO166):INDIRECT("Table!" &amp; $BA$211 &amp; $AO166),0)))))</f>
        <v/>
      </c>
      <c r="N166" s="28" t="str">
        <f ca="1">IF(ISERROR(MATCH(O$1,INDIRECT("Table!A"&amp;$AO166):INDIRECT("Table!" &amp; $BA$211 &amp; $AO166),0)),"",INDIRECT(CONCATENATE("Table!",ADDRESS($AK166,MATCH(O$1,INDIRECT("Table!A" &amp; $AO166):INDIRECT("Table!" &amp; $BA$211 &amp; $AO166),0)))))</f>
        <v/>
      </c>
      <c r="O166" s="278"/>
      <c r="P166" s="278"/>
      <c r="Q166" s="278"/>
      <c r="R166" s="278"/>
      <c r="S166" s="28" t="str">
        <f ca="1">IF(ISERROR(MATCH(U$1,INDIRECT("Table!A"&amp;$AO166):INDIRECT("Table!" &amp;#REF! &amp; $AO166),0)),"",INDIRECT(CONCATENATE("Table!",ADDRESS($AK166,MATCH(U$1,INDIRECT("Table!A" &amp; $AO166):INDIRECT("Table!" &amp;#REF! &amp; $AO166),0)))))</f>
        <v/>
      </c>
      <c r="T166" s="28" t="str">
        <f ca="1">IF(ISERROR(MATCH(V$1,INDIRECT("Table!A"&amp;$AW166):INDIRECT("Table!" &amp; $BA$211 &amp; $AW166),0)),"",INDIRECT(CONCATENATE("Table!",ADDRESS($AS166,MATCH(V$1,INDIRECT("Table!A" &amp; $AW166):INDIRECT("Table!" &amp; $BA$211 &amp; $AW166),0)))))</f>
        <v/>
      </c>
      <c r="U166" s="28" t="str">
        <f ca="1">IF(ISERROR(MATCH(W$1,INDIRECT("Table!A"&amp;$AW166):INDIRECT("Table!" &amp; $BA$211 &amp; $AW166),0)),"",INDIRECT(CONCATENATE("Table!",ADDRESS($AS166,MATCH(W$1,INDIRECT("Table!A" &amp; $AW166):INDIRECT("Table!" &amp; $BA$211 &amp; $AW166),0)))))</f>
        <v/>
      </c>
      <c r="V166" s="28" t="str">
        <f ca="1">IF(ISERROR(MATCH(X$1,INDIRECT("Table!A"&amp;$AW166):INDIRECT("Table!" &amp; $BA$211 &amp; $AW166),0)),"",INDIRECT(CONCATENATE("Table!",ADDRESS($AS166,MATCH(X$1,INDIRECT("Table!A" &amp; $AW166):INDIRECT("Table!" &amp; $BA$211 &amp; $AW166),0)))))</f>
        <v/>
      </c>
      <c r="W166" s="28" t="str">
        <f ca="1">IF(ISERROR(MATCH(Y$1,INDIRECT("Table!A"&amp;$AW166):INDIRECT("Table!" &amp; $BA$211 &amp; $AW166),0)),"",INDIRECT(CONCATENATE("Table!",ADDRESS($AS166,MATCH(Y$1,INDIRECT("Table!A" &amp; $AW166):INDIRECT("Table!" &amp; $BA$211 &amp; $AW166),0)))))</f>
        <v/>
      </c>
      <c r="X166" s="28" t="str">
        <f ca="1">IF(ISERROR(MATCH(Z$1,INDIRECT("Table!A"&amp;$AW166):INDIRECT("Table!" &amp; $BA$211 &amp; $AW166),0)),"",INDIRECT(CONCATENATE("Table!",ADDRESS($AS166,MATCH(Z$1,INDIRECT("Table!A" &amp; $AW166):INDIRECT("Table!" &amp; $BA$211 &amp; $AW166),0)))))</f>
        <v/>
      </c>
      <c r="Y166" s="28" t="str">
        <f ca="1">IF(ISERROR(MATCH(AA$1,INDIRECT("Table!A"&amp;$AW166):INDIRECT("Table!" &amp; $BA$211 &amp; $AW166),0)),"",INDIRECT(CONCATENATE("Table!",ADDRESS($AS166,MATCH(AA$1,INDIRECT("Table!A" &amp; $AW166):INDIRECT("Table!" &amp; $BA$211 &amp; $AW166),0)))))</f>
        <v/>
      </c>
      <c r="Z166" s="28" t="str">
        <f ca="1">IF(ISERROR(MATCH(AB$1,INDIRECT("Table!A"&amp;$AW166):INDIRECT("Table!" &amp; $BA$211 &amp; $AW166),0)),"",INDIRECT(CONCATENATE("Table!",ADDRESS($AS166,MATCH(AB$1,INDIRECT("Table!A" &amp; $AW166):INDIRECT("Table!" &amp; $BA$211 &amp; $AW166),0)))))</f>
        <v/>
      </c>
      <c r="AA166" s="278"/>
      <c r="AB166" s="278"/>
      <c r="AC166" s="28" t="str">
        <f ca="1">IF(ISERROR(MATCH(AF$1,INDIRECT("Table!A"&amp;$AW166):INDIRECT("Table!" &amp; $BA$211 &amp; $AW166),0)),"",INDIRECT(CONCATENATE("Table!",ADDRESS($AS166,MATCH(AF$1,INDIRECT("Table!A" &amp; $AW166):INDIRECT("Table!" &amp; $BA$211 &amp; $AW166),0)))))</f>
        <v/>
      </c>
      <c r="AD166" s="28" t="str">
        <f ca="1">IF(ISERROR(MATCH(AG$1,INDIRECT("Table!A"&amp;$AW166):INDIRECT("Table!" &amp; $BA$211 &amp; $AW166),0)),"",INDIRECT(CONCATENATE("Table!",ADDRESS($AS166,MATCH(AG$1,INDIRECT("Table!A" &amp; $AW166):INDIRECT("Table!" &amp; $BA$211 &amp; $AW166),0)))))</f>
        <v/>
      </c>
      <c r="AE166" s="28" t="str">
        <f ca="1">IF(ISERROR(MATCH(AH$1,INDIRECT("Table!A"&amp;$AW166):INDIRECT("Table!" &amp; $BA$211 &amp; $AW166),0)),"",INDIRECT(CONCATENATE("Table!",ADDRESS($AS166,MATCH(AH$1,INDIRECT("Table!A" &amp; $AW166):INDIRECT("Table!" &amp; $BA$211 &amp; $AW166),0)))))</f>
        <v/>
      </c>
      <c r="AF166" s="28" t="str">
        <f ca="1">IF(ISERROR(MATCH(AI$1,INDIRECT("Table!A"&amp;$AW166):INDIRECT("Table!" &amp; $BA$211 &amp; $AW166),0)),"",INDIRECT(CONCATENATE("Table!",ADDRESS($AS166,MATCH(AI$1,INDIRECT("Table!A" &amp; $AW166):INDIRECT("Table!" &amp; $BA$211 &amp; $AW166),0)))))</f>
        <v/>
      </c>
      <c r="AG166" s="28" t="str">
        <f ca="1">IF(ISERROR(MATCH(AJ$1,INDIRECT("Table!A"&amp;$AW166):INDIRECT("Table!" &amp; $BA$211 &amp; $AW166),0)),"",INDIRECT(CONCATENATE("Table!",ADDRESS($AS166,MATCH(AJ$1,INDIRECT("Table!A" &amp; $AW166):INDIRECT("Table!" &amp; $BA$211 &amp; $AW166),0)))))</f>
        <v/>
      </c>
      <c r="AH166" s="278" t="str">
        <f ca="1">IF(ISERROR(MATCH(AK$1,INDIRECT("Table!A"&amp;$AW166):INDIRECT("Table!" &amp; $BA$211 &amp; $AW166),0)),"",INDIRECT(CONCATENATE("Table!",ADDRESS($AS166,MATCH(AK$1,INDIRECT("Table!A" &amp; $AW166):INDIRECT("Table!" &amp; $BA$211 &amp; $AW166),0)))))</f>
        <v/>
      </c>
      <c r="AI166" s="278"/>
      <c r="AJ166" s="10"/>
      <c r="AK166" s="10"/>
      <c r="AO166" s="24"/>
      <c r="AS166" s="10"/>
      <c r="AW166" s="24"/>
      <c r="BA166" s="119"/>
    </row>
    <row r="167" spans="1:53">
      <c r="A167" s="4"/>
      <c r="B167" s="28" t="str">
        <f ca="1">IF(ISERROR(MATCH(B$1,INDIRECT("Table!A"&amp;$AO167):INDIRECT("Table!" &amp; $BA$211 &amp; $AO167),0)),"",INDIRECT(CONCATENATE("Table!",ADDRESS($AK167,MATCH(B$1,INDIRECT("Table!A" &amp; $AO167):INDIRECT("Table!" &amp; $BA$211 &amp; $AO167),0)))))</f>
        <v/>
      </c>
      <c r="C167" s="28" t="str">
        <f ca="1">IF(ISERROR(MATCH(C$1,INDIRECT("Table!A"&amp;$AO167):INDIRECT("Table!" &amp; $BA$211 &amp; $AO167),0)),"",INDIRECT(CONCATENATE("Table!",ADDRESS($AK167,MATCH(C$1,INDIRECT("Table!A" &amp; $AO167):INDIRECT("Table!" &amp; $BA$211 &amp; $AO167),0)))))</f>
        <v/>
      </c>
      <c r="D167" s="28" t="str">
        <f ca="1">IF(ISERROR(MATCH(D$1,INDIRECT("Table!A"&amp;$AO167):INDIRECT("Table!" &amp; $BA$211 &amp; $AO167),0)),"",INDIRECT(CONCATENATE("Table!",ADDRESS($AK167,MATCH(D$1,INDIRECT("Table!A" &amp; $AO167):INDIRECT("Table!" &amp; $BA$211 &amp; $AO167),0)))))</f>
        <v/>
      </c>
      <c r="E167" s="28" t="str">
        <f ca="1">IF(ISERROR(MATCH(E$1,INDIRECT("Table!A"&amp;$AO167):INDIRECT("Table!" &amp; $BA$211 &amp; $AO167),0)),"",INDIRECT(CONCATENATE("Table!",ADDRESS($AK167,MATCH(E$1,INDIRECT("Table!A" &amp; $AO167):INDIRECT("Table!" &amp; $BA$211 &amp; $AO167),0)))))</f>
        <v/>
      </c>
      <c r="F167" s="28" t="str">
        <f ca="1">IF(ISERROR(MATCH(F$1,INDIRECT("Table!A"&amp;$AO167):INDIRECT("Table!" &amp; $BA$211 &amp; $AO167),0)),"",INDIRECT(CONCATENATE("Table!",ADDRESS($AK167,MATCH(F$1,INDIRECT("Table!A" &amp; $AO167):INDIRECT("Table!" &amp; $BA$211 &amp; $AO167),0)))))</f>
        <v/>
      </c>
      <c r="G167" s="28" t="str">
        <f ca="1">IF(ISERROR(MATCH(G$1,INDIRECT("Table!A"&amp;$AO167):INDIRECT("Table!" &amp; $BA$211 &amp; $AO167),0)),"",INDIRECT(CONCATENATE("Table!",ADDRESS($AK167,MATCH(G$1,INDIRECT("Table!A" &amp; $AO167):INDIRECT("Table!" &amp; $BA$211 &amp; $AO167),0)))))</f>
        <v/>
      </c>
      <c r="H167" s="28" t="str">
        <f ca="1">IF(ISERROR(MATCH(H$1,INDIRECT("Table!A"&amp;$AO167):INDIRECT("Table!" &amp; $BA$211 &amp; $AO167),0)),"",INDIRECT(CONCATENATE("Table!",ADDRESS($AK167,MATCH(H$1,INDIRECT("Table!A" &amp; $AO167):INDIRECT("Table!" &amp; $BA$211 &amp; $AO167),0)))))</f>
        <v/>
      </c>
      <c r="I167" s="278"/>
      <c r="J167" s="278"/>
      <c r="K167" s="28" t="str">
        <f ca="1">IF(ISERROR(MATCH(L$1,INDIRECT("Table!A"&amp;$AO167):INDIRECT("Table!" &amp; $BA$211 &amp; $AO167),0)),"",INDIRECT(CONCATENATE("Table!",ADDRESS($AK167,MATCH(L$1,INDIRECT("Table!A" &amp; $AO167):INDIRECT("Table!" &amp; $BA$211 &amp; $AO167),0)))))</f>
        <v/>
      </c>
      <c r="L167" s="28" t="str">
        <f ca="1">IF(ISERROR(MATCH(M$1,INDIRECT("Table!A"&amp;$AO167):INDIRECT("Table!" &amp; $BA$211 &amp; $AO167),0)),"",INDIRECT(CONCATENATE("Table!",ADDRESS($AK167,MATCH(M$1,INDIRECT("Table!A" &amp; $AO167):INDIRECT("Table!" &amp; $BA$211 &amp; $AO167),0)))))</f>
        <v/>
      </c>
      <c r="M167" s="28" t="str">
        <f ca="1">IF(ISERROR(MATCH(N$1,INDIRECT("Table!A"&amp;$AO167):INDIRECT("Table!" &amp; $BA$211 &amp; $AO167),0)),"",INDIRECT(CONCATENATE("Table!",ADDRESS($AK167,MATCH(N$1,INDIRECT("Table!A" &amp; $AO167):INDIRECT("Table!" &amp; $BA$211 &amp; $AO167),0)))))</f>
        <v/>
      </c>
      <c r="N167" s="28" t="str">
        <f ca="1">IF(ISERROR(MATCH(O$1,INDIRECT("Table!A"&amp;$AO167):INDIRECT("Table!" &amp; $BA$211 &amp; $AO167),0)),"",INDIRECT(CONCATENATE("Table!",ADDRESS($AK167,MATCH(O$1,INDIRECT("Table!A" &amp; $AO167):INDIRECT("Table!" &amp; $BA$211 &amp; $AO167),0)))))</f>
        <v/>
      </c>
      <c r="O167" s="278"/>
      <c r="P167" s="278"/>
      <c r="Q167" s="278"/>
      <c r="R167" s="278"/>
      <c r="S167" s="28" t="str">
        <f ca="1">IF(ISERROR(MATCH(U$1,INDIRECT("Table!A"&amp;$AO167):INDIRECT("Table!" &amp;#REF! &amp; $AO167),0)),"",INDIRECT(CONCATENATE("Table!",ADDRESS($AK167,MATCH(U$1,INDIRECT("Table!A" &amp; $AO167):INDIRECT("Table!" &amp;#REF! &amp; $AO167),0)))))</f>
        <v/>
      </c>
      <c r="T167" s="28" t="str">
        <f ca="1">IF(ISERROR(MATCH(V$1,INDIRECT("Table!A"&amp;$AW167):INDIRECT("Table!" &amp; $BA$211 &amp; $AW167),0)),"",INDIRECT(CONCATENATE("Table!",ADDRESS($AS167,MATCH(V$1,INDIRECT("Table!A" &amp; $AW167):INDIRECT("Table!" &amp; $BA$211 &amp; $AW167),0)))))</f>
        <v/>
      </c>
      <c r="U167" s="28" t="str">
        <f ca="1">IF(ISERROR(MATCH(W$1,INDIRECT("Table!A"&amp;$AW167):INDIRECT("Table!" &amp; $BA$211 &amp; $AW167),0)),"",INDIRECT(CONCATENATE("Table!",ADDRESS($AS167,MATCH(W$1,INDIRECT("Table!A" &amp; $AW167):INDIRECT("Table!" &amp; $BA$211 &amp; $AW167),0)))))</f>
        <v/>
      </c>
      <c r="V167" s="28" t="str">
        <f ca="1">IF(ISERROR(MATCH(X$1,INDIRECT("Table!A"&amp;$AW167):INDIRECT("Table!" &amp; $BA$211 &amp; $AW167),0)),"",INDIRECT(CONCATENATE("Table!",ADDRESS($AS167,MATCH(X$1,INDIRECT("Table!A" &amp; $AW167):INDIRECT("Table!" &amp; $BA$211 &amp; $AW167),0)))))</f>
        <v/>
      </c>
      <c r="W167" s="28" t="str">
        <f ca="1">IF(ISERROR(MATCH(Y$1,INDIRECT("Table!A"&amp;$AW167):INDIRECT("Table!" &amp; $BA$211 &amp; $AW167),0)),"",INDIRECT(CONCATENATE("Table!",ADDRESS($AS167,MATCH(Y$1,INDIRECT("Table!A" &amp; $AW167):INDIRECT("Table!" &amp; $BA$211 &amp; $AW167),0)))))</f>
        <v/>
      </c>
      <c r="X167" s="28" t="str">
        <f ca="1">IF(ISERROR(MATCH(Z$1,INDIRECT("Table!A"&amp;$AW167):INDIRECT("Table!" &amp; $BA$211 &amp; $AW167),0)),"",INDIRECT(CONCATENATE("Table!",ADDRESS($AS167,MATCH(Z$1,INDIRECT("Table!A" &amp; $AW167):INDIRECT("Table!" &amp; $BA$211 &amp; $AW167),0)))))</f>
        <v/>
      </c>
      <c r="Y167" s="28" t="str">
        <f ca="1">IF(ISERROR(MATCH(AA$1,INDIRECT("Table!A"&amp;$AW167):INDIRECT("Table!" &amp; $BA$211 &amp; $AW167),0)),"",INDIRECT(CONCATENATE("Table!",ADDRESS($AS167,MATCH(AA$1,INDIRECT("Table!A" &amp; $AW167):INDIRECT("Table!" &amp; $BA$211 &amp; $AW167),0)))))</f>
        <v/>
      </c>
      <c r="Z167" s="28" t="str">
        <f ca="1">IF(ISERROR(MATCH(AB$1,INDIRECT("Table!A"&amp;$AW167):INDIRECT("Table!" &amp; $BA$211 &amp; $AW167),0)),"",INDIRECT(CONCATENATE("Table!",ADDRESS($AS167,MATCH(AB$1,INDIRECT("Table!A" &amp; $AW167):INDIRECT("Table!" &amp; $BA$211 &amp; $AW167),0)))))</f>
        <v/>
      </c>
      <c r="AA167" s="278"/>
      <c r="AB167" s="278"/>
      <c r="AC167" s="28" t="str">
        <f ca="1">IF(ISERROR(MATCH(AF$1,INDIRECT("Table!A"&amp;$AW167):INDIRECT("Table!" &amp; $BA$211 &amp; $AW167),0)),"",INDIRECT(CONCATENATE("Table!",ADDRESS($AS167,MATCH(AF$1,INDIRECT("Table!A" &amp; $AW167):INDIRECT("Table!" &amp; $BA$211 &amp; $AW167),0)))))</f>
        <v/>
      </c>
      <c r="AD167" s="28" t="str">
        <f ca="1">IF(ISERROR(MATCH(AG$1,INDIRECT("Table!A"&amp;$AW167):INDIRECT("Table!" &amp; $BA$211 &amp; $AW167),0)),"",INDIRECT(CONCATENATE("Table!",ADDRESS($AS167,MATCH(AG$1,INDIRECT("Table!A" &amp; $AW167):INDIRECT("Table!" &amp; $BA$211 &amp; $AW167),0)))))</f>
        <v/>
      </c>
      <c r="AE167" s="28" t="str">
        <f ca="1">IF(ISERROR(MATCH(AH$1,INDIRECT("Table!A"&amp;$AW167):INDIRECT("Table!" &amp; $BA$211 &amp; $AW167),0)),"",INDIRECT(CONCATENATE("Table!",ADDRESS($AS167,MATCH(AH$1,INDIRECT("Table!A" &amp; $AW167):INDIRECT("Table!" &amp; $BA$211 &amp; $AW167),0)))))</f>
        <v/>
      </c>
      <c r="AF167" s="28" t="str">
        <f ca="1">IF(ISERROR(MATCH(AI$1,INDIRECT("Table!A"&amp;$AW167):INDIRECT("Table!" &amp; $BA$211 &amp; $AW167),0)),"",INDIRECT(CONCATENATE("Table!",ADDRESS($AS167,MATCH(AI$1,INDIRECT("Table!A" &amp; $AW167):INDIRECT("Table!" &amp; $BA$211 &amp; $AW167),0)))))</f>
        <v/>
      </c>
      <c r="AG167" s="28" t="str">
        <f ca="1">IF(ISERROR(MATCH(AJ$1,INDIRECT("Table!A"&amp;$AW167):INDIRECT("Table!" &amp; $BA$211 &amp; $AW167),0)),"",INDIRECT(CONCATENATE("Table!",ADDRESS($AS167,MATCH(AJ$1,INDIRECT("Table!A" &amp; $AW167):INDIRECT("Table!" &amp; $BA$211 &amp; $AW167),0)))))</f>
        <v/>
      </c>
      <c r="AH167" s="278" t="str">
        <f ca="1">IF(ISERROR(MATCH(AK$1,INDIRECT("Table!A"&amp;$AW167):INDIRECT("Table!" &amp; $BA$211 &amp; $AW167),0)),"",INDIRECT(CONCATENATE("Table!",ADDRESS($AS167,MATCH(AK$1,INDIRECT("Table!A" &amp; $AW167):INDIRECT("Table!" &amp; $BA$211 &amp; $AW167),0)))))</f>
        <v/>
      </c>
      <c r="AI167" s="278"/>
      <c r="AJ167" s="10"/>
      <c r="AK167" s="10"/>
      <c r="AO167" s="24"/>
      <c r="AS167" s="10"/>
      <c r="AW167" s="24"/>
      <c r="BA167" s="118"/>
    </row>
    <row r="168" spans="1:53">
      <c r="A168" s="4"/>
      <c r="B168" s="28" t="str">
        <f ca="1">IF(ISERROR(MATCH(B$1,INDIRECT("Table!A"&amp;$AO168):INDIRECT("Table!" &amp; $BA$211 &amp; $AO168),0)),"",INDIRECT(CONCATENATE("Table!",ADDRESS($AK168,MATCH(B$1,INDIRECT("Table!A" &amp; $AO168):INDIRECT("Table!" &amp; $BA$211 &amp; $AO168),0)))))</f>
        <v/>
      </c>
      <c r="C168" s="28" t="str">
        <f ca="1">IF(ISERROR(MATCH(C$1,INDIRECT("Table!A"&amp;$AO168):INDIRECT("Table!" &amp; $BA$211 &amp; $AO168),0)),"",INDIRECT(CONCATENATE("Table!",ADDRESS($AK168,MATCH(C$1,INDIRECT("Table!A" &amp; $AO168):INDIRECT("Table!" &amp; $BA$211 &amp; $AO168),0)))))</f>
        <v/>
      </c>
      <c r="D168" s="28" t="str">
        <f ca="1">IF(ISERROR(MATCH(D$1,INDIRECT("Table!A"&amp;$AO168):INDIRECT("Table!" &amp; $BA$211 &amp; $AO168),0)),"",INDIRECT(CONCATENATE("Table!",ADDRESS($AK168,MATCH(D$1,INDIRECT("Table!A" &amp; $AO168):INDIRECT("Table!" &amp; $BA$211 &amp; $AO168),0)))))</f>
        <v/>
      </c>
      <c r="E168" s="28" t="str">
        <f ca="1">IF(ISERROR(MATCH(E$1,INDIRECT("Table!A"&amp;$AO168):INDIRECT("Table!" &amp; $BA$211 &amp; $AO168),0)),"",INDIRECT(CONCATENATE("Table!",ADDRESS($AK168,MATCH(E$1,INDIRECT("Table!A" &amp; $AO168):INDIRECT("Table!" &amp; $BA$211 &amp; $AO168),0)))))</f>
        <v/>
      </c>
      <c r="F168" s="28" t="str">
        <f ca="1">IF(ISERROR(MATCH(F$1,INDIRECT("Table!A"&amp;$AO168):INDIRECT("Table!" &amp; $BA$211 &amp; $AO168),0)),"",INDIRECT(CONCATENATE("Table!",ADDRESS($AK168,MATCH(F$1,INDIRECT("Table!A" &amp; $AO168):INDIRECT("Table!" &amp; $BA$211 &amp; $AO168),0)))))</f>
        <v/>
      </c>
      <c r="G168" s="28" t="str">
        <f ca="1">IF(ISERROR(MATCH(G$1,INDIRECT("Table!A"&amp;$AO168):INDIRECT("Table!" &amp; $BA$211 &amp; $AO168),0)),"",INDIRECT(CONCATENATE("Table!",ADDRESS($AK168,MATCH(G$1,INDIRECT("Table!A" &amp; $AO168):INDIRECT("Table!" &amp; $BA$211 &amp; $AO168),0)))))</f>
        <v/>
      </c>
      <c r="H168" s="28" t="str">
        <f ca="1">IF(ISERROR(MATCH(H$1,INDIRECT("Table!A"&amp;$AO168):INDIRECT("Table!" &amp; $BA$211 &amp; $AO168),0)),"",INDIRECT(CONCATENATE("Table!",ADDRESS($AK168,MATCH(H$1,INDIRECT("Table!A" &amp; $AO168):INDIRECT("Table!" &amp; $BA$211 &amp; $AO168),0)))))</f>
        <v/>
      </c>
      <c r="I168" s="278"/>
      <c r="J168" s="278"/>
      <c r="K168" s="28" t="str">
        <f ca="1">IF(ISERROR(MATCH(L$1,INDIRECT("Table!A"&amp;$AO168):INDIRECT("Table!" &amp; $BA$211 &amp; $AO168),0)),"",INDIRECT(CONCATENATE("Table!",ADDRESS($AK168,MATCH(L$1,INDIRECT("Table!A" &amp; $AO168):INDIRECT("Table!" &amp; $BA$211 &amp; $AO168),0)))))</f>
        <v/>
      </c>
      <c r="L168" s="28" t="str">
        <f ca="1">IF(ISERROR(MATCH(M$1,INDIRECT("Table!A"&amp;$AO168):INDIRECT("Table!" &amp; $BA$211 &amp; $AO168),0)),"",INDIRECT(CONCATENATE("Table!",ADDRESS($AK168,MATCH(M$1,INDIRECT("Table!A" &amp; $AO168):INDIRECT("Table!" &amp; $BA$211 &amp; $AO168),0)))))</f>
        <v/>
      </c>
      <c r="M168" s="28" t="str">
        <f ca="1">IF(ISERROR(MATCH(N$1,INDIRECT("Table!A"&amp;$AO168):INDIRECT("Table!" &amp; $BA$211 &amp; $AO168),0)),"",INDIRECT(CONCATENATE("Table!",ADDRESS($AK168,MATCH(N$1,INDIRECT("Table!A" &amp; $AO168):INDIRECT("Table!" &amp; $BA$211 &amp; $AO168),0)))))</f>
        <v/>
      </c>
      <c r="N168" s="28" t="str">
        <f ca="1">IF(ISERROR(MATCH(O$1,INDIRECT("Table!A"&amp;$AO168):INDIRECT("Table!" &amp; $BA$211 &amp; $AO168),0)),"",INDIRECT(CONCATENATE("Table!",ADDRESS($AK168,MATCH(O$1,INDIRECT("Table!A" &amp; $AO168):INDIRECT("Table!" &amp; $BA$211 &amp; $AO168),0)))))</f>
        <v/>
      </c>
      <c r="O168" s="278"/>
      <c r="P168" s="278"/>
      <c r="Q168" s="278"/>
      <c r="R168" s="278"/>
      <c r="S168" s="28" t="str">
        <f ca="1">IF(ISERROR(MATCH(U$1,INDIRECT("Table!A"&amp;$AO168):INDIRECT("Table!" &amp;#REF! &amp; $AO168),0)),"",INDIRECT(CONCATENATE("Table!",ADDRESS($AK168,MATCH(U$1,INDIRECT("Table!A" &amp; $AO168):INDIRECT("Table!" &amp;#REF! &amp; $AO168),0)))))</f>
        <v/>
      </c>
      <c r="T168" s="28" t="str">
        <f ca="1">IF(ISERROR(MATCH(V$1,INDIRECT("Table!A"&amp;$AW168):INDIRECT("Table!" &amp; $BA$211 &amp; $AW168),0)),"",INDIRECT(CONCATENATE("Table!",ADDRESS($AS168,MATCH(V$1,INDIRECT("Table!A" &amp; $AW168):INDIRECT("Table!" &amp; $BA$211 &amp; $AW168),0)))))</f>
        <v/>
      </c>
      <c r="U168" s="28" t="str">
        <f ca="1">IF(ISERROR(MATCH(W$1,INDIRECT("Table!A"&amp;$AW168):INDIRECT("Table!" &amp; $BA$211 &amp; $AW168),0)),"",INDIRECT(CONCATENATE("Table!",ADDRESS($AS168,MATCH(W$1,INDIRECT("Table!A" &amp; $AW168):INDIRECT("Table!" &amp; $BA$211 &amp; $AW168),0)))))</f>
        <v/>
      </c>
      <c r="V168" s="28" t="str">
        <f ca="1">IF(ISERROR(MATCH(X$1,INDIRECT("Table!A"&amp;$AW168):INDIRECT("Table!" &amp; $BA$211 &amp; $AW168),0)),"",INDIRECT(CONCATENATE("Table!",ADDRESS($AS168,MATCH(X$1,INDIRECT("Table!A" &amp; $AW168):INDIRECT("Table!" &amp; $BA$211 &amp; $AW168),0)))))</f>
        <v/>
      </c>
      <c r="W168" s="28" t="str">
        <f ca="1">IF(ISERROR(MATCH(Y$1,INDIRECT("Table!A"&amp;$AW168):INDIRECT("Table!" &amp; $BA$211 &amp; $AW168),0)),"",INDIRECT(CONCATENATE("Table!",ADDRESS($AS168,MATCH(Y$1,INDIRECT("Table!A" &amp; $AW168):INDIRECT("Table!" &amp; $BA$211 &amp; $AW168),0)))))</f>
        <v/>
      </c>
      <c r="X168" s="28" t="str">
        <f ca="1">IF(ISERROR(MATCH(Z$1,INDIRECT("Table!A"&amp;$AW168):INDIRECT("Table!" &amp; $BA$211 &amp; $AW168),0)),"",INDIRECT(CONCATENATE("Table!",ADDRESS($AS168,MATCH(Z$1,INDIRECT("Table!A" &amp; $AW168):INDIRECT("Table!" &amp; $BA$211 &amp; $AW168),0)))))</f>
        <v/>
      </c>
      <c r="Y168" s="28" t="str">
        <f ca="1">IF(ISERROR(MATCH(AA$1,INDIRECT("Table!A"&amp;$AW168):INDIRECT("Table!" &amp; $BA$211 &amp; $AW168),0)),"",INDIRECT(CONCATENATE("Table!",ADDRESS($AS168,MATCH(AA$1,INDIRECT("Table!A" &amp; $AW168):INDIRECT("Table!" &amp; $BA$211 &amp; $AW168),0)))))</f>
        <v/>
      </c>
      <c r="Z168" s="28" t="str">
        <f ca="1">IF(ISERROR(MATCH(AB$1,INDIRECT("Table!A"&amp;$AW168):INDIRECT("Table!" &amp; $BA$211 &amp; $AW168),0)),"",INDIRECT(CONCATENATE("Table!",ADDRESS($AS168,MATCH(AB$1,INDIRECT("Table!A" &amp; $AW168):INDIRECT("Table!" &amp; $BA$211 &amp; $AW168),0)))))</f>
        <v/>
      </c>
      <c r="AA168" s="278"/>
      <c r="AB168" s="278"/>
      <c r="AC168" s="28" t="str">
        <f ca="1">IF(ISERROR(MATCH(AF$1,INDIRECT("Table!A"&amp;$AW168):INDIRECT("Table!" &amp; $BA$211 &amp; $AW168),0)),"",INDIRECT(CONCATENATE("Table!",ADDRESS($AS168,MATCH(AF$1,INDIRECT("Table!A" &amp; $AW168):INDIRECT("Table!" &amp; $BA$211 &amp; $AW168),0)))))</f>
        <v/>
      </c>
      <c r="AD168" s="28" t="str">
        <f ca="1">IF(ISERROR(MATCH(AG$1,INDIRECT("Table!A"&amp;$AW168):INDIRECT("Table!" &amp; $BA$211 &amp; $AW168),0)),"",INDIRECT(CONCATENATE("Table!",ADDRESS($AS168,MATCH(AG$1,INDIRECT("Table!A" &amp; $AW168):INDIRECT("Table!" &amp; $BA$211 &amp; $AW168),0)))))</f>
        <v/>
      </c>
      <c r="AE168" s="28" t="str">
        <f ca="1">IF(ISERROR(MATCH(AH$1,INDIRECT("Table!A"&amp;$AW168):INDIRECT("Table!" &amp; $BA$211 &amp; $AW168),0)),"",INDIRECT(CONCATENATE("Table!",ADDRESS($AS168,MATCH(AH$1,INDIRECT("Table!A" &amp; $AW168):INDIRECT("Table!" &amp; $BA$211 &amp; $AW168),0)))))</f>
        <v/>
      </c>
      <c r="AF168" s="28" t="str">
        <f ca="1">IF(ISERROR(MATCH(AI$1,INDIRECT("Table!A"&amp;$AW168):INDIRECT("Table!" &amp; $BA$211 &amp; $AW168),0)),"",INDIRECT(CONCATENATE("Table!",ADDRESS($AS168,MATCH(AI$1,INDIRECT("Table!A" &amp; $AW168):INDIRECT("Table!" &amp; $BA$211 &amp; $AW168),0)))))</f>
        <v/>
      </c>
      <c r="AG168" s="28" t="str">
        <f ca="1">IF(ISERROR(MATCH(AJ$1,INDIRECT("Table!A"&amp;$AW168):INDIRECT("Table!" &amp; $BA$211 &amp; $AW168),0)),"",INDIRECT(CONCATENATE("Table!",ADDRESS($AS168,MATCH(AJ$1,INDIRECT("Table!A" &amp; $AW168):INDIRECT("Table!" &amp; $BA$211 &amp; $AW168),0)))))</f>
        <v/>
      </c>
      <c r="AH168" s="278" t="str">
        <f ca="1">IF(ISERROR(MATCH(AK$1,INDIRECT("Table!A"&amp;$AW168):INDIRECT("Table!" &amp; $BA$211 &amp; $AW168),0)),"",INDIRECT(CONCATENATE("Table!",ADDRESS($AS168,MATCH(AK$1,INDIRECT("Table!A" &amp; $AW168):INDIRECT("Table!" &amp; $BA$211 &amp; $AW168),0)))))</f>
        <v/>
      </c>
      <c r="AI168" s="278"/>
      <c r="AJ168" s="10"/>
      <c r="AK168" s="10"/>
      <c r="AO168" s="24"/>
      <c r="AS168" s="10"/>
      <c r="AW168" s="24"/>
      <c r="BA168" s="117"/>
    </row>
    <row r="169" spans="1:53">
      <c r="A169" s="4"/>
      <c r="B169" s="28" t="str">
        <f ca="1">IF(ISERROR(MATCH(B$1,INDIRECT("Table!A"&amp;$AO169):INDIRECT("Table!" &amp; $BA$211 &amp; $AO169),0)),"",INDIRECT(CONCATENATE("Table!",ADDRESS($AK169,MATCH(B$1,INDIRECT("Table!A" &amp; $AO169):INDIRECT("Table!" &amp; $BA$211 &amp; $AO169),0)))))</f>
        <v/>
      </c>
      <c r="C169" s="28" t="str">
        <f ca="1">IF(ISERROR(MATCH(C$1,INDIRECT("Table!A"&amp;$AO169):INDIRECT("Table!" &amp; $BA$211 &amp; $AO169),0)),"",INDIRECT(CONCATENATE("Table!",ADDRESS($AK169,MATCH(C$1,INDIRECT("Table!A" &amp; $AO169):INDIRECT("Table!" &amp; $BA$211 &amp; $AO169),0)))))</f>
        <v/>
      </c>
      <c r="D169" s="28" t="str">
        <f ca="1">IF(ISERROR(MATCH(D$1,INDIRECT("Table!A"&amp;$AO169):INDIRECT("Table!" &amp; $BA$211 &amp; $AO169),0)),"",INDIRECT(CONCATENATE("Table!",ADDRESS($AK169,MATCH(D$1,INDIRECT("Table!A" &amp; $AO169):INDIRECT("Table!" &amp; $BA$211 &amp; $AO169),0)))))</f>
        <v/>
      </c>
      <c r="E169" s="28" t="str">
        <f ca="1">IF(ISERROR(MATCH(E$1,INDIRECT("Table!A"&amp;$AO169):INDIRECT("Table!" &amp; $BA$211 &amp; $AO169),0)),"",INDIRECT(CONCATENATE("Table!",ADDRESS($AK169,MATCH(E$1,INDIRECT("Table!A" &amp; $AO169):INDIRECT("Table!" &amp; $BA$211 &amp; $AO169),0)))))</f>
        <v/>
      </c>
      <c r="F169" s="28" t="str">
        <f ca="1">IF(ISERROR(MATCH(F$1,INDIRECT("Table!A"&amp;$AO169):INDIRECT("Table!" &amp; $BA$211 &amp; $AO169),0)),"",INDIRECT(CONCATENATE("Table!",ADDRESS($AK169,MATCH(F$1,INDIRECT("Table!A" &amp; $AO169):INDIRECT("Table!" &amp; $BA$211 &amp; $AO169),0)))))</f>
        <v/>
      </c>
      <c r="G169" s="28" t="str">
        <f ca="1">IF(ISERROR(MATCH(G$1,INDIRECT("Table!A"&amp;$AO169):INDIRECT("Table!" &amp; $BA$211 &amp; $AO169),0)),"",INDIRECT(CONCATENATE("Table!",ADDRESS($AK169,MATCH(G$1,INDIRECT("Table!A" &amp; $AO169):INDIRECT("Table!" &amp; $BA$211 &amp; $AO169),0)))))</f>
        <v/>
      </c>
      <c r="H169" s="28" t="str">
        <f ca="1">IF(ISERROR(MATCH(H$1,INDIRECT("Table!A"&amp;$AO169):INDIRECT("Table!" &amp; $BA$211 &amp; $AO169),0)),"",INDIRECT(CONCATENATE("Table!",ADDRESS($AK169,MATCH(H$1,INDIRECT("Table!A" &amp; $AO169):INDIRECT("Table!" &amp; $BA$211 &amp; $AO169),0)))))</f>
        <v/>
      </c>
      <c r="I169" s="278"/>
      <c r="J169" s="278"/>
      <c r="K169" s="28" t="str">
        <f ca="1">IF(ISERROR(MATCH(L$1,INDIRECT("Table!A"&amp;$AO169):INDIRECT("Table!" &amp; $BA$211 &amp; $AO169),0)),"",INDIRECT(CONCATENATE("Table!",ADDRESS($AK169,MATCH(L$1,INDIRECT("Table!A" &amp; $AO169):INDIRECT("Table!" &amp; $BA$211 &amp; $AO169),0)))))</f>
        <v/>
      </c>
      <c r="L169" s="28" t="str">
        <f ca="1">IF(ISERROR(MATCH(M$1,INDIRECT("Table!A"&amp;$AO169):INDIRECT("Table!" &amp; $BA$211 &amp; $AO169),0)),"",INDIRECT(CONCATENATE("Table!",ADDRESS($AK169,MATCH(M$1,INDIRECT("Table!A" &amp; $AO169):INDIRECT("Table!" &amp; $BA$211 &amp; $AO169),0)))))</f>
        <v/>
      </c>
      <c r="M169" s="28" t="str">
        <f ca="1">IF(ISERROR(MATCH(N$1,INDIRECT("Table!A"&amp;$AO169):INDIRECT("Table!" &amp; $BA$211 &amp; $AO169),0)),"",INDIRECT(CONCATENATE("Table!",ADDRESS($AK169,MATCH(N$1,INDIRECT("Table!A" &amp; $AO169):INDIRECT("Table!" &amp; $BA$211 &amp; $AO169),0)))))</f>
        <v/>
      </c>
      <c r="N169" s="28" t="str">
        <f ca="1">IF(ISERROR(MATCH(O$1,INDIRECT("Table!A"&amp;$AO169):INDIRECT("Table!" &amp; $BA$211 &amp; $AO169),0)),"",INDIRECT(CONCATENATE("Table!",ADDRESS($AK169,MATCH(O$1,INDIRECT("Table!A" &amp; $AO169):INDIRECT("Table!" &amp; $BA$211 &amp; $AO169),0)))))</f>
        <v/>
      </c>
      <c r="O169" s="278"/>
      <c r="P169" s="278"/>
      <c r="Q169" s="278"/>
      <c r="R169" s="278"/>
      <c r="S169" s="28" t="str">
        <f ca="1">IF(ISERROR(MATCH(U$1,INDIRECT("Table!A"&amp;$AO169):INDIRECT("Table!" &amp;#REF! &amp; $AO169),0)),"",INDIRECT(CONCATENATE("Table!",ADDRESS($AK169,MATCH(U$1,INDIRECT("Table!A" &amp; $AO169):INDIRECT("Table!" &amp;#REF! &amp; $AO169),0)))))</f>
        <v/>
      </c>
      <c r="T169" s="28" t="str">
        <f ca="1">IF(ISERROR(MATCH(V$1,INDIRECT("Table!A"&amp;$AW169):INDIRECT("Table!" &amp; $BA$211 &amp; $AW169),0)),"",INDIRECT(CONCATENATE("Table!",ADDRESS($AS169,MATCH(V$1,INDIRECT("Table!A" &amp; $AW169):INDIRECT("Table!" &amp; $BA$211 &amp; $AW169),0)))))</f>
        <v/>
      </c>
      <c r="U169" s="28" t="str">
        <f ca="1">IF(ISERROR(MATCH(W$1,INDIRECT("Table!A"&amp;$AW169):INDIRECT("Table!" &amp; $BA$211 &amp; $AW169),0)),"",INDIRECT(CONCATENATE("Table!",ADDRESS($AS169,MATCH(W$1,INDIRECT("Table!A" &amp; $AW169):INDIRECT("Table!" &amp; $BA$211 &amp; $AW169),0)))))</f>
        <v/>
      </c>
      <c r="V169" s="28" t="str">
        <f ca="1">IF(ISERROR(MATCH(X$1,INDIRECT("Table!A"&amp;$AW169):INDIRECT("Table!" &amp; $BA$211 &amp; $AW169),0)),"",INDIRECT(CONCATENATE("Table!",ADDRESS($AS169,MATCH(X$1,INDIRECT("Table!A" &amp; $AW169):INDIRECT("Table!" &amp; $BA$211 &amp; $AW169),0)))))</f>
        <v/>
      </c>
      <c r="W169" s="28" t="str">
        <f ca="1">IF(ISERROR(MATCH(Y$1,INDIRECT("Table!A"&amp;$AW169):INDIRECT("Table!" &amp; $BA$211 &amp; $AW169),0)),"",INDIRECT(CONCATENATE("Table!",ADDRESS($AS169,MATCH(Y$1,INDIRECT("Table!A" &amp; $AW169):INDIRECT("Table!" &amp; $BA$211 &amp; $AW169),0)))))</f>
        <v/>
      </c>
      <c r="X169" s="28" t="str">
        <f ca="1">IF(ISERROR(MATCH(Z$1,INDIRECT("Table!A"&amp;$AW169):INDIRECT("Table!" &amp; $BA$211 &amp; $AW169),0)),"",INDIRECT(CONCATENATE("Table!",ADDRESS($AS169,MATCH(Z$1,INDIRECT("Table!A" &amp; $AW169):INDIRECT("Table!" &amp; $BA$211 &amp; $AW169),0)))))</f>
        <v/>
      </c>
      <c r="Y169" s="28" t="str">
        <f ca="1">IF(ISERROR(MATCH(AA$1,INDIRECT("Table!A"&amp;$AW169):INDIRECT("Table!" &amp; $BA$211 &amp; $AW169),0)),"",INDIRECT(CONCATENATE("Table!",ADDRESS($AS169,MATCH(AA$1,INDIRECT("Table!A" &amp; $AW169):INDIRECT("Table!" &amp; $BA$211 &amp; $AW169),0)))))</f>
        <v/>
      </c>
      <c r="Z169" s="28" t="str">
        <f ca="1">IF(ISERROR(MATCH(AB$1,INDIRECT("Table!A"&amp;$AW169):INDIRECT("Table!" &amp; $BA$211 &amp; $AW169),0)),"",INDIRECT(CONCATENATE("Table!",ADDRESS($AS169,MATCH(AB$1,INDIRECT("Table!A" &amp; $AW169):INDIRECT("Table!" &amp; $BA$211 &amp; $AW169),0)))))</f>
        <v/>
      </c>
      <c r="AA169" s="278"/>
      <c r="AB169" s="278"/>
      <c r="AC169" s="28" t="str">
        <f ca="1">IF(ISERROR(MATCH(AF$1,INDIRECT("Table!A"&amp;$AW169):INDIRECT("Table!" &amp; $BA$211 &amp; $AW169),0)),"",INDIRECT(CONCATENATE("Table!",ADDRESS($AS169,MATCH(AF$1,INDIRECT("Table!A" &amp; $AW169):INDIRECT("Table!" &amp; $BA$211 &amp; $AW169),0)))))</f>
        <v/>
      </c>
      <c r="AD169" s="28" t="str">
        <f ca="1">IF(ISERROR(MATCH(AG$1,INDIRECT("Table!A"&amp;$AW169):INDIRECT("Table!" &amp; $BA$211 &amp; $AW169),0)),"",INDIRECT(CONCATENATE("Table!",ADDRESS($AS169,MATCH(AG$1,INDIRECT("Table!A" &amp; $AW169):INDIRECT("Table!" &amp; $BA$211 &amp; $AW169),0)))))</f>
        <v/>
      </c>
      <c r="AE169" s="28" t="str">
        <f ca="1">IF(ISERROR(MATCH(AH$1,INDIRECT("Table!A"&amp;$AW169):INDIRECT("Table!" &amp; $BA$211 &amp; $AW169),0)),"",INDIRECT(CONCATENATE("Table!",ADDRESS($AS169,MATCH(AH$1,INDIRECT("Table!A" &amp; $AW169):INDIRECT("Table!" &amp; $BA$211 &amp; $AW169),0)))))</f>
        <v/>
      </c>
      <c r="AF169" s="28" t="str">
        <f ca="1">IF(ISERROR(MATCH(AI$1,INDIRECT("Table!A"&amp;$AW169):INDIRECT("Table!" &amp; $BA$211 &amp; $AW169),0)),"",INDIRECT(CONCATENATE("Table!",ADDRESS($AS169,MATCH(AI$1,INDIRECT("Table!A" &amp; $AW169):INDIRECT("Table!" &amp; $BA$211 &amp; $AW169),0)))))</f>
        <v/>
      </c>
      <c r="AG169" s="28" t="str">
        <f ca="1">IF(ISERROR(MATCH(AJ$1,INDIRECT("Table!A"&amp;$AW169):INDIRECT("Table!" &amp; $BA$211 &amp; $AW169),0)),"",INDIRECT(CONCATENATE("Table!",ADDRESS($AS169,MATCH(AJ$1,INDIRECT("Table!A" &amp; $AW169):INDIRECT("Table!" &amp; $BA$211 &amp; $AW169),0)))))</f>
        <v/>
      </c>
      <c r="AH169" s="278" t="str">
        <f ca="1">IF(ISERROR(MATCH(AK$1,INDIRECT("Table!A"&amp;$AW169):INDIRECT("Table!" &amp; $BA$211 &amp; $AW169),0)),"",INDIRECT(CONCATENATE("Table!",ADDRESS($AS169,MATCH(AK$1,INDIRECT("Table!A" &amp; $AW169):INDIRECT("Table!" &amp; $BA$211 &amp; $AW169),0)))))</f>
        <v/>
      </c>
      <c r="AI169" s="278"/>
      <c r="AJ169" s="10"/>
      <c r="AK169" s="10"/>
      <c r="AO169" s="24"/>
      <c r="AS169" s="10"/>
      <c r="AW169" s="24"/>
      <c r="BA169" s="116"/>
    </row>
    <row r="170" spans="1:53">
      <c r="A170" s="4"/>
      <c r="B170" s="28" t="str">
        <f ca="1">IF(ISERROR(MATCH(B$1,INDIRECT("Table!A"&amp;$AO170):INDIRECT("Table!" &amp; $BA$211 &amp; $AO170),0)),"",INDIRECT(CONCATENATE("Table!",ADDRESS($AK170,MATCH(B$1,INDIRECT("Table!A" &amp; $AO170):INDIRECT("Table!" &amp; $BA$211 &amp; $AO170),0)))))</f>
        <v/>
      </c>
      <c r="C170" s="28" t="str">
        <f ca="1">IF(ISERROR(MATCH(C$1,INDIRECT("Table!A"&amp;$AO170):INDIRECT("Table!" &amp; $BA$211 &amp; $AO170),0)),"",INDIRECT(CONCATENATE("Table!",ADDRESS($AK170,MATCH(C$1,INDIRECT("Table!A" &amp; $AO170):INDIRECT("Table!" &amp; $BA$211 &amp; $AO170),0)))))</f>
        <v/>
      </c>
      <c r="D170" s="28" t="str">
        <f ca="1">IF(ISERROR(MATCH(D$1,INDIRECT("Table!A"&amp;$AO170):INDIRECT("Table!" &amp; $BA$211 &amp; $AO170),0)),"",INDIRECT(CONCATENATE("Table!",ADDRESS($AK170,MATCH(D$1,INDIRECT("Table!A" &amp; $AO170):INDIRECT("Table!" &amp; $BA$211 &amp; $AO170),0)))))</f>
        <v/>
      </c>
      <c r="E170" s="28" t="str">
        <f ca="1">IF(ISERROR(MATCH(E$1,INDIRECT("Table!A"&amp;$AO170):INDIRECT("Table!" &amp; $BA$211 &amp; $AO170),0)),"",INDIRECT(CONCATENATE("Table!",ADDRESS($AK170,MATCH(E$1,INDIRECT("Table!A" &amp; $AO170):INDIRECT("Table!" &amp; $BA$211 &amp; $AO170),0)))))</f>
        <v/>
      </c>
      <c r="F170" s="28" t="str">
        <f ca="1">IF(ISERROR(MATCH(F$1,INDIRECT("Table!A"&amp;$AO170):INDIRECT("Table!" &amp; $BA$211 &amp; $AO170),0)),"",INDIRECT(CONCATENATE("Table!",ADDRESS($AK170,MATCH(F$1,INDIRECT("Table!A" &amp; $AO170):INDIRECT("Table!" &amp; $BA$211 &amp; $AO170),0)))))</f>
        <v/>
      </c>
      <c r="G170" s="28" t="str">
        <f ca="1">IF(ISERROR(MATCH(G$1,INDIRECT("Table!A"&amp;$AO170):INDIRECT("Table!" &amp; $BA$211 &amp; $AO170),0)),"",INDIRECT(CONCATENATE("Table!",ADDRESS($AK170,MATCH(G$1,INDIRECT("Table!A" &amp; $AO170):INDIRECT("Table!" &amp; $BA$211 &amp; $AO170),0)))))</f>
        <v/>
      </c>
      <c r="H170" s="28" t="str">
        <f ca="1">IF(ISERROR(MATCH(H$1,INDIRECT("Table!A"&amp;$AO170):INDIRECT("Table!" &amp; $BA$211 &amp; $AO170),0)),"",INDIRECT(CONCATENATE("Table!",ADDRESS($AK170,MATCH(H$1,INDIRECT("Table!A" &amp; $AO170):INDIRECT("Table!" &amp; $BA$211 &amp; $AO170),0)))))</f>
        <v/>
      </c>
      <c r="I170" s="278"/>
      <c r="J170" s="278"/>
      <c r="K170" s="28" t="str">
        <f ca="1">IF(ISERROR(MATCH(L$1,INDIRECT("Table!A"&amp;$AO170):INDIRECT("Table!" &amp; $BA$211 &amp; $AO170),0)),"",INDIRECT(CONCATENATE("Table!",ADDRESS($AK170,MATCH(L$1,INDIRECT("Table!A" &amp; $AO170):INDIRECT("Table!" &amp; $BA$211 &amp; $AO170),0)))))</f>
        <v/>
      </c>
      <c r="L170" s="28" t="str">
        <f ca="1">IF(ISERROR(MATCH(M$1,INDIRECT("Table!A"&amp;$AO170):INDIRECT("Table!" &amp; $BA$211 &amp; $AO170),0)),"",INDIRECT(CONCATENATE("Table!",ADDRESS($AK170,MATCH(M$1,INDIRECT("Table!A" &amp; $AO170):INDIRECT("Table!" &amp; $BA$211 &amp; $AO170),0)))))</f>
        <v/>
      </c>
      <c r="M170" s="28" t="str">
        <f ca="1">IF(ISERROR(MATCH(N$1,INDIRECT("Table!A"&amp;$AO170):INDIRECT("Table!" &amp; $BA$211 &amp; $AO170),0)),"",INDIRECT(CONCATENATE("Table!",ADDRESS($AK170,MATCH(N$1,INDIRECT("Table!A" &amp; $AO170):INDIRECT("Table!" &amp; $BA$211 &amp; $AO170),0)))))</f>
        <v/>
      </c>
      <c r="N170" s="28" t="str">
        <f ca="1">IF(ISERROR(MATCH(O$1,INDIRECT("Table!A"&amp;$AO170):INDIRECT("Table!" &amp; $BA$211 &amp; $AO170),0)),"",INDIRECT(CONCATENATE("Table!",ADDRESS($AK170,MATCH(O$1,INDIRECT("Table!A" &amp; $AO170):INDIRECT("Table!" &amp; $BA$211 &amp; $AO170),0)))))</f>
        <v/>
      </c>
      <c r="O170" s="278"/>
      <c r="P170" s="278"/>
      <c r="Q170" s="278"/>
      <c r="R170" s="278"/>
      <c r="S170" s="28" t="str">
        <f ca="1">IF(ISERROR(MATCH(U$1,INDIRECT("Table!A"&amp;$AO170):INDIRECT("Table!" &amp;#REF! &amp; $AO170),0)),"",INDIRECT(CONCATENATE("Table!",ADDRESS($AK170,MATCH(U$1,INDIRECT("Table!A" &amp; $AO170):INDIRECT("Table!" &amp;#REF! &amp; $AO170),0)))))</f>
        <v/>
      </c>
      <c r="T170" s="28" t="str">
        <f ca="1">IF(ISERROR(MATCH(V$1,INDIRECT("Table!A"&amp;$AW170):INDIRECT("Table!" &amp; $BA$211 &amp; $AW170),0)),"",INDIRECT(CONCATENATE("Table!",ADDRESS($AS170,MATCH(V$1,INDIRECT("Table!A" &amp; $AW170):INDIRECT("Table!" &amp; $BA$211 &amp; $AW170),0)))))</f>
        <v/>
      </c>
      <c r="U170" s="28" t="str">
        <f ca="1">IF(ISERROR(MATCH(W$1,INDIRECT("Table!A"&amp;$AW170):INDIRECT("Table!" &amp; $BA$211 &amp; $AW170),0)),"",INDIRECT(CONCATENATE("Table!",ADDRESS($AS170,MATCH(W$1,INDIRECT("Table!A" &amp; $AW170):INDIRECT("Table!" &amp; $BA$211 &amp; $AW170),0)))))</f>
        <v/>
      </c>
      <c r="V170" s="28" t="str">
        <f ca="1">IF(ISERROR(MATCH(X$1,INDIRECT("Table!A"&amp;$AW170):INDIRECT("Table!" &amp; $BA$211 &amp; $AW170),0)),"",INDIRECT(CONCATENATE("Table!",ADDRESS($AS170,MATCH(X$1,INDIRECT("Table!A" &amp; $AW170):INDIRECT("Table!" &amp; $BA$211 &amp; $AW170),0)))))</f>
        <v/>
      </c>
      <c r="W170" s="28" t="str">
        <f ca="1">IF(ISERROR(MATCH(Y$1,INDIRECT("Table!A"&amp;$AW170):INDIRECT("Table!" &amp; $BA$211 &amp; $AW170),0)),"",INDIRECT(CONCATENATE("Table!",ADDRESS($AS170,MATCH(Y$1,INDIRECT("Table!A" &amp; $AW170):INDIRECT("Table!" &amp; $BA$211 &amp; $AW170),0)))))</f>
        <v/>
      </c>
      <c r="X170" s="28" t="str">
        <f ca="1">IF(ISERROR(MATCH(Z$1,INDIRECT("Table!A"&amp;$AW170):INDIRECT("Table!" &amp; $BA$211 &amp; $AW170),0)),"",INDIRECT(CONCATENATE("Table!",ADDRESS($AS170,MATCH(Z$1,INDIRECT("Table!A" &amp; $AW170):INDIRECT("Table!" &amp; $BA$211 &amp; $AW170),0)))))</f>
        <v/>
      </c>
      <c r="Y170" s="28" t="str">
        <f ca="1">IF(ISERROR(MATCH(AA$1,INDIRECT("Table!A"&amp;$AW170):INDIRECT("Table!" &amp; $BA$211 &amp; $AW170),0)),"",INDIRECT(CONCATENATE("Table!",ADDRESS($AS170,MATCH(AA$1,INDIRECT("Table!A" &amp; $AW170):INDIRECT("Table!" &amp; $BA$211 &amp; $AW170),0)))))</f>
        <v/>
      </c>
      <c r="Z170" s="28" t="str">
        <f ca="1">IF(ISERROR(MATCH(AB$1,INDIRECT("Table!A"&amp;$AW170):INDIRECT("Table!" &amp; $BA$211 &amp; $AW170),0)),"",INDIRECT(CONCATENATE("Table!",ADDRESS($AS170,MATCH(AB$1,INDIRECT("Table!A" &amp; $AW170):INDIRECT("Table!" &amp; $BA$211 &amp; $AW170),0)))))</f>
        <v/>
      </c>
      <c r="AA170" s="278"/>
      <c r="AB170" s="278"/>
      <c r="AC170" s="28" t="str">
        <f ca="1">IF(ISERROR(MATCH(AF$1,INDIRECT("Table!A"&amp;$AW170):INDIRECT("Table!" &amp; $BA$211 &amp; $AW170),0)),"",INDIRECT(CONCATENATE("Table!",ADDRESS($AS170,MATCH(AF$1,INDIRECT("Table!A" &amp; $AW170):INDIRECT("Table!" &amp; $BA$211 &amp; $AW170),0)))))</f>
        <v/>
      </c>
      <c r="AD170" s="28" t="str">
        <f ca="1">IF(ISERROR(MATCH(AG$1,INDIRECT("Table!A"&amp;$AW170):INDIRECT("Table!" &amp; $BA$211 &amp; $AW170),0)),"",INDIRECT(CONCATENATE("Table!",ADDRESS($AS170,MATCH(AG$1,INDIRECT("Table!A" &amp; $AW170):INDIRECT("Table!" &amp; $BA$211 &amp; $AW170),0)))))</f>
        <v/>
      </c>
      <c r="AE170" s="28" t="str">
        <f ca="1">IF(ISERROR(MATCH(AH$1,INDIRECT("Table!A"&amp;$AW170):INDIRECT("Table!" &amp; $BA$211 &amp; $AW170),0)),"",INDIRECT(CONCATENATE("Table!",ADDRESS($AS170,MATCH(AH$1,INDIRECT("Table!A" &amp; $AW170):INDIRECT("Table!" &amp; $BA$211 &amp; $AW170),0)))))</f>
        <v/>
      </c>
      <c r="AF170" s="28" t="str">
        <f ca="1">IF(ISERROR(MATCH(AI$1,INDIRECT("Table!A"&amp;$AW170):INDIRECT("Table!" &amp; $BA$211 &amp; $AW170),0)),"",INDIRECT(CONCATENATE("Table!",ADDRESS($AS170,MATCH(AI$1,INDIRECT("Table!A" &amp; $AW170):INDIRECT("Table!" &amp; $BA$211 &amp; $AW170),0)))))</f>
        <v/>
      </c>
      <c r="AG170" s="28" t="str">
        <f ca="1">IF(ISERROR(MATCH(AJ$1,INDIRECT("Table!A"&amp;$AW170):INDIRECT("Table!" &amp; $BA$211 &amp; $AW170),0)),"",INDIRECT(CONCATENATE("Table!",ADDRESS($AS170,MATCH(AJ$1,INDIRECT("Table!A" &amp; $AW170):INDIRECT("Table!" &amp; $BA$211 &amp; $AW170),0)))))</f>
        <v/>
      </c>
      <c r="AH170" s="278" t="str">
        <f ca="1">IF(ISERROR(MATCH(AK$1,INDIRECT("Table!A"&amp;$AW170):INDIRECT("Table!" &amp; $BA$211 &amp; $AW170),0)),"",INDIRECT(CONCATENATE("Table!",ADDRESS($AS170,MATCH(AK$1,INDIRECT("Table!A" &amp; $AW170):INDIRECT("Table!" &amp; $BA$211 &amp; $AW170),0)))))</f>
        <v/>
      </c>
      <c r="AI170" s="278"/>
      <c r="AJ170" s="10"/>
      <c r="AK170" s="10"/>
      <c r="AO170" s="24"/>
      <c r="AS170" s="10"/>
      <c r="AW170" s="24"/>
      <c r="BA170" s="115"/>
    </row>
    <row r="171" spans="1:53">
      <c r="A171" s="4"/>
      <c r="B171" s="28" t="str">
        <f ca="1">IF(ISERROR(MATCH(B$1,INDIRECT("Table!A"&amp;$AO171):INDIRECT("Table!" &amp; $BA$211 &amp; $AO171),0)),"",INDIRECT(CONCATENATE("Table!",ADDRESS($AK171,MATCH(B$1,INDIRECT("Table!A" &amp; $AO171):INDIRECT("Table!" &amp; $BA$211 &amp; $AO171),0)))))</f>
        <v/>
      </c>
      <c r="C171" s="28" t="str">
        <f ca="1">IF(ISERROR(MATCH(C$1,INDIRECT("Table!A"&amp;$AO171):INDIRECT("Table!" &amp; $BA$211 &amp; $AO171),0)),"",INDIRECT(CONCATENATE("Table!",ADDRESS($AK171,MATCH(C$1,INDIRECT("Table!A" &amp; $AO171):INDIRECT("Table!" &amp; $BA$211 &amp; $AO171),0)))))</f>
        <v/>
      </c>
      <c r="D171" s="28" t="str">
        <f ca="1">IF(ISERROR(MATCH(D$1,INDIRECT("Table!A"&amp;$AO171):INDIRECT("Table!" &amp; $BA$211 &amp; $AO171),0)),"",INDIRECT(CONCATENATE("Table!",ADDRESS($AK171,MATCH(D$1,INDIRECT("Table!A" &amp; $AO171):INDIRECT("Table!" &amp; $BA$211 &amp; $AO171),0)))))</f>
        <v/>
      </c>
      <c r="E171" s="28" t="str">
        <f ca="1">IF(ISERROR(MATCH(E$1,INDIRECT("Table!A"&amp;$AO171):INDIRECT("Table!" &amp; $BA$211 &amp; $AO171),0)),"",INDIRECT(CONCATENATE("Table!",ADDRESS($AK171,MATCH(E$1,INDIRECT("Table!A" &amp; $AO171):INDIRECT("Table!" &amp; $BA$211 &amp; $AO171),0)))))</f>
        <v/>
      </c>
      <c r="F171" s="28" t="str">
        <f ca="1">IF(ISERROR(MATCH(F$1,INDIRECT("Table!A"&amp;$AO171):INDIRECT("Table!" &amp; $BA$211 &amp; $AO171),0)),"",INDIRECT(CONCATENATE("Table!",ADDRESS($AK171,MATCH(F$1,INDIRECT("Table!A" &amp; $AO171):INDIRECT("Table!" &amp; $BA$211 &amp; $AO171),0)))))</f>
        <v/>
      </c>
      <c r="G171" s="28" t="str">
        <f ca="1">IF(ISERROR(MATCH(G$1,INDIRECT("Table!A"&amp;$AO171):INDIRECT("Table!" &amp; $BA$211 &amp; $AO171),0)),"",INDIRECT(CONCATENATE("Table!",ADDRESS($AK171,MATCH(G$1,INDIRECT("Table!A" &amp; $AO171):INDIRECT("Table!" &amp; $BA$211 &amp; $AO171),0)))))</f>
        <v/>
      </c>
      <c r="H171" s="28" t="str">
        <f ca="1">IF(ISERROR(MATCH(H$1,INDIRECT("Table!A"&amp;$AO171):INDIRECT("Table!" &amp; $BA$211 &amp; $AO171),0)),"",INDIRECT(CONCATENATE("Table!",ADDRESS($AK171,MATCH(H$1,INDIRECT("Table!A" &amp; $AO171):INDIRECT("Table!" &amp; $BA$211 &amp; $AO171),0)))))</f>
        <v/>
      </c>
      <c r="I171" s="278"/>
      <c r="J171" s="278"/>
      <c r="K171" s="28" t="str">
        <f ca="1">IF(ISERROR(MATCH(L$1,INDIRECT("Table!A"&amp;$AO171):INDIRECT("Table!" &amp; $BA$211 &amp; $AO171),0)),"",INDIRECT(CONCATENATE("Table!",ADDRESS($AK171,MATCH(L$1,INDIRECT("Table!A" &amp; $AO171):INDIRECT("Table!" &amp; $BA$211 &amp; $AO171),0)))))</f>
        <v/>
      </c>
      <c r="L171" s="28" t="str">
        <f ca="1">IF(ISERROR(MATCH(M$1,INDIRECT("Table!A"&amp;$AO171):INDIRECT("Table!" &amp; $BA$211 &amp; $AO171),0)),"",INDIRECT(CONCATENATE("Table!",ADDRESS($AK171,MATCH(M$1,INDIRECT("Table!A" &amp; $AO171):INDIRECT("Table!" &amp; $BA$211 &amp; $AO171),0)))))</f>
        <v/>
      </c>
      <c r="M171" s="28" t="str">
        <f ca="1">IF(ISERROR(MATCH(N$1,INDIRECT("Table!A"&amp;$AO171):INDIRECT("Table!" &amp; $BA$211 &amp; $AO171),0)),"",INDIRECT(CONCATENATE("Table!",ADDRESS($AK171,MATCH(N$1,INDIRECT("Table!A" &amp; $AO171):INDIRECT("Table!" &amp; $BA$211 &amp; $AO171),0)))))</f>
        <v/>
      </c>
      <c r="N171" s="28" t="str">
        <f ca="1">IF(ISERROR(MATCH(O$1,INDIRECT("Table!A"&amp;$AO171):INDIRECT("Table!" &amp; $BA$211 &amp; $AO171),0)),"",INDIRECT(CONCATENATE("Table!",ADDRESS($AK171,MATCH(O$1,INDIRECT("Table!A" &amp; $AO171):INDIRECT("Table!" &amp; $BA$211 &amp; $AO171),0)))))</f>
        <v/>
      </c>
      <c r="O171" s="278"/>
      <c r="P171" s="278"/>
      <c r="Q171" s="278"/>
      <c r="R171" s="278"/>
      <c r="S171" s="28" t="str">
        <f ca="1">IF(ISERROR(MATCH(U$1,INDIRECT("Table!A"&amp;$AO171):INDIRECT("Table!" &amp;#REF! &amp; $AO171),0)),"",INDIRECT(CONCATENATE("Table!",ADDRESS($AK171,MATCH(U$1,INDIRECT("Table!A" &amp; $AO171):INDIRECT("Table!" &amp;#REF! &amp; $AO171),0)))))</f>
        <v/>
      </c>
      <c r="T171" s="28" t="str">
        <f ca="1">IF(ISERROR(MATCH(V$1,INDIRECT("Table!A"&amp;$AW171):INDIRECT("Table!" &amp; $BA$211 &amp; $AW171),0)),"",INDIRECT(CONCATENATE("Table!",ADDRESS($AS171,MATCH(V$1,INDIRECT("Table!A" &amp; $AW171):INDIRECT("Table!" &amp; $BA$211 &amp; $AW171),0)))))</f>
        <v/>
      </c>
      <c r="U171" s="28" t="str">
        <f ca="1">IF(ISERROR(MATCH(W$1,INDIRECT("Table!A"&amp;$AW171):INDIRECT("Table!" &amp; $BA$211 &amp; $AW171),0)),"",INDIRECT(CONCATENATE("Table!",ADDRESS($AS171,MATCH(W$1,INDIRECT("Table!A" &amp; $AW171):INDIRECT("Table!" &amp; $BA$211 &amp; $AW171),0)))))</f>
        <v/>
      </c>
      <c r="V171" s="28" t="str">
        <f ca="1">IF(ISERROR(MATCH(X$1,INDIRECT("Table!A"&amp;$AW171):INDIRECT("Table!" &amp; $BA$211 &amp; $AW171),0)),"",INDIRECT(CONCATENATE("Table!",ADDRESS($AS171,MATCH(X$1,INDIRECT("Table!A" &amp; $AW171):INDIRECT("Table!" &amp; $BA$211 &amp; $AW171),0)))))</f>
        <v/>
      </c>
      <c r="W171" s="28" t="str">
        <f ca="1">IF(ISERROR(MATCH(Y$1,INDIRECT("Table!A"&amp;$AW171):INDIRECT("Table!" &amp; $BA$211 &amp; $AW171),0)),"",INDIRECT(CONCATENATE("Table!",ADDRESS($AS171,MATCH(Y$1,INDIRECT("Table!A" &amp; $AW171):INDIRECT("Table!" &amp; $BA$211 &amp; $AW171),0)))))</f>
        <v/>
      </c>
      <c r="X171" s="28" t="str">
        <f ca="1">IF(ISERROR(MATCH(Z$1,INDIRECT("Table!A"&amp;$AW171):INDIRECT("Table!" &amp; $BA$211 &amp; $AW171),0)),"",INDIRECT(CONCATENATE("Table!",ADDRESS($AS171,MATCH(Z$1,INDIRECT("Table!A" &amp; $AW171):INDIRECT("Table!" &amp; $BA$211 &amp; $AW171),0)))))</f>
        <v/>
      </c>
      <c r="Y171" s="28" t="str">
        <f ca="1">IF(ISERROR(MATCH(AA$1,INDIRECT("Table!A"&amp;$AW171):INDIRECT("Table!" &amp; $BA$211 &amp; $AW171),0)),"",INDIRECT(CONCATENATE("Table!",ADDRESS($AS171,MATCH(AA$1,INDIRECT("Table!A" &amp; $AW171):INDIRECT("Table!" &amp; $BA$211 &amp; $AW171),0)))))</f>
        <v/>
      </c>
      <c r="Z171" s="28" t="str">
        <f ca="1">IF(ISERROR(MATCH(AB$1,INDIRECT("Table!A"&amp;$AW171):INDIRECT("Table!" &amp; $BA$211 &amp; $AW171),0)),"",INDIRECT(CONCATENATE("Table!",ADDRESS($AS171,MATCH(AB$1,INDIRECT("Table!A" &amp; $AW171):INDIRECT("Table!" &amp; $BA$211 &amp; $AW171),0)))))</f>
        <v/>
      </c>
      <c r="AA171" s="278"/>
      <c r="AB171" s="278"/>
      <c r="AC171" s="28" t="str">
        <f ca="1">IF(ISERROR(MATCH(AF$1,INDIRECT("Table!A"&amp;$AW171):INDIRECT("Table!" &amp; $BA$211 &amp; $AW171),0)),"",INDIRECT(CONCATENATE("Table!",ADDRESS($AS171,MATCH(AF$1,INDIRECT("Table!A" &amp; $AW171):INDIRECT("Table!" &amp; $BA$211 &amp; $AW171),0)))))</f>
        <v/>
      </c>
      <c r="AD171" s="28" t="str">
        <f ca="1">IF(ISERROR(MATCH(AG$1,INDIRECT("Table!A"&amp;$AW171):INDIRECT("Table!" &amp; $BA$211 &amp; $AW171),0)),"",INDIRECT(CONCATENATE("Table!",ADDRESS($AS171,MATCH(AG$1,INDIRECT("Table!A" &amp; $AW171):INDIRECT("Table!" &amp; $BA$211 &amp; $AW171),0)))))</f>
        <v/>
      </c>
      <c r="AE171" s="28" t="str">
        <f ca="1">IF(ISERROR(MATCH(AH$1,INDIRECT("Table!A"&amp;$AW171):INDIRECT("Table!" &amp; $BA$211 &amp; $AW171),0)),"",INDIRECT(CONCATENATE("Table!",ADDRESS($AS171,MATCH(AH$1,INDIRECT("Table!A" &amp; $AW171):INDIRECT("Table!" &amp; $BA$211 &amp; $AW171),0)))))</f>
        <v/>
      </c>
      <c r="AF171" s="28" t="str">
        <f ca="1">IF(ISERROR(MATCH(AI$1,INDIRECT("Table!A"&amp;$AW171):INDIRECT("Table!" &amp; $BA$211 &amp; $AW171),0)),"",INDIRECT(CONCATENATE("Table!",ADDRESS($AS171,MATCH(AI$1,INDIRECT("Table!A" &amp; $AW171):INDIRECT("Table!" &amp; $BA$211 &amp; $AW171),0)))))</f>
        <v/>
      </c>
      <c r="AG171" s="28" t="str">
        <f ca="1">IF(ISERROR(MATCH(AJ$1,INDIRECT("Table!A"&amp;$AW171):INDIRECT("Table!" &amp; $BA$211 &amp; $AW171),0)),"",INDIRECT(CONCATENATE("Table!",ADDRESS($AS171,MATCH(AJ$1,INDIRECT("Table!A" &amp; $AW171):INDIRECT("Table!" &amp; $BA$211 &amp; $AW171),0)))))</f>
        <v/>
      </c>
      <c r="AH171" s="278" t="str">
        <f ca="1">IF(ISERROR(MATCH(AK$1,INDIRECT("Table!A"&amp;$AW171):INDIRECT("Table!" &amp; $BA$211 &amp; $AW171),0)),"",INDIRECT(CONCATENATE("Table!",ADDRESS($AS171,MATCH(AK$1,INDIRECT("Table!A" &amp; $AW171):INDIRECT("Table!" &amp; $BA$211 &amp; $AW171),0)))))</f>
        <v/>
      </c>
      <c r="AI171" s="278"/>
      <c r="AJ171" s="10"/>
      <c r="AK171" s="10"/>
      <c r="AO171" s="24"/>
      <c r="AS171" s="10"/>
      <c r="AW171" s="24"/>
      <c r="BA171" s="114"/>
    </row>
    <row r="172" spans="1:53">
      <c r="A172" s="4"/>
      <c r="B172" s="28" t="str">
        <f ca="1">IF(ISERROR(MATCH(B$1,INDIRECT("Table!A"&amp;$AO172):INDIRECT("Table!" &amp; $BA$211 &amp; $AO172),0)),"",INDIRECT(CONCATENATE("Table!",ADDRESS($AK172,MATCH(B$1,INDIRECT("Table!A" &amp; $AO172):INDIRECT("Table!" &amp; $BA$211 &amp; $AO172),0)))))</f>
        <v/>
      </c>
      <c r="C172" s="28" t="str">
        <f ca="1">IF(ISERROR(MATCH(C$1,INDIRECT("Table!A"&amp;$AO172):INDIRECT("Table!" &amp; $BA$211 &amp; $AO172),0)),"",INDIRECT(CONCATENATE("Table!",ADDRESS($AK172,MATCH(C$1,INDIRECT("Table!A" &amp; $AO172):INDIRECT("Table!" &amp; $BA$211 &amp; $AO172),0)))))</f>
        <v/>
      </c>
      <c r="D172" s="28" t="str">
        <f ca="1">IF(ISERROR(MATCH(D$1,INDIRECT("Table!A"&amp;$AO172):INDIRECT("Table!" &amp; $BA$211 &amp; $AO172),0)),"",INDIRECT(CONCATENATE("Table!",ADDRESS($AK172,MATCH(D$1,INDIRECT("Table!A" &amp; $AO172):INDIRECT("Table!" &amp; $BA$211 &amp; $AO172),0)))))</f>
        <v/>
      </c>
      <c r="E172" s="28" t="str">
        <f ca="1">IF(ISERROR(MATCH(E$1,INDIRECT("Table!A"&amp;$AO172):INDIRECT("Table!" &amp; $BA$211 &amp; $AO172),0)),"",INDIRECT(CONCATENATE("Table!",ADDRESS($AK172,MATCH(E$1,INDIRECT("Table!A" &amp; $AO172):INDIRECT("Table!" &amp; $BA$211 &amp; $AO172),0)))))</f>
        <v/>
      </c>
      <c r="F172" s="28" t="str">
        <f ca="1">IF(ISERROR(MATCH(F$1,INDIRECT("Table!A"&amp;$AO172):INDIRECT("Table!" &amp; $BA$211 &amp; $AO172),0)),"",INDIRECT(CONCATENATE("Table!",ADDRESS($AK172,MATCH(F$1,INDIRECT("Table!A" &amp; $AO172):INDIRECT("Table!" &amp; $BA$211 &amp; $AO172),0)))))</f>
        <v/>
      </c>
      <c r="G172" s="28" t="str">
        <f ca="1">IF(ISERROR(MATCH(G$1,INDIRECT("Table!A"&amp;$AO172):INDIRECT("Table!" &amp; $BA$211 &amp; $AO172),0)),"",INDIRECT(CONCATENATE("Table!",ADDRESS($AK172,MATCH(G$1,INDIRECT("Table!A" &amp; $AO172):INDIRECT("Table!" &amp; $BA$211 &amp; $AO172),0)))))</f>
        <v/>
      </c>
      <c r="H172" s="28" t="str">
        <f ca="1">IF(ISERROR(MATCH(H$1,INDIRECT("Table!A"&amp;$AO172):INDIRECT("Table!" &amp; $BA$211 &amp; $AO172),0)),"",INDIRECT(CONCATENATE("Table!",ADDRESS($AK172,MATCH(H$1,INDIRECT("Table!A" &amp; $AO172):INDIRECT("Table!" &amp; $BA$211 &amp; $AO172),0)))))</f>
        <v/>
      </c>
      <c r="I172" s="278"/>
      <c r="J172" s="278"/>
      <c r="K172" s="28" t="str">
        <f ca="1">IF(ISERROR(MATCH(L$1,INDIRECT("Table!A"&amp;$AO172):INDIRECT("Table!" &amp; $BA$211 &amp; $AO172),0)),"",INDIRECT(CONCATENATE("Table!",ADDRESS($AK172,MATCH(L$1,INDIRECT("Table!A" &amp; $AO172):INDIRECT("Table!" &amp; $BA$211 &amp; $AO172),0)))))</f>
        <v/>
      </c>
      <c r="L172" s="28" t="str">
        <f ca="1">IF(ISERROR(MATCH(M$1,INDIRECT("Table!A"&amp;$AO172):INDIRECT("Table!" &amp; $BA$211 &amp; $AO172),0)),"",INDIRECT(CONCATENATE("Table!",ADDRESS($AK172,MATCH(M$1,INDIRECT("Table!A" &amp; $AO172):INDIRECT("Table!" &amp; $BA$211 &amp; $AO172),0)))))</f>
        <v/>
      </c>
      <c r="M172" s="28" t="str">
        <f ca="1">IF(ISERROR(MATCH(N$1,INDIRECT("Table!A"&amp;$AO172):INDIRECT("Table!" &amp; $BA$211 &amp; $AO172),0)),"",INDIRECT(CONCATENATE("Table!",ADDRESS($AK172,MATCH(N$1,INDIRECT("Table!A" &amp; $AO172):INDIRECT("Table!" &amp; $BA$211 &amp; $AO172),0)))))</f>
        <v/>
      </c>
      <c r="N172" s="28" t="str">
        <f ca="1">IF(ISERROR(MATCH(O$1,INDIRECT("Table!A"&amp;$AO172):INDIRECT("Table!" &amp; $BA$211 &amp; $AO172),0)),"",INDIRECT(CONCATENATE("Table!",ADDRESS($AK172,MATCH(O$1,INDIRECT("Table!A" &amp; $AO172):INDIRECT("Table!" &amp; $BA$211 &amp; $AO172),0)))))</f>
        <v/>
      </c>
      <c r="O172" s="278"/>
      <c r="P172" s="278"/>
      <c r="Q172" s="278"/>
      <c r="R172" s="278"/>
      <c r="S172" s="28" t="str">
        <f ca="1">IF(ISERROR(MATCH(U$1,INDIRECT("Table!A"&amp;$AO172):INDIRECT("Table!" &amp;#REF! &amp; $AO172),0)),"",INDIRECT(CONCATENATE("Table!",ADDRESS($AK172,MATCH(U$1,INDIRECT("Table!A" &amp; $AO172):INDIRECT("Table!" &amp;#REF! &amp; $AO172),0)))))</f>
        <v/>
      </c>
      <c r="T172" s="28" t="str">
        <f ca="1">IF(ISERROR(MATCH(V$1,INDIRECT("Table!A"&amp;$AW172):INDIRECT("Table!" &amp; $BA$211 &amp; $AW172),0)),"",INDIRECT(CONCATENATE("Table!",ADDRESS($AS172,MATCH(V$1,INDIRECT("Table!A" &amp; $AW172):INDIRECT("Table!" &amp; $BA$211 &amp; $AW172),0)))))</f>
        <v/>
      </c>
      <c r="U172" s="28" t="str">
        <f ca="1">IF(ISERROR(MATCH(W$1,INDIRECT("Table!A"&amp;$AW172):INDIRECT("Table!" &amp; $BA$211 &amp; $AW172),0)),"",INDIRECT(CONCATENATE("Table!",ADDRESS($AS172,MATCH(W$1,INDIRECT("Table!A" &amp; $AW172):INDIRECT("Table!" &amp; $BA$211 &amp; $AW172),0)))))</f>
        <v/>
      </c>
      <c r="V172" s="28" t="str">
        <f ca="1">IF(ISERROR(MATCH(X$1,INDIRECT("Table!A"&amp;$AW172):INDIRECT("Table!" &amp; $BA$211 &amp; $AW172),0)),"",INDIRECT(CONCATENATE("Table!",ADDRESS($AS172,MATCH(X$1,INDIRECT("Table!A" &amp; $AW172):INDIRECT("Table!" &amp; $BA$211 &amp; $AW172),0)))))</f>
        <v/>
      </c>
      <c r="W172" s="28" t="str">
        <f ca="1">IF(ISERROR(MATCH(Y$1,INDIRECT("Table!A"&amp;$AW172):INDIRECT("Table!" &amp; $BA$211 &amp; $AW172),0)),"",INDIRECT(CONCATENATE("Table!",ADDRESS($AS172,MATCH(Y$1,INDIRECT("Table!A" &amp; $AW172):INDIRECT("Table!" &amp; $BA$211 &amp; $AW172),0)))))</f>
        <v/>
      </c>
      <c r="X172" s="28" t="str">
        <f ca="1">IF(ISERROR(MATCH(Z$1,INDIRECT("Table!A"&amp;$AW172):INDIRECT("Table!" &amp; $BA$211 &amp; $AW172),0)),"",INDIRECT(CONCATENATE("Table!",ADDRESS($AS172,MATCH(Z$1,INDIRECT("Table!A" &amp; $AW172):INDIRECT("Table!" &amp; $BA$211 &amp; $AW172),0)))))</f>
        <v/>
      </c>
      <c r="Y172" s="28" t="str">
        <f ca="1">IF(ISERROR(MATCH(AA$1,INDIRECT("Table!A"&amp;$AW172):INDIRECT("Table!" &amp; $BA$211 &amp; $AW172),0)),"",INDIRECT(CONCATENATE("Table!",ADDRESS($AS172,MATCH(AA$1,INDIRECT("Table!A" &amp; $AW172):INDIRECT("Table!" &amp; $BA$211 &amp; $AW172),0)))))</f>
        <v/>
      </c>
      <c r="Z172" s="28" t="str">
        <f ca="1">IF(ISERROR(MATCH(AB$1,INDIRECT("Table!A"&amp;$AW172):INDIRECT("Table!" &amp; $BA$211 &amp; $AW172),0)),"",INDIRECT(CONCATENATE("Table!",ADDRESS($AS172,MATCH(AB$1,INDIRECT("Table!A" &amp; $AW172):INDIRECT("Table!" &amp; $BA$211 &amp; $AW172),0)))))</f>
        <v/>
      </c>
      <c r="AA172" s="278"/>
      <c r="AB172" s="278"/>
      <c r="AC172" s="28" t="str">
        <f ca="1">IF(ISERROR(MATCH(AF$1,INDIRECT("Table!A"&amp;$AW172):INDIRECT("Table!" &amp; $BA$211 &amp; $AW172),0)),"",INDIRECT(CONCATENATE("Table!",ADDRESS($AS172,MATCH(AF$1,INDIRECT("Table!A" &amp; $AW172):INDIRECT("Table!" &amp; $BA$211 &amp; $AW172),0)))))</f>
        <v/>
      </c>
      <c r="AD172" s="28" t="str">
        <f ca="1">IF(ISERROR(MATCH(AG$1,INDIRECT("Table!A"&amp;$AW172):INDIRECT("Table!" &amp; $BA$211 &amp; $AW172),0)),"",INDIRECT(CONCATENATE("Table!",ADDRESS($AS172,MATCH(AG$1,INDIRECT("Table!A" &amp; $AW172):INDIRECT("Table!" &amp; $BA$211 &amp; $AW172),0)))))</f>
        <v/>
      </c>
      <c r="AE172" s="28" t="str">
        <f ca="1">IF(ISERROR(MATCH(AH$1,INDIRECT("Table!A"&amp;$AW172):INDIRECT("Table!" &amp; $BA$211 &amp; $AW172),0)),"",INDIRECT(CONCATENATE("Table!",ADDRESS($AS172,MATCH(AH$1,INDIRECT("Table!A" &amp; $AW172):INDIRECT("Table!" &amp; $BA$211 &amp; $AW172),0)))))</f>
        <v/>
      </c>
      <c r="AF172" s="28" t="str">
        <f ca="1">IF(ISERROR(MATCH(AI$1,INDIRECT("Table!A"&amp;$AW172):INDIRECT("Table!" &amp; $BA$211 &amp; $AW172),0)),"",INDIRECT(CONCATENATE("Table!",ADDRESS($AS172,MATCH(AI$1,INDIRECT("Table!A" &amp; $AW172):INDIRECT("Table!" &amp; $BA$211 &amp; $AW172),0)))))</f>
        <v/>
      </c>
      <c r="AG172" s="28" t="str">
        <f ca="1">IF(ISERROR(MATCH(AJ$1,INDIRECT("Table!A"&amp;$AW172):INDIRECT("Table!" &amp; $BA$211 &amp; $AW172),0)),"",INDIRECT(CONCATENATE("Table!",ADDRESS($AS172,MATCH(AJ$1,INDIRECT("Table!A" &amp; $AW172):INDIRECT("Table!" &amp; $BA$211 &amp; $AW172),0)))))</f>
        <v/>
      </c>
      <c r="AH172" s="278" t="str">
        <f ca="1">IF(ISERROR(MATCH(AK$1,INDIRECT("Table!A"&amp;$AW172):INDIRECT("Table!" &amp; $BA$211 &amp; $AW172),0)),"",INDIRECT(CONCATENATE("Table!",ADDRESS($AS172,MATCH(AK$1,INDIRECT("Table!A" &amp; $AW172):INDIRECT("Table!" &amp; $BA$211 &amp; $AW172),0)))))</f>
        <v/>
      </c>
      <c r="AI172" s="278"/>
      <c r="AJ172" s="10"/>
      <c r="AK172" s="10"/>
      <c r="AO172" s="24"/>
      <c r="AS172" s="10"/>
      <c r="AW172" s="24"/>
      <c r="BA172" s="113"/>
    </row>
    <row r="173" spans="1:53">
      <c r="A173" s="4"/>
      <c r="B173" s="28" t="str">
        <f ca="1">IF(ISERROR(MATCH(B$1,INDIRECT("Table!A"&amp;$AO173):INDIRECT("Table!" &amp; $BA$211 &amp; $AO173),0)),"",INDIRECT(CONCATENATE("Table!",ADDRESS($AK173,MATCH(B$1,INDIRECT("Table!A" &amp; $AO173):INDIRECT("Table!" &amp; $BA$211 &amp; $AO173),0)))))</f>
        <v/>
      </c>
      <c r="C173" s="28" t="str">
        <f ca="1">IF(ISERROR(MATCH(C$1,INDIRECT("Table!A"&amp;$AO173):INDIRECT("Table!" &amp; $BA$211 &amp; $AO173),0)),"",INDIRECT(CONCATENATE("Table!",ADDRESS($AK173,MATCH(C$1,INDIRECT("Table!A" &amp; $AO173):INDIRECT("Table!" &amp; $BA$211 &amp; $AO173),0)))))</f>
        <v/>
      </c>
      <c r="D173" s="28" t="str">
        <f ca="1">IF(ISERROR(MATCH(D$1,INDIRECT("Table!A"&amp;$AO173):INDIRECT("Table!" &amp; $BA$211 &amp; $AO173),0)),"",INDIRECT(CONCATENATE("Table!",ADDRESS($AK173,MATCH(D$1,INDIRECT("Table!A" &amp; $AO173):INDIRECT("Table!" &amp; $BA$211 &amp; $AO173),0)))))</f>
        <v/>
      </c>
      <c r="E173" s="28" t="str">
        <f ca="1">IF(ISERROR(MATCH(E$1,INDIRECT("Table!A"&amp;$AO173):INDIRECT("Table!" &amp; $BA$211 &amp; $AO173),0)),"",INDIRECT(CONCATENATE("Table!",ADDRESS($AK173,MATCH(E$1,INDIRECT("Table!A" &amp; $AO173):INDIRECT("Table!" &amp; $BA$211 &amp; $AO173),0)))))</f>
        <v/>
      </c>
      <c r="F173" s="28" t="str">
        <f ca="1">IF(ISERROR(MATCH(F$1,INDIRECT("Table!A"&amp;$AO173):INDIRECT("Table!" &amp; $BA$211 &amp; $AO173),0)),"",INDIRECT(CONCATENATE("Table!",ADDRESS($AK173,MATCH(F$1,INDIRECT("Table!A" &amp; $AO173):INDIRECT("Table!" &amp; $BA$211 &amp; $AO173),0)))))</f>
        <v/>
      </c>
      <c r="G173" s="28" t="str">
        <f ca="1">IF(ISERROR(MATCH(G$1,INDIRECT("Table!A"&amp;$AO173):INDIRECT("Table!" &amp; $BA$211 &amp; $AO173),0)),"",INDIRECT(CONCATENATE("Table!",ADDRESS($AK173,MATCH(G$1,INDIRECT("Table!A" &amp; $AO173):INDIRECT("Table!" &amp; $BA$211 &amp; $AO173),0)))))</f>
        <v/>
      </c>
      <c r="H173" s="28" t="str">
        <f ca="1">IF(ISERROR(MATCH(H$1,INDIRECT("Table!A"&amp;$AO173):INDIRECT("Table!" &amp; $BA$211 &amp; $AO173),0)),"",INDIRECT(CONCATENATE("Table!",ADDRESS($AK173,MATCH(H$1,INDIRECT("Table!A" &amp; $AO173):INDIRECT("Table!" &amp; $BA$211 &amp; $AO173),0)))))</f>
        <v/>
      </c>
      <c r="I173" s="278"/>
      <c r="J173" s="278"/>
      <c r="K173" s="28" t="str">
        <f ca="1">IF(ISERROR(MATCH(L$1,INDIRECT("Table!A"&amp;$AO173):INDIRECT("Table!" &amp; $BA$211 &amp; $AO173),0)),"",INDIRECT(CONCATENATE("Table!",ADDRESS($AK173,MATCH(L$1,INDIRECT("Table!A" &amp; $AO173):INDIRECT("Table!" &amp; $BA$211 &amp; $AO173),0)))))</f>
        <v/>
      </c>
      <c r="L173" s="28" t="str">
        <f ca="1">IF(ISERROR(MATCH(M$1,INDIRECT("Table!A"&amp;$AO173):INDIRECT("Table!" &amp; $BA$211 &amp; $AO173),0)),"",INDIRECT(CONCATENATE("Table!",ADDRESS($AK173,MATCH(M$1,INDIRECT("Table!A" &amp; $AO173):INDIRECT("Table!" &amp; $BA$211 &amp; $AO173),0)))))</f>
        <v/>
      </c>
      <c r="M173" s="28" t="str">
        <f ca="1">IF(ISERROR(MATCH(N$1,INDIRECT("Table!A"&amp;$AO173):INDIRECT("Table!" &amp; $BA$211 &amp; $AO173),0)),"",INDIRECT(CONCATENATE("Table!",ADDRESS($AK173,MATCH(N$1,INDIRECT("Table!A" &amp; $AO173):INDIRECT("Table!" &amp; $BA$211 &amp; $AO173),0)))))</f>
        <v/>
      </c>
      <c r="N173" s="28" t="str">
        <f ca="1">IF(ISERROR(MATCH(O$1,INDIRECT("Table!A"&amp;$AO173):INDIRECT("Table!" &amp; $BA$211 &amp; $AO173),0)),"",INDIRECT(CONCATENATE("Table!",ADDRESS($AK173,MATCH(O$1,INDIRECT("Table!A" &amp; $AO173):INDIRECT("Table!" &amp; $BA$211 &amp; $AO173),0)))))</f>
        <v/>
      </c>
      <c r="O173" s="278"/>
      <c r="P173" s="278"/>
      <c r="Q173" s="278"/>
      <c r="R173" s="278"/>
      <c r="S173" s="28" t="str">
        <f ca="1">IF(ISERROR(MATCH(U$1,INDIRECT("Table!A"&amp;$AO173):INDIRECT("Table!" &amp;#REF! &amp; $AO173),0)),"",INDIRECT(CONCATENATE("Table!",ADDRESS($AK173,MATCH(U$1,INDIRECT("Table!A" &amp; $AO173):INDIRECT("Table!" &amp;#REF! &amp; $AO173),0)))))</f>
        <v/>
      </c>
      <c r="T173" s="28" t="str">
        <f ca="1">IF(ISERROR(MATCH(V$1,INDIRECT("Table!A"&amp;$AW173):INDIRECT("Table!" &amp; $BA$211 &amp; $AW173),0)),"",INDIRECT(CONCATENATE("Table!",ADDRESS($AS173,MATCH(V$1,INDIRECT("Table!A" &amp; $AW173):INDIRECT("Table!" &amp; $BA$211 &amp; $AW173),0)))))</f>
        <v/>
      </c>
      <c r="U173" s="28" t="str">
        <f ca="1">IF(ISERROR(MATCH(W$1,INDIRECT("Table!A"&amp;$AW173):INDIRECT("Table!" &amp; $BA$211 &amp; $AW173),0)),"",INDIRECT(CONCATENATE("Table!",ADDRESS($AS173,MATCH(W$1,INDIRECT("Table!A" &amp; $AW173):INDIRECT("Table!" &amp; $BA$211 &amp; $AW173),0)))))</f>
        <v/>
      </c>
      <c r="V173" s="28" t="str">
        <f ca="1">IF(ISERROR(MATCH(X$1,INDIRECT("Table!A"&amp;$AW173):INDIRECT("Table!" &amp; $BA$211 &amp; $AW173),0)),"",INDIRECT(CONCATENATE("Table!",ADDRESS($AS173,MATCH(X$1,INDIRECT("Table!A" &amp; $AW173):INDIRECT("Table!" &amp; $BA$211 &amp; $AW173),0)))))</f>
        <v/>
      </c>
      <c r="W173" s="28" t="str">
        <f ca="1">IF(ISERROR(MATCH(Y$1,INDIRECT("Table!A"&amp;$AW173):INDIRECT("Table!" &amp; $BA$211 &amp; $AW173),0)),"",INDIRECT(CONCATENATE("Table!",ADDRESS($AS173,MATCH(Y$1,INDIRECT("Table!A" &amp; $AW173):INDIRECT("Table!" &amp; $BA$211 &amp; $AW173),0)))))</f>
        <v/>
      </c>
      <c r="X173" s="28" t="str">
        <f ca="1">IF(ISERROR(MATCH(Z$1,INDIRECT("Table!A"&amp;$AW173):INDIRECT("Table!" &amp; $BA$211 &amp; $AW173),0)),"",INDIRECT(CONCATENATE("Table!",ADDRESS($AS173,MATCH(Z$1,INDIRECT("Table!A" &amp; $AW173):INDIRECT("Table!" &amp; $BA$211 &amp; $AW173),0)))))</f>
        <v/>
      </c>
      <c r="Y173" s="28" t="str">
        <f ca="1">IF(ISERROR(MATCH(AA$1,INDIRECT("Table!A"&amp;$AW173):INDIRECT("Table!" &amp; $BA$211 &amp; $AW173),0)),"",INDIRECT(CONCATENATE("Table!",ADDRESS($AS173,MATCH(AA$1,INDIRECT("Table!A" &amp; $AW173):INDIRECT("Table!" &amp; $BA$211 &amp; $AW173),0)))))</f>
        <v/>
      </c>
      <c r="Z173" s="28" t="str">
        <f ca="1">IF(ISERROR(MATCH(AB$1,INDIRECT("Table!A"&amp;$AW173):INDIRECT("Table!" &amp; $BA$211 &amp; $AW173),0)),"",INDIRECT(CONCATENATE("Table!",ADDRESS($AS173,MATCH(AB$1,INDIRECT("Table!A" &amp; $AW173):INDIRECT("Table!" &amp; $BA$211 &amp; $AW173),0)))))</f>
        <v/>
      </c>
      <c r="AA173" s="278"/>
      <c r="AB173" s="278"/>
      <c r="AC173" s="28" t="str">
        <f ca="1">IF(ISERROR(MATCH(AF$1,INDIRECT("Table!A"&amp;$AW173):INDIRECT("Table!" &amp; $BA$211 &amp; $AW173),0)),"",INDIRECT(CONCATENATE("Table!",ADDRESS($AS173,MATCH(AF$1,INDIRECT("Table!A" &amp; $AW173):INDIRECT("Table!" &amp; $BA$211 &amp; $AW173),0)))))</f>
        <v/>
      </c>
      <c r="AD173" s="28" t="str">
        <f ca="1">IF(ISERROR(MATCH(AG$1,INDIRECT("Table!A"&amp;$AW173):INDIRECT("Table!" &amp; $BA$211 &amp; $AW173),0)),"",INDIRECT(CONCATENATE("Table!",ADDRESS($AS173,MATCH(AG$1,INDIRECT("Table!A" &amp; $AW173):INDIRECT("Table!" &amp; $BA$211 &amp; $AW173),0)))))</f>
        <v/>
      </c>
      <c r="AE173" s="28" t="str">
        <f ca="1">IF(ISERROR(MATCH(AH$1,INDIRECT("Table!A"&amp;$AW173):INDIRECT("Table!" &amp; $BA$211 &amp; $AW173),0)),"",INDIRECT(CONCATENATE("Table!",ADDRESS($AS173,MATCH(AH$1,INDIRECT("Table!A" &amp; $AW173):INDIRECT("Table!" &amp; $BA$211 &amp; $AW173),0)))))</f>
        <v/>
      </c>
      <c r="AF173" s="28" t="str">
        <f ca="1">IF(ISERROR(MATCH(AI$1,INDIRECT("Table!A"&amp;$AW173):INDIRECT("Table!" &amp; $BA$211 &amp; $AW173),0)),"",INDIRECT(CONCATENATE("Table!",ADDRESS($AS173,MATCH(AI$1,INDIRECT("Table!A" &amp; $AW173):INDIRECT("Table!" &amp; $BA$211 &amp; $AW173),0)))))</f>
        <v/>
      </c>
      <c r="AG173" s="28" t="str">
        <f ca="1">IF(ISERROR(MATCH(AJ$1,INDIRECT("Table!A"&amp;$AW173):INDIRECT("Table!" &amp; $BA$211 &amp; $AW173),0)),"",INDIRECT(CONCATENATE("Table!",ADDRESS($AS173,MATCH(AJ$1,INDIRECT("Table!A" &amp; $AW173):INDIRECT("Table!" &amp; $BA$211 &amp; $AW173),0)))))</f>
        <v/>
      </c>
      <c r="AH173" s="278" t="str">
        <f ca="1">IF(ISERROR(MATCH(AK$1,INDIRECT("Table!A"&amp;$AW173):INDIRECT("Table!" &amp; $BA$211 &amp; $AW173),0)),"",INDIRECT(CONCATENATE("Table!",ADDRESS($AS173,MATCH(AK$1,INDIRECT("Table!A" &amp; $AW173):INDIRECT("Table!" &amp; $BA$211 &amp; $AW173),0)))))</f>
        <v/>
      </c>
      <c r="AI173" s="278"/>
      <c r="AJ173" s="10"/>
      <c r="AK173" s="10"/>
      <c r="AO173" s="24"/>
      <c r="AS173" s="10"/>
      <c r="AW173" s="24"/>
      <c r="BA173" s="112"/>
    </row>
    <row r="174" spans="1:53">
      <c r="A174" s="4"/>
      <c r="B174" s="28" t="str">
        <f ca="1">IF(ISERROR(MATCH(B$1,INDIRECT("Table!A"&amp;$AO174):INDIRECT("Table!" &amp; $BA$211 &amp; $AO174),0)),"",INDIRECT(CONCATENATE("Table!",ADDRESS($AK174,MATCH(B$1,INDIRECT("Table!A" &amp; $AO174):INDIRECT("Table!" &amp; $BA$211 &amp; $AO174),0)))))</f>
        <v/>
      </c>
      <c r="C174" s="28" t="str">
        <f ca="1">IF(ISERROR(MATCH(C$1,INDIRECT("Table!A"&amp;$AO174):INDIRECT("Table!" &amp; $BA$211 &amp; $AO174),0)),"",INDIRECT(CONCATENATE("Table!",ADDRESS($AK174,MATCH(C$1,INDIRECT("Table!A" &amp; $AO174):INDIRECT("Table!" &amp; $BA$211 &amp; $AO174),0)))))</f>
        <v/>
      </c>
      <c r="D174" s="28" t="str">
        <f ca="1">IF(ISERROR(MATCH(D$1,INDIRECT("Table!A"&amp;$AO174):INDIRECT("Table!" &amp; $BA$211 &amp; $AO174),0)),"",INDIRECT(CONCATENATE("Table!",ADDRESS($AK174,MATCH(D$1,INDIRECT("Table!A" &amp; $AO174):INDIRECT("Table!" &amp; $BA$211 &amp; $AO174),0)))))</f>
        <v/>
      </c>
      <c r="E174" s="28" t="str">
        <f ca="1">IF(ISERROR(MATCH(E$1,INDIRECT("Table!A"&amp;$AO174):INDIRECT("Table!" &amp; $BA$211 &amp; $AO174),0)),"",INDIRECT(CONCATENATE("Table!",ADDRESS($AK174,MATCH(E$1,INDIRECT("Table!A" &amp; $AO174):INDIRECT("Table!" &amp; $BA$211 &amp; $AO174),0)))))</f>
        <v/>
      </c>
      <c r="F174" s="28" t="str">
        <f ca="1">IF(ISERROR(MATCH(F$1,INDIRECT("Table!A"&amp;$AO174):INDIRECT("Table!" &amp; $BA$211 &amp; $AO174),0)),"",INDIRECT(CONCATENATE("Table!",ADDRESS($AK174,MATCH(F$1,INDIRECT("Table!A" &amp; $AO174):INDIRECT("Table!" &amp; $BA$211 &amp; $AO174),0)))))</f>
        <v/>
      </c>
      <c r="G174" s="28" t="str">
        <f ca="1">IF(ISERROR(MATCH(G$1,INDIRECT("Table!A"&amp;$AO174):INDIRECT("Table!" &amp; $BA$211 &amp; $AO174),0)),"",INDIRECT(CONCATENATE("Table!",ADDRESS($AK174,MATCH(G$1,INDIRECT("Table!A" &amp; $AO174):INDIRECT("Table!" &amp; $BA$211 &amp; $AO174),0)))))</f>
        <v/>
      </c>
      <c r="H174" s="28" t="str">
        <f ca="1">IF(ISERROR(MATCH(H$1,INDIRECT("Table!A"&amp;$AO174):INDIRECT("Table!" &amp; $BA$211 &amp; $AO174),0)),"",INDIRECT(CONCATENATE("Table!",ADDRESS($AK174,MATCH(H$1,INDIRECT("Table!A" &amp; $AO174):INDIRECT("Table!" &amp; $BA$211 &amp; $AO174),0)))))</f>
        <v/>
      </c>
      <c r="I174" s="278"/>
      <c r="J174" s="278"/>
      <c r="K174" s="28" t="str">
        <f ca="1">IF(ISERROR(MATCH(L$1,INDIRECT("Table!A"&amp;$AO174):INDIRECT("Table!" &amp; $BA$211 &amp; $AO174),0)),"",INDIRECT(CONCATENATE("Table!",ADDRESS($AK174,MATCH(L$1,INDIRECT("Table!A" &amp; $AO174):INDIRECT("Table!" &amp; $BA$211 &amp; $AO174),0)))))</f>
        <v/>
      </c>
      <c r="L174" s="28" t="str">
        <f ca="1">IF(ISERROR(MATCH(M$1,INDIRECT("Table!A"&amp;$AO174):INDIRECT("Table!" &amp; $BA$211 &amp; $AO174),0)),"",INDIRECT(CONCATENATE("Table!",ADDRESS($AK174,MATCH(M$1,INDIRECT("Table!A" &amp; $AO174):INDIRECT("Table!" &amp; $BA$211 &amp; $AO174),0)))))</f>
        <v/>
      </c>
      <c r="M174" s="28" t="str">
        <f ca="1">IF(ISERROR(MATCH(N$1,INDIRECT("Table!A"&amp;$AO174):INDIRECT("Table!" &amp; $BA$211 &amp; $AO174),0)),"",INDIRECT(CONCATENATE("Table!",ADDRESS($AK174,MATCH(N$1,INDIRECT("Table!A" &amp; $AO174):INDIRECT("Table!" &amp; $BA$211 &amp; $AO174),0)))))</f>
        <v/>
      </c>
      <c r="N174" s="28" t="str">
        <f ca="1">IF(ISERROR(MATCH(O$1,INDIRECT("Table!A"&amp;$AO174):INDIRECT("Table!" &amp; $BA$211 &amp; $AO174),0)),"",INDIRECT(CONCATENATE("Table!",ADDRESS($AK174,MATCH(O$1,INDIRECT("Table!A" &amp; $AO174):INDIRECT("Table!" &amp; $BA$211 &amp; $AO174),0)))))</f>
        <v/>
      </c>
      <c r="O174" s="278"/>
      <c r="P174" s="278"/>
      <c r="Q174" s="278"/>
      <c r="R174" s="278"/>
      <c r="S174" s="28" t="str">
        <f ca="1">IF(ISERROR(MATCH(U$1,INDIRECT("Table!A"&amp;$AO174):INDIRECT("Table!" &amp;#REF! &amp; $AO174),0)),"",INDIRECT(CONCATENATE("Table!",ADDRESS($AK174,MATCH(U$1,INDIRECT("Table!A" &amp; $AO174):INDIRECT("Table!" &amp;#REF! &amp; $AO174),0)))))</f>
        <v/>
      </c>
      <c r="T174" s="28" t="str">
        <f ca="1">IF(ISERROR(MATCH(V$1,INDIRECT("Table!A"&amp;$AW174):INDIRECT("Table!" &amp; $BA$211 &amp; $AW174),0)),"",INDIRECT(CONCATENATE("Table!",ADDRESS($AS174,MATCH(V$1,INDIRECT("Table!A" &amp; $AW174):INDIRECT("Table!" &amp; $BA$211 &amp; $AW174),0)))))</f>
        <v/>
      </c>
      <c r="U174" s="28" t="str">
        <f ca="1">IF(ISERROR(MATCH(W$1,INDIRECT("Table!A"&amp;$AW174):INDIRECT("Table!" &amp; $BA$211 &amp; $AW174),0)),"",INDIRECT(CONCATENATE("Table!",ADDRESS($AS174,MATCH(W$1,INDIRECT("Table!A" &amp; $AW174):INDIRECT("Table!" &amp; $BA$211 &amp; $AW174),0)))))</f>
        <v/>
      </c>
      <c r="V174" s="28" t="str">
        <f ca="1">IF(ISERROR(MATCH(X$1,INDIRECT("Table!A"&amp;$AW174):INDIRECT("Table!" &amp; $BA$211 &amp; $AW174),0)),"",INDIRECT(CONCATENATE("Table!",ADDRESS($AS174,MATCH(X$1,INDIRECT("Table!A" &amp; $AW174):INDIRECT("Table!" &amp; $BA$211 &amp; $AW174),0)))))</f>
        <v/>
      </c>
      <c r="W174" s="28" t="str">
        <f ca="1">IF(ISERROR(MATCH(Y$1,INDIRECT("Table!A"&amp;$AW174):INDIRECT("Table!" &amp; $BA$211 &amp; $AW174),0)),"",INDIRECT(CONCATENATE("Table!",ADDRESS($AS174,MATCH(Y$1,INDIRECT("Table!A" &amp; $AW174):INDIRECT("Table!" &amp; $BA$211 &amp; $AW174),0)))))</f>
        <v/>
      </c>
      <c r="X174" s="28" t="str">
        <f ca="1">IF(ISERROR(MATCH(Z$1,INDIRECT("Table!A"&amp;$AW174):INDIRECT("Table!" &amp; $BA$211 &amp; $AW174),0)),"",INDIRECT(CONCATENATE("Table!",ADDRESS($AS174,MATCH(Z$1,INDIRECT("Table!A" &amp; $AW174):INDIRECT("Table!" &amp; $BA$211 &amp; $AW174),0)))))</f>
        <v/>
      </c>
      <c r="Y174" s="28" t="str">
        <f ca="1">IF(ISERROR(MATCH(AA$1,INDIRECT("Table!A"&amp;$AW174):INDIRECT("Table!" &amp; $BA$211 &amp; $AW174),0)),"",INDIRECT(CONCATENATE("Table!",ADDRESS($AS174,MATCH(AA$1,INDIRECT("Table!A" &amp; $AW174):INDIRECT("Table!" &amp; $BA$211 &amp; $AW174),0)))))</f>
        <v/>
      </c>
      <c r="Z174" s="28" t="str">
        <f ca="1">IF(ISERROR(MATCH(AB$1,INDIRECT("Table!A"&amp;$AW174):INDIRECT("Table!" &amp; $BA$211 &amp; $AW174),0)),"",INDIRECT(CONCATENATE("Table!",ADDRESS($AS174,MATCH(AB$1,INDIRECT("Table!A" &amp; $AW174):INDIRECT("Table!" &amp; $BA$211 &amp; $AW174),0)))))</f>
        <v/>
      </c>
      <c r="AA174" s="278"/>
      <c r="AB174" s="278"/>
      <c r="AC174" s="28" t="str">
        <f ca="1">IF(ISERROR(MATCH(AF$1,INDIRECT("Table!A"&amp;$AW174):INDIRECT("Table!" &amp; $BA$211 &amp; $AW174),0)),"",INDIRECT(CONCATENATE("Table!",ADDRESS($AS174,MATCH(AF$1,INDIRECT("Table!A" &amp; $AW174):INDIRECT("Table!" &amp; $BA$211 &amp; $AW174),0)))))</f>
        <v/>
      </c>
      <c r="AD174" s="28" t="str">
        <f ca="1">IF(ISERROR(MATCH(AG$1,INDIRECT("Table!A"&amp;$AW174):INDIRECT("Table!" &amp; $BA$211 &amp; $AW174),0)),"",INDIRECT(CONCATENATE("Table!",ADDRESS($AS174,MATCH(AG$1,INDIRECT("Table!A" &amp; $AW174):INDIRECT("Table!" &amp; $BA$211 &amp; $AW174),0)))))</f>
        <v/>
      </c>
      <c r="AE174" s="28" t="str">
        <f ca="1">IF(ISERROR(MATCH(AH$1,INDIRECT("Table!A"&amp;$AW174):INDIRECT("Table!" &amp; $BA$211 &amp; $AW174),0)),"",INDIRECT(CONCATENATE("Table!",ADDRESS($AS174,MATCH(AH$1,INDIRECT("Table!A" &amp; $AW174):INDIRECT("Table!" &amp; $BA$211 &amp; $AW174),0)))))</f>
        <v/>
      </c>
      <c r="AF174" s="28" t="str">
        <f ca="1">IF(ISERROR(MATCH(AI$1,INDIRECT("Table!A"&amp;$AW174):INDIRECT("Table!" &amp; $BA$211 &amp; $AW174),0)),"",INDIRECT(CONCATENATE("Table!",ADDRESS($AS174,MATCH(AI$1,INDIRECT("Table!A" &amp; $AW174):INDIRECT("Table!" &amp; $BA$211 &amp; $AW174),0)))))</f>
        <v/>
      </c>
      <c r="AG174" s="28" t="str">
        <f ca="1">IF(ISERROR(MATCH(AJ$1,INDIRECT("Table!A"&amp;$AW174):INDIRECT("Table!" &amp; $BA$211 &amp; $AW174),0)),"",INDIRECT(CONCATENATE("Table!",ADDRESS($AS174,MATCH(AJ$1,INDIRECT("Table!A" &amp; $AW174):INDIRECT("Table!" &amp; $BA$211 &amp; $AW174),0)))))</f>
        <v/>
      </c>
      <c r="AH174" s="278" t="str">
        <f ca="1">IF(ISERROR(MATCH(AK$1,INDIRECT("Table!A"&amp;$AW174):INDIRECT("Table!" &amp; $BA$211 &amp; $AW174),0)),"",INDIRECT(CONCATENATE("Table!",ADDRESS($AS174,MATCH(AK$1,INDIRECT("Table!A" &amp; $AW174):INDIRECT("Table!" &amp; $BA$211 &amp; $AW174),0)))))</f>
        <v/>
      </c>
      <c r="AI174" s="278"/>
      <c r="AJ174" s="10"/>
      <c r="AK174" s="10"/>
      <c r="AO174" s="24"/>
      <c r="AS174" s="10"/>
      <c r="AW174" s="24"/>
      <c r="BA174" s="111"/>
    </row>
    <row r="175" spans="1:53">
      <c r="A175" s="4"/>
      <c r="B175" s="28" t="str">
        <f ca="1">IF(ISERROR(MATCH(B$1,INDIRECT("Table!A"&amp;$AO175):INDIRECT("Table!" &amp; $BA$211 &amp; $AO175),0)),"",INDIRECT(CONCATENATE("Table!",ADDRESS($AK175,MATCH(B$1,INDIRECT("Table!A" &amp; $AO175):INDIRECT("Table!" &amp; $BA$211 &amp; $AO175),0)))))</f>
        <v/>
      </c>
      <c r="C175" s="28" t="str">
        <f ca="1">IF(ISERROR(MATCH(C$1,INDIRECT("Table!A"&amp;$AO175):INDIRECT("Table!" &amp; $BA$211 &amp; $AO175),0)),"",INDIRECT(CONCATENATE("Table!",ADDRESS($AK175,MATCH(C$1,INDIRECT("Table!A" &amp; $AO175):INDIRECT("Table!" &amp; $BA$211 &amp; $AO175),0)))))</f>
        <v/>
      </c>
      <c r="D175" s="28" t="str">
        <f ca="1">IF(ISERROR(MATCH(D$1,INDIRECT("Table!A"&amp;$AO175):INDIRECT("Table!" &amp; $BA$211 &amp; $AO175),0)),"",INDIRECT(CONCATENATE("Table!",ADDRESS($AK175,MATCH(D$1,INDIRECT("Table!A" &amp; $AO175):INDIRECT("Table!" &amp; $BA$211 &amp; $AO175),0)))))</f>
        <v/>
      </c>
      <c r="E175" s="28" t="str">
        <f ca="1">IF(ISERROR(MATCH(E$1,INDIRECT("Table!A"&amp;$AO175):INDIRECT("Table!" &amp; $BA$211 &amp; $AO175),0)),"",INDIRECT(CONCATENATE("Table!",ADDRESS($AK175,MATCH(E$1,INDIRECT("Table!A" &amp; $AO175):INDIRECT("Table!" &amp; $BA$211 &amp; $AO175),0)))))</f>
        <v/>
      </c>
      <c r="F175" s="28" t="str">
        <f ca="1">IF(ISERROR(MATCH(F$1,INDIRECT("Table!A"&amp;$AO175):INDIRECT("Table!" &amp; $BA$211 &amp; $AO175),0)),"",INDIRECT(CONCATENATE("Table!",ADDRESS($AK175,MATCH(F$1,INDIRECT("Table!A" &amp; $AO175):INDIRECT("Table!" &amp; $BA$211 &amp; $AO175),0)))))</f>
        <v/>
      </c>
      <c r="G175" s="28" t="str">
        <f ca="1">IF(ISERROR(MATCH(G$1,INDIRECT("Table!A"&amp;$AO175):INDIRECT("Table!" &amp; $BA$211 &amp; $AO175),0)),"",INDIRECT(CONCATENATE("Table!",ADDRESS($AK175,MATCH(G$1,INDIRECT("Table!A" &amp; $AO175):INDIRECT("Table!" &amp; $BA$211 &amp; $AO175),0)))))</f>
        <v/>
      </c>
      <c r="H175" s="28" t="str">
        <f ca="1">IF(ISERROR(MATCH(H$1,INDIRECT("Table!A"&amp;$AO175):INDIRECT("Table!" &amp; $BA$211 &amp; $AO175),0)),"",INDIRECT(CONCATENATE("Table!",ADDRESS($AK175,MATCH(H$1,INDIRECT("Table!A" &amp; $AO175):INDIRECT("Table!" &amp; $BA$211 &amp; $AO175),0)))))</f>
        <v/>
      </c>
      <c r="I175" s="278"/>
      <c r="J175" s="278"/>
      <c r="K175" s="28" t="str">
        <f ca="1">IF(ISERROR(MATCH(L$1,INDIRECT("Table!A"&amp;$AO175):INDIRECT("Table!" &amp; $BA$211 &amp; $AO175),0)),"",INDIRECT(CONCATENATE("Table!",ADDRESS($AK175,MATCH(L$1,INDIRECT("Table!A" &amp; $AO175):INDIRECT("Table!" &amp; $BA$211 &amp; $AO175),0)))))</f>
        <v/>
      </c>
      <c r="L175" s="28" t="str">
        <f ca="1">IF(ISERROR(MATCH(M$1,INDIRECT("Table!A"&amp;$AO175):INDIRECT("Table!" &amp; $BA$211 &amp; $AO175),0)),"",INDIRECT(CONCATENATE("Table!",ADDRESS($AK175,MATCH(M$1,INDIRECT("Table!A" &amp; $AO175):INDIRECT("Table!" &amp; $BA$211 &amp; $AO175),0)))))</f>
        <v/>
      </c>
      <c r="M175" s="28" t="str">
        <f ca="1">IF(ISERROR(MATCH(N$1,INDIRECT("Table!A"&amp;$AO175):INDIRECT("Table!" &amp; $BA$211 &amp; $AO175),0)),"",INDIRECT(CONCATENATE("Table!",ADDRESS($AK175,MATCH(N$1,INDIRECT("Table!A" &amp; $AO175):INDIRECT("Table!" &amp; $BA$211 &amp; $AO175),0)))))</f>
        <v/>
      </c>
      <c r="N175" s="28" t="str">
        <f ca="1">IF(ISERROR(MATCH(O$1,INDIRECT("Table!A"&amp;$AO175):INDIRECT("Table!" &amp; $BA$211 &amp; $AO175),0)),"",INDIRECT(CONCATENATE("Table!",ADDRESS($AK175,MATCH(O$1,INDIRECT("Table!A" &amp; $AO175):INDIRECT("Table!" &amp; $BA$211 &amp; $AO175),0)))))</f>
        <v/>
      </c>
      <c r="O175" s="278"/>
      <c r="P175" s="278"/>
      <c r="Q175" s="278"/>
      <c r="R175" s="278"/>
      <c r="S175" s="28" t="str">
        <f ca="1">IF(ISERROR(MATCH(U$1,INDIRECT("Table!A"&amp;$AO175):INDIRECT("Table!" &amp;#REF! &amp; $AO175),0)),"",INDIRECT(CONCATENATE("Table!",ADDRESS($AK175,MATCH(U$1,INDIRECT("Table!A" &amp; $AO175):INDIRECT("Table!" &amp;#REF! &amp; $AO175),0)))))</f>
        <v/>
      </c>
      <c r="T175" s="28" t="str">
        <f ca="1">IF(ISERROR(MATCH(V$1,INDIRECT("Table!A"&amp;$AW175):INDIRECT("Table!" &amp; $BA$211 &amp; $AW175),0)),"",INDIRECT(CONCATENATE("Table!",ADDRESS($AS175,MATCH(V$1,INDIRECT("Table!A" &amp; $AW175):INDIRECT("Table!" &amp; $BA$211 &amp; $AW175),0)))))</f>
        <v/>
      </c>
      <c r="U175" s="28" t="str">
        <f ca="1">IF(ISERROR(MATCH(W$1,INDIRECT("Table!A"&amp;$AW175):INDIRECT("Table!" &amp; $BA$211 &amp; $AW175),0)),"",INDIRECT(CONCATENATE("Table!",ADDRESS($AS175,MATCH(W$1,INDIRECT("Table!A" &amp; $AW175):INDIRECT("Table!" &amp; $BA$211 &amp; $AW175),0)))))</f>
        <v/>
      </c>
      <c r="V175" s="28" t="str">
        <f ca="1">IF(ISERROR(MATCH(X$1,INDIRECT("Table!A"&amp;$AW175):INDIRECT("Table!" &amp; $BA$211 &amp; $AW175),0)),"",INDIRECT(CONCATENATE("Table!",ADDRESS($AS175,MATCH(X$1,INDIRECT("Table!A" &amp; $AW175):INDIRECT("Table!" &amp; $BA$211 &amp; $AW175),0)))))</f>
        <v/>
      </c>
      <c r="W175" s="28" t="str">
        <f ca="1">IF(ISERROR(MATCH(Y$1,INDIRECT("Table!A"&amp;$AW175):INDIRECT("Table!" &amp; $BA$211 &amp; $AW175),0)),"",INDIRECT(CONCATENATE("Table!",ADDRESS($AS175,MATCH(Y$1,INDIRECT("Table!A" &amp; $AW175):INDIRECT("Table!" &amp; $BA$211 &amp; $AW175),0)))))</f>
        <v/>
      </c>
      <c r="X175" s="28" t="str">
        <f ca="1">IF(ISERROR(MATCH(Z$1,INDIRECT("Table!A"&amp;$AW175):INDIRECT("Table!" &amp; $BA$211 &amp; $AW175),0)),"",INDIRECT(CONCATENATE("Table!",ADDRESS($AS175,MATCH(Z$1,INDIRECT("Table!A" &amp; $AW175):INDIRECT("Table!" &amp; $BA$211 &amp; $AW175),0)))))</f>
        <v/>
      </c>
      <c r="Y175" s="28" t="str">
        <f ca="1">IF(ISERROR(MATCH(AA$1,INDIRECT("Table!A"&amp;$AW175):INDIRECT("Table!" &amp; $BA$211 &amp; $AW175),0)),"",INDIRECT(CONCATENATE("Table!",ADDRESS($AS175,MATCH(AA$1,INDIRECT("Table!A" &amp; $AW175):INDIRECT("Table!" &amp; $BA$211 &amp; $AW175),0)))))</f>
        <v/>
      </c>
      <c r="Z175" s="28" t="str">
        <f ca="1">IF(ISERROR(MATCH(AB$1,INDIRECT("Table!A"&amp;$AW175):INDIRECT("Table!" &amp; $BA$211 &amp; $AW175),0)),"",INDIRECT(CONCATENATE("Table!",ADDRESS($AS175,MATCH(AB$1,INDIRECT("Table!A" &amp; $AW175):INDIRECT("Table!" &amp; $BA$211 &amp; $AW175),0)))))</f>
        <v/>
      </c>
      <c r="AA175" s="278"/>
      <c r="AB175" s="278"/>
      <c r="AC175" s="28" t="str">
        <f ca="1">IF(ISERROR(MATCH(AF$1,INDIRECT("Table!A"&amp;$AW175):INDIRECT("Table!" &amp; $BA$211 &amp; $AW175),0)),"",INDIRECT(CONCATENATE("Table!",ADDRESS($AS175,MATCH(AF$1,INDIRECT("Table!A" &amp; $AW175):INDIRECT("Table!" &amp; $BA$211 &amp; $AW175),0)))))</f>
        <v/>
      </c>
      <c r="AD175" s="28" t="str">
        <f ca="1">IF(ISERROR(MATCH(AG$1,INDIRECT("Table!A"&amp;$AW175):INDIRECT("Table!" &amp; $BA$211 &amp; $AW175),0)),"",INDIRECT(CONCATENATE("Table!",ADDRESS($AS175,MATCH(AG$1,INDIRECT("Table!A" &amp; $AW175):INDIRECT("Table!" &amp; $BA$211 &amp; $AW175),0)))))</f>
        <v/>
      </c>
      <c r="AE175" s="28" t="str">
        <f ca="1">IF(ISERROR(MATCH(AH$1,INDIRECT("Table!A"&amp;$AW175):INDIRECT("Table!" &amp; $BA$211 &amp; $AW175),0)),"",INDIRECT(CONCATENATE("Table!",ADDRESS($AS175,MATCH(AH$1,INDIRECT("Table!A" &amp; $AW175):INDIRECT("Table!" &amp; $BA$211 &amp; $AW175),0)))))</f>
        <v/>
      </c>
      <c r="AF175" s="28" t="str">
        <f ca="1">IF(ISERROR(MATCH(AI$1,INDIRECT("Table!A"&amp;$AW175):INDIRECT("Table!" &amp; $BA$211 &amp; $AW175),0)),"",INDIRECT(CONCATENATE("Table!",ADDRESS($AS175,MATCH(AI$1,INDIRECT("Table!A" &amp; $AW175):INDIRECT("Table!" &amp; $BA$211 &amp; $AW175),0)))))</f>
        <v/>
      </c>
      <c r="AG175" s="28" t="str">
        <f ca="1">IF(ISERROR(MATCH(AJ$1,INDIRECT("Table!A"&amp;$AW175):INDIRECT("Table!" &amp; $BA$211 &amp; $AW175),0)),"",INDIRECT(CONCATENATE("Table!",ADDRESS($AS175,MATCH(AJ$1,INDIRECT("Table!A" &amp; $AW175):INDIRECT("Table!" &amp; $BA$211 &amp; $AW175),0)))))</f>
        <v/>
      </c>
      <c r="AH175" s="278" t="str">
        <f ca="1">IF(ISERROR(MATCH(AK$1,INDIRECT("Table!A"&amp;$AW175):INDIRECT("Table!" &amp; $BA$211 &amp; $AW175),0)),"",INDIRECT(CONCATENATE("Table!",ADDRESS($AS175,MATCH(AK$1,INDIRECT("Table!A" &amp; $AW175):INDIRECT("Table!" &amp; $BA$211 &amp; $AW175),0)))))</f>
        <v/>
      </c>
      <c r="AI175" s="278"/>
      <c r="AJ175" s="10"/>
      <c r="AK175" s="10"/>
      <c r="AO175" s="24"/>
      <c r="AS175" s="10"/>
      <c r="AW175" s="24"/>
      <c r="BA175" s="109"/>
    </row>
    <row r="176" spans="1:53">
      <c r="A176" s="4"/>
      <c r="B176" s="28" t="str">
        <f ca="1">IF(ISERROR(MATCH(B$1,INDIRECT("Table!A"&amp;$AO176):INDIRECT("Table!" &amp; $BA$211 &amp; $AO176),0)),"",INDIRECT(CONCATENATE("Table!",ADDRESS($AK176,MATCH(B$1,INDIRECT("Table!A" &amp; $AO176):INDIRECT("Table!" &amp; $BA$211 &amp; $AO176),0)))))</f>
        <v/>
      </c>
      <c r="C176" s="28" t="str">
        <f ca="1">IF(ISERROR(MATCH(C$1,INDIRECT("Table!A"&amp;$AO176):INDIRECT("Table!" &amp; $BA$211 &amp; $AO176),0)),"",INDIRECT(CONCATENATE("Table!",ADDRESS($AK176,MATCH(C$1,INDIRECT("Table!A" &amp; $AO176):INDIRECT("Table!" &amp; $BA$211 &amp; $AO176),0)))))</f>
        <v/>
      </c>
      <c r="D176" s="28" t="str">
        <f ca="1">IF(ISERROR(MATCH(D$1,INDIRECT("Table!A"&amp;$AO176):INDIRECT("Table!" &amp; $BA$211 &amp; $AO176),0)),"",INDIRECT(CONCATENATE("Table!",ADDRESS($AK176,MATCH(D$1,INDIRECT("Table!A" &amp; $AO176):INDIRECT("Table!" &amp; $BA$211 &amp; $AO176),0)))))</f>
        <v/>
      </c>
      <c r="E176" s="28" t="str">
        <f ca="1">IF(ISERROR(MATCH(E$1,INDIRECT("Table!A"&amp;$AO176):INDIRECT("Table!" &amp; $BA$211 &amp; $AO176),0)),"",INDIRECT(CONCATENATE("Table!",ADDRESS($AK176,MATCH(E$1,INDIRECT("Table!A" &amp; $AO176):INDIRECT("Table!" &amp; $BA$211 &amp; $AO176),0)))))</f>
        <v/>
      </c>
      <c r="F176" s="28" t="str">
        <f ca="1">IF(ISERROR(MATCH(F$1,INDIRECT("Table!A"&amp;$AO176):INDIRECT("Table!" &amp; $BA$211 &amp; $AO176),0)),"",INDIRECT(CONCATENATE("Table!",ADDRESS($AK176,MATCH(F$1,INDIRECT("Table!A" &amp; $AO176):INDIRECT("Table!" &amp; $BA$211 &amp; $AO176),0)))))</f>
        <v/>
      </c>
      <c r="G176" s="28" t="str">
        <f ca="1">IF(ISERROR(MATCH(G$1,INDIRECT("Table!A"&amp;$AO176):INDIRECT("Table!" &amp; $BA$211 &amp; $AO176),0)),"",INDIRECT(CONCATENATE("Table!",ADDRESS($AK176,MATCH(G$1,INDIRECT("Table!A" &amp; $AO176):INDIRECT("Table!" &amp; $BA$211 &amp; $AO176),0)))))</f>
        <v/>
      </c>
      <c r="H176" s="28" t="str">
        <f ca="1">IF(ISERROR(MATCH(H$1,INDIRECT("Table!A"&amp;$AO176):INDIRECT("Table!" &amp; $BA$211 &amp; $AO176),0)),"",INDIRECT(CONCATENATE("Table!",ADDRESS($AK176,MATCH(H$1,INDIRECT("Table!A" &amp; $AO176):INDIRECT("Table!" &amp; $BA$211 &amp; $AO176),0)))))</f>
        <v/>
      </c>
      <c r="I176" s="278"/>
      <c r="J176" s="278"/>
      <c r="K176" s="28" t="str">
        <f ca="1">IF(ISERROR(MATCH(L$1,INDIRECT("Table!A"&amp;$AO176):INDIRECT("Table!" &amp; $BA$211 &amp; $AO176),0)),"",INDIRECT(CONCATENATE("Table!",ADDRESS($AK176,MATCH(L$1,INDIRECT("Table!A" &amp; $AO176):INDIRECT("Table!" &amp; $BA$211 &amp; $AO176),0)))))</f>
        <v/>
      </c>
      <c r="L176" s="28" t="str">
        <f ca="1">IF(ISERROR(MATCH(M$1,INDIRECT("Table!A"&amp;$AO176):INDIRECT("Table!" &amp; $BA$211 &amp; $AO176),0)),"",INDIRECT(CONCATENATE("Table!",ADDRESS($AK176,MATCH(M$1,INDIRECT("Table!A" &amp; $AO176):INDIRECT("Table!" &amp; $BA$211 &amp; $AO176),0)))))</f>
        <v/>
      </c>
      <c r="M176" s="28" t="str">
        <f ca="1">IF(ISERROR(MATCH(N$1,INDIRECT("Table!A"&amp;$AO176):INDIRECT("Table!" &amp; $BA$211 &amp; $AO176),0)),"",INDIRECT(CONCATENATE("Table!",ADDRESS($AK176,MATCH(N$1,INDIRECT("Table!A" &amp; $AO176):INDIRECT("Table!" &amp; $BA$211 &amp; $AO176),0)))))</f>
        <v/>
      </c>
      <c r="N176" s="28" t="str">
        <f ca="1">IF(ISERROR(MATCH(O$1,INDIRECT("Table!A"&amp;$AO176):INDIRECT("Table!" &amp; $BA$211 &amp; $AO176),0)),"",INDIRECT(CONCATENATE("Table!",ADDRESS($AK176,MATCH(O$1,INDIRECT("Table!A" &amp; $AO176):INDIRECT("Table!" &amp; $BA$211 &amp; $AO176),0)))))</f>
        <v/>
      </c>
      <c r="O176" s="278"/>
      <c r="P176" s="278"/>
      <c r="Q176" s="278"/>
      <c r="R176" s="278"/>
      <c r="S176" s="28" t="str">
        <f ca="1">IF(ISERROR(MATCH(U$1,INDIRECT("Table!A"&amp;$AO176):INDIRECT("Table!" &amp;#REF! &amp; $AO176),0)),"",INDIRECT(CONCATENATE("Table!",ADDRESS($AK176,MATCH(U$1,INDIRECT("Table!A" &amp; $AO176):INDIRECT("Table!" &amp;#REF! &amp; $AO176),0)))))</f>
        <v/>
      </c>
      <c r="T176" s="28" t="str">
        <f ca="1">IF(ISERROR(MATCH(V$1,INDIRECT("Table!A"&amp;$AW176):INDIRECT("Table!" &amp; $BA$211 &amp; $AW176),0)),"",INDIRECT(CONCATENATE("Table!",ADDRESS($AS176,MATCH(V$1,INDIRECT("Table!A" &amp; $AW176):INDIRECT("Table!" &amp; $BA$211 &amp; $AW176),0)))))</f>
        <v/>
      </c>
      <c r="U176" s="28" t="str">
        <f ca="1">IF(ISERROR(MATCH(W$1,INDIRECT("Table!A"&amp;$AW176):INDIRECT("Table!" &amp; $BA$211 &amp; $AW176),0)),"",INDIRECT(CONCATENATE("Table!",ADDRESS($AS176,MATCH(W$1,INDIRECT("Table!A" &amp; $AW176):INDIRECT("Table!" &amp; $BA$211 &amp; $AW176),0)))))</f>
        <v/>
      </c>
      <c r="V176" s="28" t="str">
        <f ca="1">IF(ISERROR(MATCH(X$1,INDIRECT("Table!A"&amp;$AW176):INDIRECT("Table!" &amp; $BA$211 &amp; $AW176),0)),"",INDIRECT(CONCATENATE("Table!",ADDRESS($AS176,MATCH(X$1,INDIRECT("Table!A" &amp; $AW176):INDIRECT("Table!" &amp; $BA$211 &amp; $AW176),0)))))</f>
        <v/>
      </c>
      <c r="W176" s="28" t="str">
        <f ca="1">IF(ISERROR(MATCH(Y$1,INDIRECT("Table!A"&amp;$AW176):INDIRECT("Table!" &amp; $BA$211 &amp; $AW176),0)),"",INDIRECT(CONCATENATE("Table!",ADDRESS($AS176,MATCH(Y$1,INDIRECT("Table!A" &amp; $AW176):INDIRECT("Table!" &amp; $BA$211 &amp; $AW176),0)))))</f>
        <v/>
      </c>
      <c r="X176" s="28" t="str">
        <f ca="1">IF(ISERROR(MATCH(Z$1,INDIRECT("Table!A"&amp;$AW176):INDIRECT("Table!" &amp; $BA$211 &amp; $AW176),0)),"",INDIRECT(CONCATENATE("Table!",ADDRESS($AS176,MATCH(Z$1,INDIRECT("Table!A" &amp; $AW176):INDIRECT("Table!" &amp; $BA$211 &amp; $AW176),0)))))</f>
        <v/>
      </c>
      <c r="Y176" s="28" t="str">
        <f ca="1">IF(ISERROR(MATCH(AA$1,INDIRECT("Table!A"&amp;$AW176):INDIRECT("Table!" &amp; $BA$211 &amp; $AW176),0)),"",INDIRECT(CONCATENATE("Table!",ADDRESS($AS176,MATCH(AA$1,INDIRECT("Table!A" &amp; $AW176):INDIRECT("Table!" &amp; $BA$211 &amp; $AW176),0)))))</f>
        <v/>
      </c>
      <c r="Z176" s="28" t="str">
        <f ca="1">IF(ISERROR(MATCH(AB$1,INDIRECT("Table!A"&amp;$AW176):INDIRECT("Table!" &amp; $BA$211 &amp; $AW176),0)),"",INDIRECT(CONCATENATE("Table!",ADDRESS($AS176,MATCH(AB$1,INDIRECT("Table!A" &amp; $AW176):INDIRECT("Table!" &amp; $BA$211 &amp; $AW176),0)))))</f>
        <v/>
      </c>
      <c r="AA176" s="278"/>
      <c r="AB176" s="278"/>
      <c r="AC176" s="28" t="str">
        <f ca="1">IF(ISERROR(MATCH(AF$1,INDIRECT("Table!A"&amp;$AW176):INDIRECT("Table!" &amp; $BA$211 &amp; $AW176),0)),"",INDIRECT(CONCATENATE("Table!",ADDRESS($AS176,MATCH(AF$1,INDIRECT("Table!A" &amp; $AW176):INDIRECT("Table!" &amp; $BA$211 &amp; $AW176),0)))))</f>
        <v/>
      </c>
      <c r="AD176" s="28" t="str">
        <f ca="1">IF(ISERROR(MATCH(AG$1,INDIRECT("Table!A"&amp;$AW176):INDIRECT("Table!" &amp; $BA$211 &amp; $AW176),0)),"",INDIRECT(CONCATENATE("Table!",ADDRESS($AS176,MATCH(AG$1,INDIRECT("Table!A" &amp; $AW176):INDIRECT("Table!" &amp; $BA$211 &amp; $AW176),0)))))</f>
        <v/>
      </c>
      <c r="AE176" s="28" t="str">
        <f ca="1">IF(ISERROR(MATCH(AH$1,INDIRECT("Table!A"&amp;$AW176):INDIRECT("Table!" &amp; $BA$211 &amp; $AW176),0)),"",INDIRECT(CONCATENATE("Table!",ADDRESS($AS176,MATCH(AH$1,INDIRECT("Table!A" &amp; $AW176):INDIRECT("Table!" &amp; $BA$211 &amp; $AW176),0)))))</f>
        <v/>
      </c>
      <c r="AF176" s="28" t="str">
        <f ca="1">IF(ISERROR(MATCH(AI$1,INDIRECT("Table!A"&amp;$AW176):INDIRECT("Table!" &amp; $BA$211 &amp; $AW176),0)),"",INDIRECT(CONCATENATE("Table!",ADDRESS($AS176,MATCH(AI$1,INDIRECT("Table!A" &amp; $AW176):INDIRECT("Table!" &amp; $BA$211 &amp; $AW176),0)))))</f>
        <v/>
      </c>
      <c r="AG176" s="28" t="str">
        <f ca="1">IF(ISERROR(MATCH(AJ$1,INDIRECT("Table!A"&amp;$AW176):INDIRECT("Table!" &amp; $BA$211 &amp; $AW176),0)),"",INDIRECT(CONCATENATE("Table!",ADDRESS($AS176,MATCH(AJ$1,INDIRECT("Table!A" &amp; $AW176):INDIRECT("Table!" &amp; $BA$211 &amp; $AW176),0)))))</f>
        <v/>
      </c>
      <c r="AH176" s="278" t="str">
        <f ca="1">IF(ISERROR(MATCH(AK$1,INDIRECT("Table!A"&amp;$AW176):INDIRECT("Table!" &amp; $BA$211 &amp; $AW176),0)),"",INDIRECT(CONCATENATE("Table!",ADDRESS($AS176,MATCH(AK$1,INDIRECT("Table!A" &amp; $AW176):INDIRECT("Table!" &amp; $BA$211 &amp; $AW176),0)))))</f>
        <v/>
      </c>
      <c r="AI176" s="278"/>
      <c r="AJ176" s="10"/>
      <c r="AK176" s="10"/>
      <c r="AO176" s="24"/>
      <c r="AS176" s="10"/>
      <c r="AW176" s="24"/>
      <c r="BA176" s="108"/>
    </row>
    <row r="177" spans="1:53">
      <c r="A177" s="4"/>
      <c r="B177" s="28" t="str">
        <f ca="1">IF(ISERROR(MATCH(B$1,INDIRECT("Table!A"&amp;$AO177):INDIRECT("Table!" &amp; $BA$211 &amp; $AO177),0)),"",INDIRECT(CONCATENATE("Table!",ADDRESS($AK177,MATCH(B$1,INDIRECT("Table!A" &amp; $AO177):INDIRECT("Table!" &amp; $BA$211 &amp; $AO177),0)))))</f>
        <v/>
      </c>
      <c r="C177" s="28" t="str">
        <f ca="1">IF(ISERROR(MATCH(C$1,INDIRECT("Table!A"&amp;$AO177):INDIRECT("Table!" &amp; $BA$211 &amp; $AO177),0)),"",INDIRECT(CONCATENATE("Table!",ADDRESS($AK177,MATCH(C$1,INDIRECT("Table!A" &amp; $AO177):INDIRECT("Table!" &amp; $BA$211 &amp; $AO177),0)))))</f>
        <v/>
      </c>
      <c r="D177" s="28" t="str">
        <f ca="1">IF(ISERROR(MATCH(D$1,INDIRECT("Table!A"&amp;$AO177):INDIRECT("Table!" &amp; $BA$211 &amp; $AO177),0)),"",INDIRECT(CONCATENATE("Table!",ADDRESS($AK177,MATCH(D$1,INDIRECT("Table!A" &amp; $AO177):INDIRECT("Table!" &amp; $BA$211 &amp; $AO177),0)))))</f>
        <v/>
      </c>
      <c r="E177" s="28" t="str">
        <f ca="1">IF(ISERROR(MATCH(E$1,INDIRECT("Table!A"&amp;$AO177):INDIRECT("Table!" &amp; $BA$211 &amp; $AO177),0)),"",INDIRECT(CONCATENATE("Table!",ADDRESS($AK177,MATCH(E$1,INDIRECT("Table!A" &amp; $AO177):INDIRECT("Table!" &amp; $BA$211 &amp; $AO177),0)))))</f>
        <v/>
      </c>
      <c r="F177" s="28" t="str">
        <f ca="1">IF(ISERROR(MATCH(F$1,INDIRECT("Table!A"&amp;$AO177):INDIRECT("Table!" &amp; $BA$211 &amp; $AO177),0)),"",INDIRECT(CONCATENATE("Table!",ADDRESS($AK177,MATCH(F$1,INDIRECT("Table!A" &amp; $AO177):INDIRECT("Table!" &amp; $BA$211 &amp; $AO177),0)))))</f>
        <v/>
      </c>
      <c r="G177" s="28" t="str">
        <f ca="1">IF(ISERROR(MATCH(G$1,INDIRECT("Table!A"&amp;$AO177):INDIRECT("Table!" &amp; $BA$211 &amp; $AO177),0)),"",INDIRECT(CONCATENATE("Table!",ADDRESS($AK177,MATCH(G$1,INDIRECT("Table!A" &amp; $AO177):INDIRECT("Table!" &amp; $BA$211 &amp; $AO177),0)))))</f>
        <v/>
      </c>
      <c r="H177" s="28" t="str">
        <f ca="1">IF(ISERROR(MATCH(H$1,INDIRECT("Table!A"&amp;$AO177):INDIRECT("Table!" &amp; $BA$211 &amp; $AO177),0)),"",INDIRECT(CONCATENATE("Table!",ADDRESS($AK177,MATCH(H$1,INDIRECT("Table!A" &amp; $AO177):INDIRECT("Table!" &amp; $BA$211 &amp; $AO177),0)))))</f>
        <v/>
      </c>
      <c r="I177" s="278"/>
      <c r="J177" s="278"/>
      <c r="K177" s="28" t="str">
        <f ca="1">IF(ISERROR(MATCH(L$1,INDIRECT("Table!A"&amp;$AO177):INDIRECT("Table!" &amp; $BA$211 &amp; $AO177),0)),"",INDIRECT(CONCATENATE("Table!",ADDRESS($AK177,MATCH(L$1,INDIRECT("Table!A" &amp; $AO177):INDIRECT("Table!" &amp; $BA$211 &amp; $AO177),0)))))</f>
        <v/>
      </c>
      <c r="L177" s="28" t="str">
        <f ca="1">IF(ISERROR(MATCH(M$1,INDIRECT("Table!A"&amp;$AO177):INDIRECT("Table!" &amp; $BA$211 &amp; $AO177),0)),"",INDIRECT(CONCATENATE("Table!",ADDRESS($AK177,MATCH(M$1,INDIRECT("Table!A" &amp; $AO177):INDIRECT("Table!" &amp; $BA$211 &amp; $AO177),0)))))</f>
        <v/>
      </c>
      <c r="M177" s="28" t="str">
        <f ca="1">IF(ISERROR(MATCH(N$1,INDIRECT("Table!A"&amp;$AO177):INDIRECT("Table!" &amp; $BA$211 &amp; $AO177),0)),"",INDIRECT(CONCATENATE("Table!",ADDRESS($AK177,MATCH(N$1,INDIRECT("Table!A" &amp; $AO177):INDIRECT("Table!" &amp; $BA$211 &amp; $AO177),0)))))</f>
        <v/>
      </c>
      <c r="N177" s="28" t="str">
        <f ca="1">IF(ISERROR(MATCH(O$1,INDIRECT("Table!A"&amp;$AO177):INDIRECT("Table!" &amp; $BA$211 &amp; $AO177),0)),"",INDIRECT(CONCATENATE("Table!",ADDRESS($AK177,MATCH(O$1,INDIRECT("Table!A" &amp; $AO177):INDIRECT("Table!" &amp; $BA$211 &amp; $AO177),0)))))</f>
        <v/>
      </c>
      <c r="O177" s="278"/>
      <c r="P177" s="278"/>
      <c r="Q177" s="278"/>
      <c r="R177" s="278"/>
      <c r="S177" s="28" t="str">
        <f ca="1">IF(ISERROR(MATCH(U$1,INDIRECT("Table!A"&amp;$AO177):INDIRECT("Table!" &amp;#REF! &amp; $AO177),0)),"",INDIRECT(CONCATENATE("Table!",ADDRESS($AK177,MATCH(U$1,INDIRECT("Table!A" &amp; $AO177):INDIRECT("Table!" &amp;#REF! &amp; $AO177),0)))))</f>
        <v/>
      </c>
      <c r="T177" s="28" t="str">
        <f ca="1">IF(ISERROR(MATCH(V$1,INDIRECT("Table!A"&amp;$AW177):INDIRECT("Table!" &amp; $BA$211 &amp; $AW177),0)),"",INDIRECT(CONCATENATE("Table!",ADDRESS($AS177,MATCH(V$1,INDIRECT("Table!A" &amp; $AW177):INDIRECT("Table!" &amp; $BA$211 &amp; $AW177),0)))))</f>
        <v/>
      </c>
      <c r="U177" s="28" t="str">
        <f ca="1">IF(ISERROR(MATCH(W$1,INDIRECT("Table!A"&amp;$AW177):INDIRECT("Table!" &amp; $BA$211 &amp; $AW177),0)),"",INDIRECT(CONCATENATE("Table!",ADDRESS($AS177,MATCH(W$1,INDIRECT("Table!A" &amp; $AW177):INDIRECT("Table!" &amp; $BA$211 &amp; $AW177),0)))))</f>
        <v/>
      </c>
      <c r="V177" s="28" t="str">
        <f ca="1">IF(ISERROR(MATCH(X$1,INDIRECT("Table!A"&amp;$AW177):INDIRECT("Table!" &amp; $BA$211 &amp; $AW177),0)),"",INDIRECT(CONCATENATE("Table!",ADDRESS($AS177,MATCH(X$1,INDIRECT("Table!A" &amp; $AW177):INDIRECT("Table!" &amp; $BA$211 &amp; $AW177),0)))))</f>
        <v/>
      </c>
      <c r="W177" s="28" t="str">
        <f ca="1">IF(ISERROR(MATCH(Y$1,INDIRECT("Table!A"&amp;$AW177):INDIRECT("Table!" &amp; $BA$211 &amp; $AW177),0)),"",INDIRECT(CONCATENATE("Table!",ADDRESS($AS177,MATCH(Y$1,INDIRECT("Table!A" &amp; $AW177):INDIRECT("Table!" &amp; $BA$211 &amp; $AW177),0)))))</f>
        <v/>
      </c>
      <c r="X177" s="28" t="str">
        <f ca="1">IF(ISERROR(MATCH(Z$1,INDIRECT("Table!A"&amp;$AW177):INDIRECT("Table!" &amp; $BA$211 &amp; $AW177),0)),"",INDIRECT(CONCATENATE("Table!",ADDRESS($AS177,MATCH(Z$1,INDIRECT("Table!A" &amp; $AW177):INDIRECT("Table!" &amp; $BA$211 &amp; $AW177),0)))))</f>
        <v/>
      </c>
      <c r="Y177" s="28" t="str">
        <f ca="1">IF(ISERROR(MATCH(AA$1,INDIRECT("Table!A"&amp;$AW177):INDIRECT("Table!" &amp; $BA$211 &amp; $AW177),0)),"",INDIRECT(CONCATENATE("Table!",ADDRESS($AS177,MATCH(AA$1,INDIRECT("Table!A" &amp; $AW177):INDIRECT("Table!" &amp; $BA$211 &amp; $AW177),0)))))</f>
        <v/>
      </c>
      <c r="Z177" s="28" t="str">
        <f ca="1">IF(ISERROR(MATCH(AB$1,INDIRECT("Table!A"&amp;$AW177):INDIRECT("Table!" &amp; $BA$211 &amp; $AW177),0)),"",INDIRECT(CONCATENATE("Table!",ADDRESS($AS177,MATCH(AB$1,INDIRECT("Table!A" &amp; $AW177):INDIRECT("Table!" &amp; $BA$211 &amp; $AW177),0)))))</f>
        <v/>
      </c>
      <c r="AA177" s="278"/>
      <c r="AB177" s="278"/>
      <c r="AC177" s="28" t="str">
        <f ca="1">IF(ISERROR(MATCH(AF$1,INDIRECT("Table!A"&amp;$AW177):INDIRECT("Table!" &amp; $BA$211 &amp; $AW177),0)),"",INDIRECT(CONCATENATE("Table!",ADDRESS($AS177,MATCH(AF$1,INDIRECT("Table!A" &amp; $AW177):INDIRECT("Table!" &amp; $BA$211 &amp; $AW177),0)))))</f>
        <v/>
      </c>
      <c r="AD177" s="28" t="str">
        <f ca="1">IF(ISERROR(MATCH(AG$1,INDIRECT("Table!A"&amp;$AW177):INDIRECT("Table!" &amp; $BA$211 &amp; $AW177),0)),"",INDIRECT(CONCATENATE("Table!",ADDRESS($AS177,MATCH(AG$1,INDIRECT("Table!A" &amp; $AW177):INDIRECT("Table!" &amp; $BA$211 &amp; $AW177),0)))))</f>
        <v/>
      </c>
      <c r="AE177" s="28" t="str">
        <f ca="1">IF(ISERROR(MATCH(AH$1,INDIRECT("Table!A"&amp;$AW177):INDIRECT("Table!" &amp; $BA$211 &amp; $AW177),0)),"",INDIRECT(CONCATENATE("Table!",ADDRESS($AS177,MATCH(AH$1,INDIRECT("Table!A" &amp; $AW177):INDIRECT("Table!" &amp; $BA$211 &amp; $AW177),0)))))</f>
        <v/>
      </c>
      <c r="AF177" s="28" t="str">
        <f ca="1">IF(ISERROR(MATCH(AI$1,INDIRECT("Table!A"&amp;$AW177):INDIRECT("Table!" &amp; $BA$211 &amp; $AW177),0)),"",INDIRECT(CONCATENATE("Table!",ADDRESS($AS177,MATCH(AI$1,INDIRECT("Table!A" &amp; $AW177):INDIRECT("Table!" &amp; $BA$211 &amp; $AW177),0)))))</f>
        <v/>
      </c>
      <c r="AG177" s="28" t="str">
        <f ca="1">IF(ISERROR(MATCH(AJ$1,INDIRECT("Table!A"&amp;$AW177):INDIRECT("Table!" &amp; $BA$211 &amp; $AW177),0)),"",INDIRECT(CONCATENATE("Table!",ADDRESS($AS177,MATCH(AJ$1,INDIRECT("Table!A" &amp; $AW177):INDIRECT("Table!" &amp; $BA$211 &amp; $AW177),0)))))</f>
        <v/>
      </c>
      <c r="AH177" s="278" t="str">
        <f ca="1">IF(ISERROR(MATCH(AK$1,INDIRECT("Table!A"&amp;$AW177):INDIRECT("Table!" &amp; $BA$211 &amp; $AW177),0)),"",INDIRECT(CONCATENATE("Table!",ADDRESS($AS177,MATCH(AK$1,INDIRECT("Table!A" &amp; $AW177):INDIRECT("Table!" &amp; $BA$211 &amp; $AW177),0)))))</f>
        <v/>
      </c>
      <c r="AI177" s="278"/>
      <c r="AJ177" s="10"/>
      <c r="AK177" s="10"/>
      <c r="AO177" s="24"/>
      <c r="AS177" s="10"/>
      <c r="AW177" s="24"/>
      <c r="BA177" s="107"/>
    </row>
    <row r="178" spans="1:53">
      <c r="A178" s="4"/>
      <c r="B178" s="28" t="str">
        <f ca="1">IF(ISERROR(MATCH(B$1,INDIRECT("Table!A"&amp;$AO178):INDIRECT("Table!" &amp; $BA$211 &amp; $AO178),0)),"",INDIRECT(CONCATENATE("Table!",ADDRESS($AK178,MATCH(B$1,INDIRECT("Table!A" &amp; $AO178):INDIRECT("Table!" &amp; $BA$211 &amp; $AO178),0)))))</f>
        <v/>
      </c>
      <c r="C178" s="28" t="str">
        <f ca="1">IF(ISERROR(MATCH(C$1,INDIRECT("Table!A"&amp;$AO178):INDIRECT("Table!" &amp; $BA$211 &amp; $AO178),0)),"",INDIRECT(CONCATENATE("Table!",ADDRESS($AK178,MATCH(C$1,INDIRECT("Table!A" &amp; $AO178):INDIRECT("Table!" &amp; $BA$211 &amp; $AO178),0)))))</f>
        <v/>
      </c>
      <c r="D178" s="28" t="str">
        <f ca="1">IF(ISERROR(MATCH(D$1,INDIRECT("Table!A"&amp;$AO178):INDIRECT("Table!" &amp; $BA$211 &amp; $AO178),0)),"",INDIRECT(CONCATENATE("Table!",ADDRESS($AK178,MATCH(D$1,INDIRECT("Table!A" &amp; $AO178):INDIRECT("Table!" &amp; $BA$211 &amp; $AO178),0)))))</f>
        <v/>
      </c>
      <c r="E178" s="28" t="str">
        <f ca="1">IF(ISERROR(MATCH(E$1,INDIRECT("Table!A"&amp;$AO178):INDIRECT("Table!" &amp; $BA$211 &amp; $AO178),0)),"",INDIRECT(CONCATENATE("Table!",ADDRESS($AK178,MATCH(E$1,INDIRECT("Table!A" &amp; $AO178):INDIRECT("Table!" &amp; $BA$211 &amp; $AO178),0)))))</f>
        <v/>
      </c>
      <c r="F178" s="28" t="str">
        <f ca="1">IF(ISERROR(MATCH(F$1,INDIRECT("Table!A"&amp;$AO178):INDIRECT("Table!" &amp; $BA$211 &amp; $AO178),0)),"",INDIRECT(CONCATENATE("Table!",ADDRESS($AK178,MATCH(F$1,INDIRECT("Table!A" &amp; $AO178):INDIRECT("Table!" &amp; $BA$211 &amp; $AO178),0)))))</f>
        <v/>
      </c>
      <c r="G178" s="28" t="str">
        <f ca="1">IF(ISERROR(MATCH(G$1,INDIRECT("Table!A"&amp;$AO178):INDIRECT("Table!" &amp; $BA$211 &amp; $AO178),0)),"",INDIRECT(CONCATENATE("Table!",ADDRESS($AK178,MATCH(G$1,INDIRECT("Table!A" &amp; $AO178):INDIRECT("Table!" &amp; $BA$211 &amp; $AO178),0)))))</f>
        <v/>
      </c>
      <c r="H178" s="28" t="str">
        <f ca="1">IF(ISERROR(MATCH(H$1,INDIRECT("Table!A"&amp;$AO178):INDIRECT("Table!" &amp; $BA$211 &amp; $AO178),0)),"",INDIRECT(CONCATENATE("Table!",ADDRESS($AK178,MATCH(H$1,INDIRECT("Table!A" &amp; $AO178):INDIRECT("Table!" &amp; $BA$211 &amp; $AO178),0)))))</f>
        <v/>
      </c>
      <c r="I178" s="278"/>
      <c r="J178" s="278"/>
      <c r="K178" s="28" t="str">
        <f ca="1">IF(ISERROR(MATCH(L$1,INDIRECT("Table!A"&amp;$AO178):INDIRECT("Table!" &amp; $BA$211 &amp; $AO178),0)),"",INDIRECT(CONCATENATE("Table!",ADDRESS($AK178,MATCH(L$1,INDIRECT("Table!A" &amp; $AO178):INDIRECT("Table!" &amp; $BA$211 &amp; $AO178),0)))))</f>
        <v/>
      </c>
      <c r="L178" s="28" t="str">
        <f ca="1">IF(ISERROR(MATCH(M$1,INDIRECT("Table!A"&amp;$AO178):INDIRECT("Table!" &amp; $BA$211 &amp; $AO178),0)),"",INDIRECT(CONCATENATE("Table!",ADDRESS($AK178,MATCH(M$1,INDIRECT("Table!A" &amp; $AO178):INDIRECT("Table!" &amp; $BA$211 &amp; $AO178),0)))))</f>
        <v/>
      </c>
      <c r="M178" s="28" t="str">
        <f ca="1">IF(ISERROR(MATCH(N$1,INDIRECT("Table!A"&amp;$AO178):INDIRECT("Table!" &amp; $BA$211 &amp; $AO178),0)),"",INDIRECT(CONCATENATE("Table!",ADDRESS($AK178,MATCH(N$1,INDIRECT("Table!A" &amp; $AO178):INDIRECT("Table!" &amp; $BA$211 &amp; $AO178),0)))))</f>
        <v/>
      </c>
      <c r="N178" s="28" t="str">
        <f ca="1">IF(ISERROR(MATCH(O$1,INDIRECT("Table!A"&amp;$AO178):INDIRECT("Table!" &amp; $BA$211 &amp; $AO178),0)),"",INDIRECT(CONCATENATE("Table!",ADDRESS($AK178,MATCH(O$1,INDIRECT("Table!A" &amp; $AO178):INDIRECT("Table!" &amp; $BA$211 &amp; $AO178),0)))))</f>
        <v/>
      </c>
      <c r="O178" s="278"/>
      <c r="P178" s="278"/>
      <c r="Q178" s="278"/>
      <c r="R178" s="278"/>
      <c r="S178" s="28" t="str">
        <f ca="1">IF(ISERROR(MATCH(U$1,INDIRECT("Table!A"&amp;$AO178):INDIRECT("Table!" &amp;#REF! &amp; $AO178),0)),"",INDIRECT(CONCATENATE("Table!",ADDRESS($AK178,MATCH(U$1,INDIRECT("Table!A" &amp; $AO178):INDIRECT("Table!" &amp;#REF! &amp; $AO178),0)))))</f>
        <v/>
      </c>
      <c r="T178" s="28" t="str">
        <f ca="1">IF(ISERROR(MATCH(V$1,INDIRECT("Table!A"&amp;$AW178):INDIRECT("Table!" &amp; $BA$211 &amp; $AW178),0)),"",INDIRECT(CONCATENATE("Table!",ADDRESS($AS178,MATCH(V$1,INDIRECT("Table!A" &amp; $AW178):INDIRECT("Table!" &amp; $BA$211 &amp; $AW178),0)))))</f>
        <v/>
      </c>
      <c r="U178" s="28" t="str">
        <f ca="1">IF(ISERROR(MATCH(W$1,INDIRECT("Table!A"&amp;$AW178):INDIRECT("Table!" &amp; $BA$211 &amp; $AW178),0)),"",INDIRECT(CONCATENATE("Table!",ADDRESS($AS178,MATCH(W$1,INDIRECT("Table!A" &amp; $AW178):INDIRECT("Table!" &amp; $BA$211 &amp; $AW178),0)))))</f>
        <v/>
      </c>
      <c r="V178" s="28" t="str">
        <f ca="1">IF(ISERROR(MATCH(X$1,INDIRECT("Table!A"&amp;$AW178):INDIRECT("Table!" &amp; $BA$211 &amp; $AW178),0)),"",INDIRECT(CONCATENATE("Table!",ADDRESS($AS178,MATCH(X$1,INDIRECT("Table!A" &amp; $AW178):INDIRECT("Table!" &amp; $BA$211 &amp; $AW178),0)))))</f>
        <v/>
      </c>
      <c r="W178" s="28" t="str">
        <f ca="1">IF(ISERROR(MATCH(Y$1,INDIRECT("Table!A"&amp;$AW178):INDIRECT("Table!" &amp; $BA$211 &amp; $AW178),0)),"",INDIRECT(CONCATENATE("Table!",ADDRESS($AS178,MATCH(Y$1,INDIRECT("Table!A" &amp; $AW178):INDIRECT("Table!" &amp; $BA$211 &amp; $AW178),0)))))</f>
        <v/>
      </c>
      <c r="X178" s="28" t="str">
        <f ca="1">IF(ISERROR(MATCH(Z$1,INDIRECT("Table!A"&amp;$AW178):INDIRECT("Table!" &amp; $BA$211 &amp; $AW178),0)),"",INDIRECT(CONCATENATE("Table!",ADDRESS($AS178,MATCH(Z$1,INDIRECT("Table!A" &amp; $AW178):INDIRECT("Table!" &amp; $BA$211 &amp; $AW178),0)))))</f>
        <v/>
      </c>
      <c r="Y178" s="28" t="str">
        <f ca="1">IF(ISERROR(MATCH(AA$1,INDIRECT("Table!A"&amp;$AW178):INDIRECT("Table!" &amp; $BA$211 &amp; $AW178),0)),"",INDIRECT(CONCATENATE("Table!",ADDRESS($AS178,MATCH(AA$1,INDIRECT("Table!A" &amp; $AW178):INDIRECT("Table!" &amp; $BA$211 &amp; $AW178),0)))))</f>
        <v/>
      </c>
      <c r="Z178" s="28" t="str">
        <f ca="1">IF(ISERROR(MATCH(AB$1,INDIRECT("Table!A"&amp;$AW178):INDIRECT("Table!" &amp; $BA$211 &amp; $AW178),0)),"",INDIRECT(CONCATENATE("Table!",ADDRESS($AS178,MATCH(AB$1,INDIRECT("Table!A" &amp; $AW178):INDIRECT("Table!" &amp; $BA$211 &amp; $AW178),0)))))</f>
        <v/>
      </c>
      <c r="AA178" s="278"/>
      <c r="AB178" s="278"/>
      <c r="AC178" s="28" t="str">
        <f ca="1">IF(ISERROR(MATCH(AF$1,INDIRECT("Table!A"&amp;$AW178):INDIRECT("Table!" &amp; $BA$211 &amp; $AW178),0)),"",INDIRECT(CONCATENATE("Table!",ADDRESS($AS178,MATCH(AF$1,INDIRECT("Table!A" &amp; $AW178):INDIRECT("Table!" &amp; $BA$211 &amp; $AW178),0)))))</f>
        <v/>
      </c>
      <c r="AD178" s="28" t="str">
        <f ca="1">IF(ISERROR(MATCH(AG$1,INDIRECT("Table!A"&amp;$AW178):INDIRECT("Table!" &amp; $BA$211 &amp; $AW178),0)),"",INDIRECT(CONCATENATE("Table!",ADDRESS($AS178,MATCH(AG$1,INDIRECT("Table!A" &amp; $AW178):INDIRECT("Table!" &amp; $BA$211 &amp; $AW178),0)))))</f>
        <v/>
      </c>
      <c r="AE178" s="28" t="str">
        <f ca="1">IF(ISERROR(MATCH(AH$1,INDIRECT("Table!A"&amp;$AW178):INDIRECT("Table!" &amp; $BA$211 &amp; $AW178),0)),"",INDIRECT(CONCATENATE("Table!",ADDRESS($AS178,MATCH(AH$1,INDIRECT("Table!A" &amp; $AW178):INDIRECT("Table!" &amp; $BA$211 &amp; $AW178),0)))))</f>
        <v/>
      </c>
      <c r="AF178" s="28" t="str">
        <f ca="1">IF(ISERROR(MATCH(AI$1,INDIRECT("Table!A"&amp;$AW178):INDIRECT("Table!" &amp; $BA$211 &amp; $AW178),0)),"",INDIRECT(CONCATENATE("Table!",ADDRESS($AS178,MATCH(AI$1,INDIRECT("Table!A" &amp; $AW178):INDIRECT("Table!" &amp; $BA$211 &amp; $AW178),0)))))</f>
        <v/>
      </c>
      <c r="AG178" s="28" t="str">
        <f ca="1">IF(ISERROR(MATCH(AJ$1,INDIRECT("Table!A"&amp;$AW178):INDIRECT("Table!" &amp; $BA$211 &amp; $AW178),0)),"",INDIRECT(CONCATENATE("Table!",ADDRESS($AS178,MATCH(AJ$1,INDIRECT("Table!A" &amp; $AW178):INDIRECT("Table!" &amp; $BA$211 &amp; $AW178),0)))))</f>
        <v/>
      </c>
      <c r="AH178" s="278" t="str">
        <f ca="1">IF(ISERROR(MATCH(AK$1,INDIRECT("Table!A"&amp;$AW178):INDIRECT("Table!" &amp; $BA$211 &amp; $AW178),0)),"",INDIRECT(CONCATENATE("Table!",ADDRESS($AS178,MATCH(AK$1,INDIRECT("Table!A" &amp; $AW178):INDIRECT("Table!" &amp; $BA$211 &amp; $AW178),0)))))</f>
        <v/>
      </c>
      <c r="AI178" s="278"/>
      <c r="AJ178" s="10"/>
      <c r="AK178" s="10"/>
      <c r="AO178" s="24"/>
      <c r="AS178" s="10"/>
      <c r="AW178" s="24"/>
      <c r="BA178" s="106"/>
    </row>
    <row r="179" spans="1:53">
      <c r="A179" s="4"/>
      <c r="B179" s="28" t="str">
        <f ca="1">IF(ISERROR(MATCH(B$1,INDIRECT("Table!A"&amp;$AO179):INDIRECT("Table!" &amp; $BA$211 &amp; $AO179),0)),"",INDIRECT(CONCATENATE("Table!",ADDRESS($AK179,MATCH(B$1,INDIRECT("Table!A" &amp; $AO179):INDIRECT("Table!" &amp; $BA$211 &amp; $AO179),0)))))</f>
        <v/>
      </c>
      <c r="C179" s="28" t="str">
        <f ca="1">IF(ISERROR(MATCH(C$1,INDIRECT("Table!A"&amp;$AO179):INDIRECT("Table!" &amp; $BA$211 &amp; $AO179),0)),"",INDIRECT(CONCATENATE("Table!",ADDRESS($AK179,MATCH(C$1,INDIRECT("Table!A" &amp; $AO179):INDIRECT("Table!" &amp; $BA$211 &amp; $AO179),0)))))</f>
        <v/>
      </c>
      <c r="D179" s="28" t="str">
        <f ca="1">IF(ISERROR(MATCH(D$1,INDIRECT("Table!A"&amp;$AO179):INDIRECT("Table!" &amp; $BA$211 &amp; $AO179),0)),"",INDIRECT(CONCATENATE("Table!",ADDRESS($AK179,MATCH(D$1,INDIRECT("Table!A" &amp; $AO179):INDIRECT("Table!" &amp; $BA$211 &amp; $AO179),0)))))</f>
        <v/>
      </c>
      <c r="E179" s="28" t="str">
        <f ca="1">IF(ISERROR(MATCH(E$1,INDIRECT("Table!A"&amp;$AO179):INDIRECT("Table!" &amp; $BA$211 &amp; $AO179),0)),"",INDIRECT(CONCATENATE("Table!",ADDRESS($AK179,MATCH(E$1,INDIRECT("Table!A" &amp; $AO179):INDIRECT("Table!" &amp; $BA$211 &amp; $AO179),0)))))</f>
        <v/>
      </c>
      <c r="F179" s="28" t="str">
        <f ca="1">IF(ISERROR(MATCH(F$1,INDIRECT("Table!A"&amp;$AO179):INDIRECT("Table!" &amp; $BA$211 &amp; $AO179),0)),"",INDIRECT(CONCATENATE("Table!",ADDRESS($AK179,MATCH(F$1,INDIRECT("Table!A" &amp; $AO179):INDIRECT("Table!" &amp; $BA$211 &amp; $AO179),0)))))</f>
        <v/>
      </c>
      <c r="G179" s="28" t="str">
        <f ca="1">IF(ISERROR(MATCH(G$1,INDIRECT("Table!A"&amp;$AO179):INDIRECT("Table!" &amp; $BA$211 &amp; $AO179),0)),"",INDIRECT(CONCATENATE("Table!",ADDRESS($AK179,MATCH(G$1,INDIRECT("Table!A" &amp; $AO179):INDIRECT("Table!" &amp; $BA$211 &amp; $AO179),0)))))</f>
        <v/>
      </c>
      <c r="H179" s="28" t="str">
        <f ca="1">IF(ISERROR(MATCH(H$1,INDIRECT("Table!A"&amp;$AO179):INDIRECT("Table!" &amp; $BA$211 &amp; $AO179),0)),"",INDIRECT(CONCATENATE("Table!",ADDRESS($AK179,MATCH(H$1,INDIRECT("Table!A" &amp; $AO179):INDIRECT("Table!" &amp; $BA$211 &amp; $AO179),0)))))</f>
        <v/>
      </c>
      <c r="I179" s="278"/>
      <c r="J179" s="278"/>
      <c r="K179" s="28" t="str">
        <f ca="1">IF(ISERROR(MATCH(L$1,INDIRECT("Table!A"&amp;$AO179):INDIRECT("Table!" &amp; $BA$211 &amp; $AO179),0)),"",INDIRECT(CONCATENATE("Table!",ADDRESS($AK179,MATCH(L$1,INDIRECT("Table!A" &amp; $AO179):INDIRECT("Table!" &amp; $BA$211 &amp; $AO179),0)))))</f>
        <v/>
      </c>
      <c r="L179" s="28" t="str">
        <f ca="1">IF(ISERROR(MATCH(M$1,INDIRECT("Table!A"&amp;$AO179):INDIRECT("Table!" &amp; $BA$211 &amp; $AO179),0)),"",INDIRECT(CONCATENATE("Table!",ADDRESS($AK179,MATCH(M$1,INDIRECT("Table!A" &amp; $AO179):INDIRECT("Table!" &amp; $BA$211 &amp; $AO179),0)))))</f>
        <v/>
      </c>
      <c r="M179" s="28" t="str">
        <f ca="1">IF(ISERROR(MATCH(N$1,INDIRECT("Table!A"&amp;$AO179):INDIRECT("Table!" &amp; $BA$211 &amp; $AO179),0)),"",INDIRECT(CONCATENATE("Table!",ADDRESS($AK179,MATCH(N$1,INDIRECT("Table!A" &amp; $AO179):INDIRECT("Table!" &amp; $BA$211 &amp; $AO179),0)))))</f>
        <v/>
      </c>
      <c r="N179" s="28" t="str">
        <f ca="1">IF(ISERROR(MATCH(O$1,INDIRECT("Table!A"&amp;$AO179):INDIRECT("Table!" &amp; $BA$211 &amp; $AO179),0)),"",INDIRECT(CONCATENATE("Table!",ADDRESS($AK179,MATCH(O$1,INDIRECT("Table!A" &amp; $AO179):INDIRECT("Table!" &amp; $BA$211 &amp; $AO179),0)))))</f>
        <v/>
      </c>
      <c r="O179" s="278"/>
      <c r="P179" s="278"/>
      <c r="Q179" s="278"/>
      <c r="R179" s="278"/>
      <c r="S179" s="28" t="str">
        <f ca="1">IF(ISERROR(MATCH(U$1,INDIRECT("Table!A"&amp;$AO179):INDIRECT("Table!" &amp;#REF! &amp; $AO179),0)),"",INDIRECT(CONCATENATE("Table!",ADDRESS($AK179,MATCH(U$1,INDIRECT("Table!A" &amp; $AO179):INDIRECT("Table!" &amp;#REF! &amp; $AO179),0)))))</f>
        <v/>
      </c>
      <c r="T179" s="28" t="str">
        <f ca="1">IF(ISERROR(MATCH(V$1,INDIRECT("Table!A"&amp;$AW179):INDIRECT("Table!" &amp; $BA$211 &amp; $AW179),0)),"",INDIRECT(CONCATENATE("Table!",ADDRESS($AS179,MATCH(V$1,INDIRECT("Table!A" &amp; $AW179):INDIRECT("Table!" &amp; $BA$211 &amp; $AW179),0)))))</f>
        <v/>
      </c>
      <c r="U179" s="28" t="str">
        <f ca="1">IF(ISERROR(MATCH(W$1,INDIRECT("Table!A"&amp;$AW179):INDIRECT("Table!" &amp; $BA$211 &amp; $AW179),0)),"",INDIRECT(CONCATENATE("Table!",ADDRESS($AS179,MATCH(W$1,INDIRECT("Table!A" &amp; $AW179):INDIRECT("Table!" &amp; $BA$211 &amp; $AW179),0)))))</f>
        <v/>
      </c>
      <c r="V179" s="28" t="str">
        <f ca="1">IF(ISERROR(MATCH(X$1,INDIRECT("Table!A"&amp;$AW179):INDIRECT("Table!" &amp; $BA$211 &amp; $AW179),0)),"",INDIRECT(CONCATENATE("Table!",ADDRESS($AS179,MATCH(X$1,INDIRECT("Table!A" &amp; $AW179):INDIRECT("Table!" &amp; $BA$211 &amp; $AW179),0)))))</f>
        <v/>
      </c>
      <c r="W179" s="28" t="str">
        <f ca="1">IF(ISERROR(MATCH(Y$1,INDIRECT("Table!A"&amp;$AW179):INDIRECT("Table!" &amp; $BA$211 &amp; $AW179),0)),"",INDIRECT(CONCATENATE("Table!",ADDRESS($AS179,MATCH(Y$1,INDIRECT("Table!A" &amp; $AW179):INDIRECT("Table!" &amp; $BA$211 &amp; $AW179),0)))))</f>
        <v/>
      </c>
      <c r="X179" s="28" t="str">
        <f ca="1">IF(ISERROR(MATCH(Z$1,INDIRECT("Table!A"&amp;$AW179):INDIRECT("Table!" &amp; $BA$211 &amp; $AW179),0)),"",INDIRECT(CONCATENATE("Table!",ADDRESS($AS179,MATCH(Z$1,INDIRECT("Table!A" &amp; $AW179):INDIRECT("Table!" &amp; $BA$211 &amp; $AW179),0)))))</f>
        <v/>
      </c>
      <c r="Y179" s="28" t="str">
        <f ca="1">IF(ISERROR(MATCH(AA$1,INDIRECT("Table!A"&amp;$AW179):INDIRECT("Table!" &amp; $BA$211 &amp; $AW179),0)),"",INDIRECT(CONCATENATE("Table!",ADDRESS($AS179,MATCH(AA$1,INDIRECT("Table!A" &amp; $AW179):INDIRECT("Table!" &amp; $BA$211 &amp; $AW179),0)))))</f>
        <v/>
      </c>
      <c r="Z179" s="28" t="str">
        <f ca="1">IF(ISERROR(MATCH(AB$1,INDIRECT("Table!A"&amp;$AW179):INDIRECT("Table!" &amp; $BA$211 &amp; $AW179),0)),"",INDIRECT(CONCATENATE("Table!",ADDRESS($AS179,MATCH(AB$1,INDIRECT("Table!A" &amp; $AW179):INDIRECT("Table!" &amp; $BA$211 &amp; $AW179),0)))))</f>
        <v/>
      </c>
      <c r="AA179" s="278"/>
      <c r="AB179" s="278"/>
      <c r="AC179" s="28" t="str">
        <f ca="1">IF(ISERROR(MATCH(AF$1,INDIRECT("Table!A"&amp;$AW179):INDIRECT("Table!" &amp; $BA$211 &amp; $AW179),0)),"",INDIRECT(CONCATENATE("Table!",ADDRESS($AS179,MATCH(AF$1,INDIRECT("Table!A" &amp; $AW179):INDIRECT("Table!" &amp; $BA$211 &amp; $AW179),0)))))</f>
        <v/>
      </c>
      <c r="AD179" s="28" t="str">
        <f ca="1">IF(ISERROR(MATCH(AG$1,INDIRECT("Table!A"&amp;$AW179):INDIRECT("Table!" &amp; $BA$211 &amp; $AW179),0)),"",INDIRECT(CONCATENATE("Table!",ADDRESS($AS179,MATCH(AG$1,INDIRECT("Table!A" &amp; $AW179):INDIRECT("Table!" &amp; $BA$211 &amp; $AW179),0)))))</f>
        <v/>
      </c>
      <c r="AE179" s="28" t="str">
        <f ca="1">IF(ISERROR(MATCH(AH$1,INDIRECT("Table!A"&amp;$AW179):INDIRECT("Table!" &amp; $BA$211 &amp; $AW179),0)),"",INDIRECT(CONCATENATE("Table!",ADDRESS($AS179,MATCH(AH$1,INDIRECT("Table!A" &amp; $AW179):INDIRECT("Table!" &amp; $BA$211 &amp; $AW179),0)))))</f>
        <v/>
      </c>
      <c r="AF179" s="28" t="str">
        <f ca="1">IF(ISERROR(MATCH(AI$1,INDIRECT("Table!A"&amp;$AW179):INDIRECT("Table!" &amp; $BA$211 &amp; $AW179),0)),"",INDIRECT(CONCATENATE("Table!",ADDRESS($AS179,MATCH(AI$1,INDIRECT("Table!A" &amp; $AW179):INDIRECT("Table!" &amp; $BA$211 &amp; $AW179),0)))))</f>
        <v/>
      </c>
      <c r="AG179" s="28" t="str">
        <f ca="1">IF(ISERROR(MATCH(AJ$1,INDIRECT("Table!A"&amp;$AW179):INDIRECT("Table!" &amp; $BA$211 &amp; $AW179),0)),"",INDIRECT(CONCATENATE("Table!",ADDRESS($AS179,MATCH(AJ$1,INDIRECT("Table!A" &amp; $AW179):INDIRECT("Table!" &amp; $BA$211 &amp; $AW179),0)))))</f>
        <v/>
      </c>
      <c r="AH179" s="278" t="str">
        <f ca="1">IF(ISERROR(MATCH(AK$1,INDIRECT("Table!A"&amp;$AW179):INDIRECT("Table!" &amp; $BA$211 &amp; $AW179),0)),"",INDIRECT(CONCATENATE("Table!",ADDRESS($AS179,MATCH(AK$1,INDIRECT("Table!A" &amp; $AW179):INDIRECT("Table!" &amp; $BA$211 &amp; $AW179),0)))))</f>
        <v/>
      </c>
      <c r="AI179" s="278"/>
      <c r="AJ179" s="10"/>
      <c r="AK179" s="10"/>
      <c r="AO179" s="24"/>
      <c r="AS179" s="10"/>
      <c r="AW179" s="24"/>
      <c r="BA179" s="105"/>
    </row>
    <row r="180" spans="1:53">
      <c r="A180" s="4"/>
      <c r="B180" s="28" t="str">
        <f ca="1">IF(ISERROR(MATCH(B$1,INDIRECT("Table!A"&amp;$AO180):INDIRECT("Table!" &amp; $BA$211 &amp; $AO180),0)),"",INDIRECT(CONCATENATE("Table!",ADDRESS($AK180,MATCH(B$1,INDIRECT("Table!A" &amp; $AO180):INDIRECT("Table!" &amp; $BA$211 &amp; $AO180),0)))))</f>
        <v/>
      </c>
      <c r="C180" s="28" t="str">
        <f ca="1">IF(ISERROR(MATCH(C$1,INDIRECT("Table!A"&amp;$AO180):INDIRECT("Table!" &amp; $BA$211 &amp; $AO180),0)),"",INDIRECT(CONCATENATE("Table!",ADDRESS($AK180,MATCH(C$1,INDIRECT("Table!A" &amp; $AO180):INDIRECT("Table!" &amp; $BA$211 &amp; $AO180),0)))))</f>
        <v/>
      </c>
      <c r="D180" s="28" t="str">
        <f ca="1">IF(ISERROR(MATCH(D$1,INDIRECT("Table!A"&amp;$AO180):INDIRECT("Table!" &amp; $BA$211 &amp; $AO180),0)),"",INDIRECT(CONCATENATE("Table!",ADDRESS($AK180,MATCH(D$1,INDIRECT("Table!A" &amp; $AO180):INDIRECT("Table!" &amp; $BA$211 &amp; $AO180),0)))))</f>
        <v/>
      </c>
      <c r="E180" s="28" t="str">
        <f ca="1">IF(ISERROR(MATCH(E$1,INDIRECT("Table!A"&amp;$AO180):INDIRECT("Table!" &amp; $BA$211 &amp; $AO180),0)),"",INDIRECT(CONCATENATE("Table!",ADDRESS($AK180,MATCH(E$1,INDIRECT("Table!A" &amp; $AO180):INDIRECT("Table!" &amp; $BA$211 &amp; $AO180),0)))))</f>
        <v/>
      </c>
      <c r="F180" s="28" t="str">
        <f ca="1">IF(ISERROR(MATCH(F$1,INDIRECT("Table!A"&amp;$AO180):INDIRECT("Table!" &amp; $BA$211 &amp; $AO180),0)),"",INDIRECT(CONCATENATE("Table!",ADDRESS($AK180,MATCH(F$1,INDIRECT("Table!A" &amp; $AO180):INDIRECT("Table!" &amp; $BA$211 &amp; $AO180),0)))))</f>
        <v/>
      </c>
      <c r="G180" s="28" t="str">
        <f ca="1">IF(ISERROR(MATCH(G$1,INDIRECT("Table!A"&amp;$AO180):INDIRECT("Table!" &amp; $BA$211 &amp; $AO180),0)),"",INDIRECT(CONCATENATE("Table!",ADDRESS($AK180,MATCH(G$1,INDIRECT("Table!A" &amp; $AO180):INDIRECT("Table!" &amp; $BA$211 &amp; $AO180),0)))))</f>
        <v/>
      </c>
      <c r="H180" s="28" t="str">
        <f ca="1">IF(ISERROR(MATCH(H$1,INDIRECT("Table!A"&amp;$AO180):INDIRECT("Table!" &amp; $BA$211 &amp; $AO180),0)),"",INDIRECT(CONCATENATE("Table!",ADDRESS($AK180,MATCH(H$1,INDIRECT("Table!A" &amp; $AO180):INDIRECT("Table!" &amp; $BA$211 &amp; $AO180),0)))))</f>
        <v/>
      </c>
      <c r="I180" s="278"/>
      <c r="J180" s="278"/>
      <c r="K180" s="28" t="str">
        <f ca="1">IF(ISERROR(MATCH(L$1,INDIRECT("Table!A"&amp;$AO180):INDIRECT("Table!" &amp; $BA$211 &amp; $AO180),0)),"",INDIRECT(CONCATENATE("Table!",ADDRESS($AK180,MATCH(L$1,INDIRECT("Table!A" &amp; $AO180):INDIRECT("Table!" &amp; $BA$211 &amp; $AO180),0)))))</f>
        <v/>
      </c>
      <c r="L180" s="28" t="str">
        <f ca="1">IF(ISERROR(MATCH(M$1,INDIRECT("Table!A"&amp;$AO180):INDIRECT("Table!" &amp; $BA$211 &amp; $AO180),0)),"",INDIRECT(CONCATENATE("Table!",ADDRESS($AK180,MATCH(M$1,INDIRECT("Table!A" &amp; $AO180):INDIRECT("Table!" &amp; $BA$211 &amp; $AO180),0)))))</f>
        <v/>
      </c>
      <c r="M180" s="28" t="str">
        <f ca="1">IF(ISERROR(MATCH(N$1,INDIRECT("Table!A"&amp;$AO180):INDIRECT("Table!" &amp; $BA$211 &amp; $AO180),0)),"",INDIRECT(CONCATENATE("Table!",ADDRESS($AK180,MATCH(N$1,INDIRECT("Table!A" &amp; $AO180):INDIRECT("Table!" &amp; $BA$211 &amp; $AO180),0)))))</f>
        <v/>
      </c>
      <c r="N180" s="28" t="str">
        <f ca="1">IF(ISERROR(MATCH(O$1,INDIRECT("Table!A"&amp;$AO180):INDIRECT("Table!" &amp; $BA$211 &amp; $AO180),0)),"",INDIRECT(CONCATENATE("Table!",ADDRESS($AK180,MATCH(O$1,INDIRECT("Table!A" &amp; $AO180):INDIRECT("Table!" &amp; $BA$211 &amp; $AO180),0)))))</f>
        <v/>
      </c>
      <c r="O180" s="278"/>
      <c r="P180" s="278"/>
      <c r="Q180" s="278"/>
      <c r="R180" s="278"/>
      <c r="S180" s="28" t="str">
        <f ca="1">IF(ISERROR(MATCH(U$1,INDIRECT("Table!A"&amp;$AO180):INDIRECT("Table!" &amp;#REF! &amp; $AO180),0)),"",INDIRECT(CONCATENATE("Table!",ADDRESS($AK180,MATCH(U$1,INDIRECT("Table!A" &amp; $AO180):INDIRECT("Table!" &amp;#REF! &amp; $AO180),0)))))</f>
        <v/>
      </c>
      <c r="T180" s="28" t="str">
        <f ca="1">IF(ISERROR(MATCH(V$1,INDIRECT("Table!A"&amp;$AW180):INDIRECT("Table!" &amp; $BA$211 &amp; $AW180),0)),"",INDIRECT(CONCATENATE("Table!",ADDRESS($AS180,MATCH(V$1,INDIRECT("Table!A" &amp; $AW180):INDIRECT("Table!" &amp; $BA$211 &amp; $AW180),0)))))</f>
        <v/>
      </c>
      <c r="U180" s="28" t="str">
        <f ca="1">IF(ISERROR(MATCH(W$1,INDIRECT("Table!A"&amp;$AW180):INDIRECT("Table!" &amp; $BA$211 &amp; $AW180),0)),"",INDIRECT(CONCATENATE("Table!",ADDRESS($AS180,MATCH(W$1,INDIRECT("Table!A" &amp; $AW180):INDIRECT("Table!" &amp; $BA$211 &amp; $AW180),0)))))</f>
        <v/>
      </c>
      <c r="V180" s="28" t="str">
        <f ca="1">IF(ISERROR(MATCH(X$1,INDIRECT("Table!A"&amp;$AW180):INDIRECT("Table!" &amp; $BA$211 &amp; $AW180),0)),"",INDIRECT(CONCATENATE("Table!",ADDRESS($AS180,MATCH(X$1,INDIRECT("Table!A" &amp; $AW180):INDIRECT("Table!" &amp; $BA$211 &amp; $AW180),0)))))</f>
        <v/>
      </c>
      <c r="W180" s="28" t="str">
        <f ca="1">IF(ISERROR(MATCH(Y$1,INDIRECT("Table!A"&amp;$AW180):INDIRECT("Table!" &amp; $BA$211 &amp; $AW180),0)),"",INDIRECT(CONCATENATE("Table!",ADDRESS($AS180,MATCH(Y$1,INDIRECT("Table!A" &amp; $AW180):INDIRECT("Table!" &amp; $BA$211 &amp; $AW180),0)))))</f>
        <v/>
      </c>
      <c r="X180" s="28" t="str">
        <f ca="1">IF(ISERROR(MATCH(Z$1,INDIRECT("Table!A"&amp;$AW180):INDIRECT("Table!" &amp; $BA$211 &amp; $AW180),0)),"",INDIRECT(CONCATENATE("Table!",ADDRESS($AS180,MATCH(Z$1,INDIRECT("Table!A" &amp; $AW180):INDIRECT("Table!" &amp; $BA$211 &amp; $AW180),0)))))</f>
        <v/>
      </c>
      <c r="Y180" s="28" t="str">
        <f ca="1">IF(ISERROR(MATCH(AA$1,INDIRECT("Table!A"&amp;$AW180):INDIRECT("Table!" &amp; $BA$211 &amp; $AW180),0)),"",INDIRECT(CONCATENATE("Table!",ADDRESS($AS180,MATCH(AA$1,INDIRECT("Table!A" &amp; $AW180):INDIRECT("Table!" &amp; $BA$211 &amp; $AW180),0)))))</f>
        <v/>
      </c>
      <c r="Z180" s="28" t="str">
        <f ca="1">IF(ISERROR(MATCH(AB$1,INDIRECT("Table!A"&amp;$AW180):INDIRECT("Table!" &amp; $BA$211 &amp; $AW180),0)),"",INDIRECT(CONCATENATE("Table!",ADDRESS($AS180,MATCH(AB$1,INDIRECT("Table!A" &amp; $AW180):INDIRECT("Table!" &amp; $BA$211 &amp; $AW180),0)))))</f>
        <v/>
      </c>
      <c r="AA180" s="278"/>
      <c r="AB180" s="278"/>
      <c r="AC180" s="28" t="str">
        <f ca="1">IF(ISERROR(MATCH(AF$1,INDIRECT("Table!A"&amp;$AW180):INDIRECT("Table!" &amp; $BA$211 &amp; $AW180),0)),"",INDIRECT(CONCATENATE("Table!",ADDRESS($AS180,MATCH(AF$1,INDIRECT("Table!A" &amp; $AW180):INDIRECT("Table!" &amp; $BA$211 &amp; $AW180),0)))))</f>
        <v/>
      </c>
      <c r="AD180" s="28" t="str">
        <f ca="1">IF(ISERROR(MATCH(AG$1,INDIRECT("Table!A"&amp;$AW180):INDIRECT("Table!" &amp; $BA$211 &amp; $AW180),0)),"",INDIRECT(CONCATENATE("Table!",ADDRESS($AS180,MATCH(AG$1,INDIRECT("Table!A" &amp; $AW180):INDIRECT("Table!" &amp; $BA$211 &amp; $AW180),0)))))</f>
        <v/>
      </c>
      <c r="AE180" s="28" t="str">
        <f ca="1">IF(ISERROR(MATCH(AH$1,INDIRECT("Table!A"&amp;$AW180):INDIRECT("Table!" &amp; $BA$211 &amp; $AW180),0)),"",INDIRECT(CONCATENATE("Table!",ADDRESS($AS180,MATCH(AH$1,INDIRECT("Table!A" &amp; $AW180):INDIRECT("Table!" &amp; $BA$211 &amp; $AW180),0)))))</f>
        <v/>
      </c>
      <c r="AF180" s="28" t="str">
        <f ca="1">IF(ISERROR(MATCH(AI$1,INDIRECT("Table!A"&amp;$AW180):INDIRECT("Table!" &amp; $BA$211 &amp; $AW180),0)),"",INDIRECT(CONCATENATE("Table!",ADDRESS($AS180,MATCH(AI$1,INDIRECT("Table!A" &amp; $AW180):INDIRECT("Table!" &amp; $BA$211 &amp; $AW180),0)))))</f>
        <v/>
      </c>
      <c r="AG180" s="28" t="str">
        <f ca="1">IF(ISERROR(MATCH(AJ$1,INDIRECT("Table!A"&amp;$AW180):INDIRECT("Table!" &amp; $BA$211 &amp; $AW180),0)),"",INDIRECT(CONCATENATE("Table!",ADDRESS($AS180,MATCH(AJ$1,INDIRECT("Table!A" &amp; $AW180):INDIRECT("Table!" &amp; $BA$211 &amp; $AW180),0)))))</f>
        <v/>
      </c>
      <c r="AH180" s="278" t="str">
        <f ca="1">IF(ISERROR(MATCH(AK$1,INDIRECT("Table!A"&amp;$AW180):INDIRECT("Table!" &amp; $BA$211 &amp; $AW180),0)),"",INDIRECT(CONCATENATE("Table!",ADDRESS($AS180,MATCH(AK$1,INDIRECT("Table!A" &amp; $AW180):INDIRECT("Table!" &amp; $BA$211 &amp; $AW180),0)))))</f>
        <v/>
      </c>
      <c r="AI180" s="278"/>
      <c r="AJ180" s="10"/>
      <c r="AK180" s="10"/>
      <c r="AO180" s="24"/>
      <c r="AS180" s="10"/>
      <c r="AW180" s="24"/>
      <c r="BA180" s="104"/>
    </row>
    <row r="181" spans="1:53">
      <c r="A181" s="4"/>
      <c r="B181" s="28" t="str">
        <f ca="1">IF(ISERROR(MATCH(B$1,INDIRECT("Table!A"&amp;$AO181):INDIRECT("Table!" &amp; $BA$211 &amp; $AO181),0)),"",INDIRECT(CONCATENATE("Table!",ADDRESS($AK181,MATCH(B$1,INDIRECT("Table!A" &amp; $AO181):INDIRECT("Table!" &amp; $BA$211 &amp; $AO181),0)))))</f>
        <v/>
      </c>
      <c r="C181" s="28" t="str">
        <f ca="1">IF(ISERROR(MATCH(C$1,INDIRECT("Table!A"&amp;$AO181):INDIRECT("Table!" &amp; $BA$211 &amp; $AO181),0)),"",INDIRECT(CONCATENATE("Table!",ADDRESS($AK181,MATCH(C$1,INDIRECT("Table!A" &amp; $AO181):INDIRECT("Table!" &amp; $BA$211 &amp; $AO181),0)))))</f>
        <v/>
      </c>
      <c r="D181" s="28" t="str">
        <f ca="1">IF(ISERROR(MATCH(D$1,INDIRECT("Table!A"&amp;$AO181):INDIRECT("Table!" &amp; $BA$211 &amp; $AO181),0)),"",INDIRECT(CONCATENATE("Table!",ADDRESS($AK181,MATCH(D$1,INDIRECT("Table!A" &amp; $AO181):INDIRECT("Table!" &amp; $BA$211 &amp; $AO181),0)))))</f>
        <v/>
      </c>
      <c r="E181" s="28" t="str">
        <f ca="1">IF(ISERROR(MATCH(E$1,INDIRECT("Table!A"&amp;$AO181):INDIRECT("Table!" &amp; $BA$211 &amp; $AO181),0)),"",INDIRECT(CONCATENATE("Table!",ADDRESS($AK181,MATCH(E$1,INDIRECT("Table!A" &amp; $AO181):INDIRECT("Table!" &amp; $BA$211 &amp; $AO181),0)))))</f>
        <v/>
      </c>
      <c r="F181" s="28" t="str">
        <f ca="1">IF(ISERROR(MATCH(F$1,INDIRECT("Table!A"&amp;$AO181):INDIRECT("Table!" &amp; $BA$211 &amp; $AO181),0)),"",INDIRECT(CONCATENATE("Table!",ADDRESS($AK181,MATCH(F$1,INDIRECT("Table!A" &amp; $AO181):INDIRECT("Table!" &amp; $BA$211 &amp; $AO181),0)))))</f>
        <v/>
      </c>
      <c r="G181" s="28" t="str">
        <f ca="1">IF(ISERROR(MATCH(G$1,INDIRECT("Table!A"&amp;$AO181):INDIRECT("Table!" &amp; $BA$211 &amp; $AO181),0)),"",INDIRECT(CONCATENATE("Table!",ADDRESS($AK181,MATCH(G$1,INDIRECT("Table!A" &amp; $AO181):INDIRECT("Table!" &amp; $BA$211 &amp; $AO181),0)))))</f>
        <v/>
      </c>
      <c r="H181" s="28" t="str">
        <f ca="1">IF(ISERROR(MATCH(H$1,INDIRECT("Table!A"&amp;$AO181):INDIRECT("Table!" &amp; $BA$211 &amp; $AO181),0)),"",INDIRECT(CONCATENATE("Table!",ADDRESS($AK181,MATCH(H$1,INDIRECT("Table!A" &amp; $AO181):INDIRECT("Table!" &amp; $BA$211 &amp; $AO181),0)))))</f>
        <v/>
      </c>
      <c r="I181" s="278"/>
      <c r="J181" s="278"/>
      <c r="K181" s="28" t="str">
        <f ca="1">IF(ISERROR(MATCH(L$1,INDIRECT("Table!A"&amp;$AO181):INDIRECT("Table!" &amp; $BA$211 &amp; $AO181),0)),"",INDIRECT(CONCATENATE("Table!",ADDRESS($AK181,MATCH(L$1,INDIRECT("Table!A" &amp; $AO181):INDIRECT("Table!" &amp; $BA$211 &amp; $AO181),0)))))</f>
        <v/>
      </c>
      <c r="L181" s="28" t="str">
        <f ca="1">IF(ISERROR(MATCH(M$1,INDIRECT("Table!A"&amp;$AO181):INDIRECT("Table!" &amp; $BA$211 &amp; $AO181),0)),"",INDIRECT(CONCATENATE("Table!",ADDRESS($AK181,MATCH(M$1,INDIRECT("Table!A" &amp; $AO181):INDIRECT("Table!" &amp; $BA$211 &amp; $AO181),0)))))</f>
        <v/>
      </c>
      <c r="M181" s="28" t="str">
        <f ca="1">IF(ISERROR(MATCH(N$1,INDIRECT("Table!A"&amp;$AO181):INDIRECT("Table!" &amp; $BA$211 &amp; $AO181),0)),"",INDIRECT(CONCATENATE("Table!",ADDRESS($AK181,MATCH(N$1,INDIRECT("Table!A" &amp; $AO181):INDIRECT("Table!" &amp; $BA$211 &amp; $AO181),0)))))</f>
        <v/>
      </c>
      <c r="N181" s="28" t="str">
        <f ca="1">IF(ISERROR(MATCH(O$1,INDIRECT("Table!A"&amp;$AO181):INDIRECT("Table!" &amp; $BA$211 &amp; $AO181),0)),"",INDIRECT(CONCATENATE("Table!",ADDRESS($AK181,MATCH(O$1,INDIRECT("Table!A" &amp; $AO181):INDIRECT("Table!" &amp; $BA$211 &amp; $AO181),0)))))</f>
        <v/>
      </c>
      <c r="O181" s="278"/>
      <c r="P181" s="278"/>
      <c r="Q181" s="278"/>
      <c r="R181" s="278"/>
      <c r="S181" s="28" t="str">
        <f ca="1">IF(ISERROR(MATCH(U$1,INDIRECT("Table!A"&amp;$AO181):INDIRECT("Table!" &amp;#REF! &amp; $AO181),0)),"",INDIRECT(CONCATENATE("Table!",ADDRESS($AK181,MATCH(U$1,INDIRECT("Table!A" &amp; $AO181):INDIRECT("Table!" &amp;#REF! &amp; $AO181),0)))))</f>
        <v/>
      </c>
      <c r="T181" s="28" t="str">
        <f ca="1">IF(ISERROR(MATCH(V$1,INDIRECT("Table!A"&amp;$AW181):INDIRECT("Table!" &amp; $BA$211 &amp; $AW181),0)),"",INDIRECT(CONCATENATE("Table!",ADDRESS($AS181,MATCH(V$1,INDIRECT("Table!A" &amp; $AW181):INDIRECT("Table!" &amp; $BA$211 &amp; $AW181),0)))))</f>
        <v/>
      </c>
      <c r="U181" s="28" t="str">
        <f ca="1">IF(ISERROR(MATCH(W$1,INDIRECT("Table!A"&amp;$AW181):INDIRECT("Table!" &amp; $BA$211 &amp; $AW181),0)),"",INDIRECT(CONCATENATE("Table!",ADDRESS($AS181,MATCH(W$1,INDIRECT("Table!A" &amp; $AW181):INDIRECT("Table!" &amp; $BA$211 &amp; $AW181),0)))))</f>
        <v/>
      </c>
      <c r="V181" s="28" t="str">
        <f ca="1">IF(ISERROR(MATCH(X$1,INDIRECT("Table!A"&amp;$AW181):INDIRECT("Table!" &amp; $BA$211 &amp; $AW181),0)),"",INDIRECT(CONCATENATE("Table!",ADDRESS($AS181,MATCH(X$1,INDIRECT("Table!A" &amp; $AW181):INDIRECT("Table!" &amp; $BA$211 &amp; $AW181),0)))))</f>
        <v/>
      </c>
      <c r="W181" s="28" t="str">
        <f ca="1">IF(ISERROR(MATCH(Y$1,INDIRECT("Table!A"&amp;$AW181):INDIRECT("Table!" &amp; $BA$211 &amp; $AW181),0)),"",INDIRECT(CONCATENATE("Table!",ADDRESS($AS181,MATCH(Y$1,INDIRECT("Table!A" &amp; $AW181):INDIRECT("Table!" &amp; $BA$211 &amp; $AW181),0)))))</f>
        <v/>
      </c>
      <c r="X181" s="28" t="str">
        <f ca="1">IF(ISERROR(MATCH(Z$1,INDIRECT("Table!A"&amp;$AW181):INDIRECT("Table!" &amp; $BA$211 &amp; $AW181),0)),"",INDIRECT(CONCATENATE("Table!",ADDRESS($AS181,MATCH(Z$1,INDIRECT("Table!A" &amp; $AW181):INDIRECT("Table!" &amp; $BA$211 &amp; $AW181),0)))))</f>
        <v/>
      </c>
      <c r="Y181" s="28" t="str">
        <f ca="1">IF(ISERROR(MATCH(AA$1,INDIRECT("Table!A"&amp;$AW181):INDIRECT("Table!" &amp; $BA$211 &amp; $AW181),0)),"",INDIRECT(CONCATENATE("Table!",ADDRESS($AS181,MATCH(AA$1,INDIRECT("Table!A" &amp; $AW181):INDIRECT("Table!" &amp; $BA$211 &amp; $AW181),0)))))</f>
        <v/>
      </c>
      <c r="Z181" s="28" t="str">
        <f ca="1">IF(ISERROR(MATCH(AB$1,INDIRECT("Table!A"&amp;$AW181):INDIRECT("Table!" &amp; $BA$211 &amp; $AW181),0)),"",INDIRECT(CONCATENATE("Table!",ADDRESS($AS181,MATCH(AB$1,INDIRECT("Table!A" &amp; $AW181):INDIRECT("Table!" &amp; $BA$211 &amp; $AW181),0)))))</f>
        <v/>
      </c>
      <c r="AA181" s="278"/>
      <c r="AB181" s="278"/>
      <c r="AC181" s="28" t="str">
        <f ca="1">IF(ISERROR(MATCH(AF$1,INDIRECT("Table!A"&amp;$AW181):INDIRECT("Table!" &amp; $BA$211 &amp; $AW181),0)),"",INDIRECT(CONCATENATE("Table!",ADDRESS($AS181,MATCH(AF$1,INDIRECT("Table!A" &amp; $AW181):INDIRECT("Table!" &amp; $BA$211 &amp; $AW181),0)))))</f>
        <v/>
      </c>
      <c r="AD181" s="28" t="str">
        <f ca="1">IF(ISERROR(MATCH(AG$1,INDIRECT("Table!A"&amp;$AW181):INDIRECT("Table!" &amp; $BA$211 &amp; $AW181),0)),"",INDIRECT(CONCATENATE("Table!",ADDRESS($AS181,MATCH(AG$1,INDIRECT("Table!A" &amp; $AW181):INDIRECT("Table!" &amp; $BA$211 &amp; $AW181),0)))))</f>
        <v/>
      </c>
      <c r="AE181" s="28" t="str">
        <f ca="1">IF(ISERROR(MATCH(AH$1,INDIRECT("Table!A"&amp;$AW181):INDIRECT("Table!" &amp; $BA$211 &amp; $AW181),0)),"",INDIRECT(CONCATENATE("Table!",ADDRESS($AS181,MATCH(AH$1,INDIRECT("Table!A" &amp; $AW181):INDIRECT("Table!" &amp; $BA$211 &amp; $AW181),0)))))</f>
        <v/>
      </c>
      <c r="AF181" s="28" t="str">
        <f ca="1">IF(ISERROR(MATCH(AI$1,INDIRECT("Table!A"&amp;$AW181):INDIRECT("Table!" &amp; $BA$211 &amp; $AW181),0)),"",INDIRECT(CONCATENATE("Table!",ADDRESS($AS181,MATCH(AI$1,INDIRECT("Table!A" &amp; $AW181):INDIRECT("Table!" &amp; $BA$211 &amp; $AW181),0)))))</f>
        <v/>
      </c>
      <c r="AG181" s="28" t="str">
        <f ca="1">IF(ISERROR(MATCH(AJ$1,INDIRECT("Table!A"&amp;$AW181):INDIRECT("Table!" &amp; $BA$211 &amp; $AW181),0)),"",INDIRECT(CONCATENATE("Table!",ADDRESS($AS181,MATCH(AJ$1,INDIRECT("Table!A" &amp; $AW181):INDIRECT("Table!" &amp; $BA$211 &amp; $AW181),0)))))</f>
        <v/>
      </c>
      <c r="AH181" s="278" t="str">
        <f ca="1">IF(ISERROR(MATCH(AK$1,INDIRECT("Table!A"&amp;$AW181):INDIRECT("Table!" &amp; $BA$211 &amp; $AW181),0)),"",INDIRECT(CONCATENATE("Table!",ADDRESS($AS181,MATCH(AK$1,INDIRECT("Table!A" &amp; $AW181):INDIRECT("Table!" &amp; $BA$211 &amp; $AW181),0)))))</f>
        <v/>
      </c>
      <c r="AI181" s="278"/>
      <c r="AJ181" s="10"/>
      <c r="AK181" s="10"/>
      <c r="AO181" s="24"/>
      <c r="AS181" s="10"/>
      <c r="AW181" s="24"/>
      <c r="BA181" s="103"/>
    </row>
    <row r="182" spans="1:53">
      <c r="A182" s="4"/>
      <c r="B182" s="28" t="str">
        <f ca="1">IF(ISERROR(MATCH(B$1,INDIRECT("Table!A"&amp;$AO182):INDIRECT("Table!" &amp; $BA$211 &amp; $AO182),0)),"",INDIRECT(CONCATENATE("Table!",ADDRESS($AK182,MATCH(B$1,INDIRECT("Table!A" &amp; $AO182):INDIRECT("Table!" &amp; $BA$211 &amp; $AO182),0)))))</f>
        <v/>
      </c>
      <c r="C182" s="28" t="str">
        <f ca="1">IF(ISERROR(MATCH(C$1,INDIRECT("Table!A"&amp;$AO182):INDIRECT("Table!" &amp; $BA$211 &amp; $AO182),0)),"",INDIRECT(CONCATENATE("Table!",ADDRESS($AK182,MATCH(C$1,INDIRECT("Table!A" &amp; $AO182):INDIRECT("Table!" &amp; $BA$211 &amp; $AO182),0)))))</f>
        <v/>
      </c>
      <c r="D182" s="28" t="str">
        <f ca="1">IF(ISERROR(MATCH(D$1,INDIRECT("Table!A"&amp;$AO182):INDIRECT("Table!" &amp; $BA$211 &amp; $AO182),0)),"",INDIRECT(CONCATENATE("Table!",ADDRESS($AK182,MATCH(D$1,INDIRECT("Table!A" &amp; $AO182):INDIRECT("Table!" &amp; $BA$211 &amp; $AO182),0)))))</f>
        <v/>
      </c>
      <c r="E182" s="28" t="str">
        <f ca="1">IF(ISERROR(MATCH(E$1,INDIRECT("Table!A"&amp;$AO182):INDIRECT("Table!" &amp; $BA$211 &amp; $AO182),0)),"",INDIRECT(CONCATENATE("Table!",ADDRESS($AK182,MATCH(E$1,INDIRECT("Table!A" &amp; $AO182):INDIRECT("Table!" &amp; $BA$211 &amp; $AO182),0)))))</f>
        <v/>
      </c>
      <c r="F182" s="28" t="str">
        <f ca="1">IF(ISERROR(MATCH(F$1,INDIRECT("Table!A"&amp;$AO182):INDIRECT("Table!" &amp; $BA$211 &amp; $AO182),0)),"",INDIRECT(CONCATENATE("Table!",ADDRESS($AK182,MATCH(F$1,INDIRECT("Table!A" &amp; $AO182):INDIRECT("Table!" &amp; $BA$211 &amp; $AO182),0)))))</f>
        <v/>
      </c>
      <c r="G182" s="28" t="str">
        <f ca="1">IF(ISERROR(MATCH(G$1,INDIRECT("Table!A"&amp;$AO182):INDIRECT("Table!" &amp; $BA$211 &amp; $AO182),0)),"",INDIRECT(CONCATENATE("Table!",ADDRESS($AK182,MATCH(G$1,INDIRECT("Table!A" &amp; $AO182):INDIRECT("Table!" &amp; $BA$211 &amp; $AO182),0)))))</f>
        <v/>
      </c>
      <c r="H182" s="28" t="str">
        <f ca="1">IF(ISERROR(MATCH(H$1,INDIRECT("Table!A"&amp;$AO182):INDIRECT("Table!" &amp; $BA$211 &amp; $AO182),0)),"",INDIRECT(CONCATENATE("Table!",ADDRESS($AK182,MATCH(H$1,INDIRECT("Table!A" &amp; $AO182):INDIRECT("Table!" &amp; $BA$211 &amp; $AO182),0)))))</f>
        <v/>
      </c>
      <c r="I182" s="278"/>
      <c r="J182" s="278"/>
      <c r="K182" s="28" t="str">
        <f ca="1">IF(ISERROR(MATCH(L$1,INDIRECT("Table!A"&amp;$AO182):INDIRECT("Table!" &amp; $BA$211 &amp; $AO182),0)),"",INDIRECT(CONCATENATE("Table!",ADDRESS($AK182,MATCH(L$1,INDIRECT("Table!A" &amp; $AO182):INDIRECT("Table!" &amp; $BA$211 &amp; $AO182),0)))))</f>
        <v/>
      </c>
      <c r="L182" s="28" t="str">
        <f ca="1">IF(ISERROR(MATCH(M$1,INDIRECT("Table!A"&amp;$AO182):INDIRECT("Table!" &amp; $BA$211 &amp; $AO182),0)),"",INDIRECT(CONCATENATE("Table!",ADDRESS($AK182,MATCH(M$1,INDIRECT("Table!A" &amp; $AO182):INDIRECT("Table!" &amp; $BA$211 &amp; $AO182),0)))))</f>
        <v/>
      </c>
      <c r="M182" s="28" t="str">
        <f ca="1">IF(ISERROR(MATCH(N$1,INDIRECT("Table!A"&amp;$AO182):INDIRECT("Table!" &amp; $BA$211 &amp; $AO182),0)),"",INDIRECT(CONCATENATE("Table!",ADDRESS($AK182,MATCH(N$1,INDIRECT("Table!A" &amp; $AO182):INDIRECT("Table!" &amp; $BA$211 &amp; $AO182),0)))))</f>
        <v/>
      </c>
      <c r="N182" s="28" t="str">
        <f ca="1">IF(ISERROR(MATCH(O$1,INDIRECT("Table!A"&amp;$AO182):INDIRECT("Table!" &amp; $BA$211 &amp; $AO182),0)),"",INDIRECT(CONCATENATE("Table!",ADDRESS($AK182,MATCH(O$1,INDIRECT("Table!A" &amp; $AO182):INDIRECT("Table!" &amp; $BA$211 &amp; $AO182),0)))))</f>
        <v/>
      </c>
      <c r="O182" s="278"/>
      <c r="P182" s="278"/>
      <c r="Q182" s="278"/>
      <c r="R182" s="278"/>
      <c r="S182" s="28" t="str">
        <f ca="1">IF(ISERROR(MATCH(U$1,INDIRECT("Table!A"&amp;$AO182):INDIRECT("Table!" &amp;#REF! &amp; $AO182),0)),"",INDIRECT(CONCATENATE("Table!",ADDRESS($AK182,MATCH(U$1,INDIRECT("Table!A" &amp; $AO182):INDIRECT("Table!" &amp;#REF! &amp; $AO182),0)))))</f>
        <v/>
      </c>
      <c r="T182" s="28" t="str">
        <f ca="1">IF(ISERROR(MATCH(V$1,INDIRECT("Table!A"&amp;$AW182):INDIRECT("Table!" &amp; $BA$211 &amp; $AW182),0)),"",INDIRECT(CONCATENATE("Table!",ADDRESS($AS182,MATCH(V$1,INDIRECT("Table!A" &amp; $AW182):INDIRECT("Table!" &amp; $BA$211 &amp; $AW182),0)))))</f>
        <v/>
      </c>
      <c r="U182" s="28" t="str">
        <f ca="1">IF(ISERROR(MATCH(W$1,INDIRECT("Table!A"&amp;$AW182):INDIRECT("Table!" &amp; $BA$211 &amp; $AW182),0)),"",INDIRECT(CONCATENATE("Table!",ADDRESS($AS182,MATCH(W$1,INDIRECT("Table!A" &amp; $AW182):INDIRECT("Table!" &amp; $BA$211 &amp; $AW182),0)))))</f>
        <v/>
      </c>
      <c r="V182" s="28" t="str">
        <f ca="1">IF(ISERROR(MATCH(X$1,INDIRECT("Table!A"&amp;$AW182):INDIRECT("Table!" &amp; $BA$211 &amp; $AW182),0)),"",INDIRECT(CONCATENATE("Table!",ADDRESS($AS182,MATCH(X$1,INDIRECT("Table!A" &amp; $AW182):INDIRECT("Table!" &amp; $BA$211 &amp; $AW182),0)))))</f>
        <v/>
      </c>
      <c r="W182" s="28" t="str">
        <f ca="1">IF(ISERROR(MATCH(Y$1,INDIRECT("Table!A"&amp;$AW182):INDIRECT("Table!" &amp; $BA$211 &amp; $AW182),0)),"",INDIRECT(CONCATENATE("Table!",ADDRESS($AS182,MATCH(Y$1,INDIRECT("Table!A" &amp; $AW182):INDIRECT("Table!" &amp; $BA$211 &amp; $AW182),0)))))</f>
        <v/>
      </c>
      <c r="X182" s="28" t="str">
        <f ca="1">IF(ISERROR(MATCH(Z$1,INDIRECT("Table!A"&amp;$AW182):INDIRECT("Table!" &amp; $BA$211 &amp; $AW182),0)),"",INDIRECT(CONCATENATE("Table!",ADDRESS($AS182,MATCH(Z$1,INDIRECT("Table!A" &amp; $AW182):INDIRECT("Table!" &amp; $BA$211 &amp; $AW182),0)))))</f>
        <v/>
      </c>
      <c r="Y182" s="28" t="str">
        <f ca="1">IF(ISERROR(MATCH(AA$1,INDIRECT("Table!A"&amp;$AW182):INDIRECT("Table!" &amp; $BA$211 &amp; $AW182),0)),"",INDIRECT(CONCATENATE("Table!",ADDRESS($AS182,MATCH(AA$1,INDIRECT("Table!A" &amp; $AW182):INDIRECT("Table!" &amp; $BA$211 &amp; $AW182),0)))))</f>
        <v/>
      </c>
      <c r="Z182" s="28" t="str">
        <f ca="1">IF(ISERROR(MATCH(AB$1,INDIRECT("Table!A"&amp;$AW182):INDIRECT("Table!" &amp; $BA$211 &amp; $AW182),0)),"",INDIRECT(CONCATENATE("Table!",ADDRESS($AS182,MATCH(AB$1,INDIRECT("Table!A" &amp; $AW182):INDIRECT("Table!" &amp; $BA$211 &amp; $AW182),0)))))</f>
        <v/>
      </c>
      <c r="AA182" s="278"/>
      <c r="AB182" s="278"/>
      <c r="AC182" s="28" t="str">
        <f ca="1">IF(ISERROR(MATCH(AF$1,INDIRECT("Table!A"&amp;$AW182):INDIRECT("Table!" &amp; $BA$211 &amp; $AW182),0)),"",INDIRECT(CONCATENATE("Table!",ADDRESS($AS182,MATCH(AF$1,INDIRECT("Table!A" &amp; $AW182):INDIRECT("Table!" &amp; $BA$211 &amp; $AW182),0)))))</f>
        <v/>
      </c>
      <c r="AD182" s="28" t="str">
        <f ca="1">IF(ISERROR(MATCH(AG$1,INDIRECT("Table!A"&amp;$AW182):INDIRECT("Table!" &amp; $BA$211 &amp; $AW182),0)),"",INDIRECT(CONCATENATE("Table!",ADDRESS($AS182,MATCH(AG$1,INDIRECT("Table!A" &amp; $AW182):INDIRECT("Table!" &amp; $BA$211 &amp; $AW182),0)))))</f>
        <v/>
      </c>
      <c r="AE182" s="28" t="str">
        <f ca="1">IF(ISERROR(MATCH(AH$1,INDIRECT("Table!A"&amp;$AW182):INDIRECT("Table!" &amp; $BA$211 &amp; $AW182),0)),"",INDIRECT(CONCATENATE("Table!",ADDRESS($AS182,MATCH(AH$1,INDIRECT("Table!A" &amp; $AW182):INDIRECT("Table!" &amp; $BA$211 &amp; $AW182),0)))))</f>
        <v/>
      </c>
      <c r="AF182" s="28" t="str">
        <f ca="1">IF(ISERROR(MATCH(AI$1,INDIRECT("Table!A"&amp;$AW182):INDIRECT("Table!" &amp; $BA$211 &amp; $AW182),0)),"",INDIRECT(CONCATENATE("Table!",ADDRESS($AS182,MATCH(AI$1,INDIRECT("Table!A" &amp; $AW182):INDIRECT("Table!" &amp; $BA$211 &amp; $AW182),0)))))</f>
        <v/>
      </c>
      <c r="AG182" s="28" t="str">
        <f ca="1">IF(ISERROR(MATCH(AJ$1,INDIRECT("Table!A"&amp;$AW182):INDIRECT("Table!" &amp; $BA$211 &amp; $AW182),0)),"",INDIRECT(CONCATENATE("Table!",ADDRESS($AS182,MATCH(AJ$1,INDIRECT("Table!A" &amp; $AW182):INDIRECT("Table!" &amp; $BA$211 &amp; $AW182),0)))))</f>
        <v/>
      </c>
      <c r="AH182" s="278" t="str">
        <f ca="1">IF(ISERROR(MATCH(AK$1,INDIRECT("Table!A"&amp;$AW182):INDIRECT("Table!" &amp; $BA$211 &amp; $AW182),0)),"",INDIRECT(CONCATENATE("Table!",ADDRESS($AS182,MATCH(AK$1,INDIRECT("Table!A" &amp; $AW182):INDIRECT("Table!" &amp; $BA$211 &amp; $AW182),0)))))</f>
        <v/>
      </c>
      <c r="AI182" s="278"/>
      <c r="AJ182" s="10"/>
      <c r="AK182" s="10"/>
      <c r="AO182" s="24"/>
      <c r="AS182" s="10"/>
      <c r="AW182" s="24"/>
      <c r="BA182" s="102"/>
    </row>
    <row r="183" spans="1:53">
      <c r="A183" s="4"/>
      <c r="B183" s="28" t="str">
        <f ca="1">IF(ISERROR(MATCH(B$1,INDIRECT("Table!A"&amp;$AO183):INDIRECT("Table!" &amp; $BA$211 &amp; $AO183),0)),"",INDIRECT(CONCATENATE("Table!",ADDRESS($AK183,MATCH(B$1,INDIRECT("Table!A" &amp; $AO183):INDIRECT("Table!" &amp; $BA$211 &amp; $AO183),0)))))</f>
        <v/>
      </c>
      <c r="C183" s="28" t="str">
        <f ca="1">IF(ISERROR(MATCH(C$1,INDIRECT("Table!A"&amp;$AO183):INDIRECT("Table!" &amp; $BA$211 &amp; $AO183),0)),"",INDIRECT(CONCATENATE("Table!",ADDRESS($AK183,MATCH(C$1,INDIRECT("Table!A" &amp; $AO183):INDIRECT("Table!" &amp; $BA$211 &amp; $AO183),0)))))</f>
        <v/>
      </c>
      <c r="D183" s="28" t="str">
        <f ca="1">IF(ISERROR(MATCH(D$1,INDIRECT("Table!A"&amp;$AO183):INDIRECT("Table!" &amp; $BA$211 &amp; $AO183),0)),"",INDIRECT(CONCATENATE("Table!",ADDRESS($AK183,MATCH(D$1,INDIRECT("Table!A" &amp; $AO183):INDIRECT("Table!" &amp; $BA$211 &amp; $AO183),0)))))</f>
        <v/>
      </c>
      <c r="E183" s="28" t="str">
        <f ca="1">IF(ISERROR(MATCH(E$1,INDIRECT("Table!A"&amp;$AO183):INDIRECT("Table!" &amp; $BA$211 &amp; $AO183),0)),"",INDIRECT(CONCATENATE("Table!",ADDRESS($AK183,MATCH(E$1,INDIRECT("Table!A" &amp; $AO183):INDIRECT("Table!" &amp; $BA$211 &amp; $AO183),0)))))</f>
        <v/>
      </c>
      <c r="F183" s="28" t="str">
        <f ca="1">IF(ISERROR(MATCH(F$1,INDIRECT("Table!A"&amp;$AO183):INDIRECT("Table!" &amp; $BA$211 &amp; $AO183),0)),"",INDIRECT(CONCATENATE("Table!",ADDRESS($AK183,MATCH(F$1,INDIRECT("Table!A" &amp; $AO183):INDIRECT("Table!" &amp; $BA$211 &amp; $AO183),0)))))</f>
        <v/>
      </c>
      <c r="G183" s="28" t="str">
        <f ca="1">IF(ISERROR(MATCH(G$1,INDIRECT("Table!A"&amp;$AO183):INDIRECT("Table!" &amp; $BA$211 &amp; $AO183),0)),"",INDIRECT(CONCATENATE("Table!",ADDRESS($AK183,MATCH(G$1,INDIRECT("Table!A" &amp; $AO183):INDIRECT("Table!" &amp; $BA$211 &amp; $AO183),0)))))</f>
        <v/>
      </c>
      <c r="H183" s="28" t="str">
        <f ca="1">IF(ISERROR(MATCH(H$1,INDIRECT("Table!A"&amp;$AO183):INDIRECT("Table!" &amp; $BA$211 &amp; $AO183),0)),"",INDIRECT(CONCATENATE("Table!",ADDRESS($AK183,MATCH(H$1,INDIRECT("Table!A" &amp; $AO183):INDIRECT("Table!" &amp; $BA$211 &amp; $AO183),0)))))</f>
        <v/>
      </c>
      <c r="I183" s="278"/>
      <c r="J183" s="278"/>
      <c r="K183" s="28" t="str">
        <f ca="1">IF(ISERROR(MATCH(L$1,INDIRECT("Table!A"&amp;$AO183):INDIRECT("Table!" &amp; $BA$211 &amp; $AO183),0)),"",INDIRECT(CONCATENATE("Table!",ADDRESS($AK183,MATCH(L$1,INDIRECT("Table!A" &amp; $AO183):INDIRECT("Table!" &amp; $BA$211 &amp; $AO183),0)))))</f>
        <v/>
      </c>
      <c r="L183" s="28" t="str">
        <f ca="1">IF(ISERROR(MATCH(M$1,INDIRECT("Table!A"&amp;$AO183):INDIRECT("Table!" &amp; $BA$211 &amp; $AO183),0)),"",INDIRECT(CONCATENATE("Table!",ADDRESS($AK183,MATCH(M$1,INDIRECT("Table!A" &amp; $AO183):INDIRECT("Table!" &amp; $BA$211 &amp; $AO183),0)))))</f>
        <v/>
      </c>
      <c r="M183" s="28" t="str">
        <f ca="1">IF(ISERROR(MATCH(N$1,INDIRECT("Table!A"&amp;$AO183):INDIRECT("Table!" &amp; $BA$211 &amp; $AO183),0)),"",INDIRECT(CONCATENATE("Table!",ADDRESS($AK183,MATCH(N$1,INDIRECT("Table!A" &amp; $AO183):INDIRECT("Table!" &amp; $BA$211 &amp; $AO183),0)))))</f>
        <v/>
      </c>
      <c r="N183" s="28" t="str">
        <f ca="1">IF(ISERROR(MATCH(O$1,INDIRECT("Table!A"&amp;$AO183):INDIRECT("Table!" &amp; $BA$211 &amp; $AO183),0)),"",INDIRECT(CONCATENATE("Table!",ADDRESS($AK183,MATCH(O$1,INDIRECT("Table!A" &amp; $AO183):INDIRECT("Table!" &amp; $BA$211 &amp; $AO183),0)))))</f>
        <v/>
      </c>
      <c r="O183" s="278"/>
      <c r="P183" s="278"/>
      <c r="Q183" s="278"/>
      <c r="R183" s="278"/>
      <c r="S183" s="28" t="str">
        <f ca="1">IF(ISERROR(MATCH(U$1,INDIRECT("Table!A"&amp;$AO183):INDIRECT("Table!" &amp;#REF! &amp; $AO183),0)),"",INDIRECT(CONCATENATE("Table!",ADDRESS($AK183,MATCH(U$1,INDIRECT("Table!A" &amp; $AO183):INDIRECT("Table!" &amp;#REF! &amp; $AO183),0)))))</f>
        <v/>
      </c>
      <c r="T183" s="28" t="str">
        <f ca="1">IF(ISERROR(MATCH(V$1,INDIRECT("Table!A"&amp;$AW183):INDIRECT("Table!" &amp; $BA$211 &amp; $AW183),0)),"",INDIRECT(CONCATENATE("Table!",ADDRESS($AS183,MATCH(V$1,INDIRECT("Table!A" &amp; $AW183):INDIRECT("Table!" &amp; $BA$211 &amp; $AW183),0)))))</f>
        <v/>
      </c>
      <c r="U183" s="28" t="str">
        <f ca="1">IF(ISERROR(MATCH(W$1,INDIRECT("Table!A"&amp;$AW183):INDIRECT("Table!" &amp; $BA$211 &amp; $AW183),0)),"",INDIRECT(CONCATENATE("Table!",ADDRESS($AS183,MATCH(W$1,INDIRECT("Table!A" &amp; $AW183):INDIRECT("Table!" &amp; $BA$211 &amp; $AW183),0)))))</f>
        <v/>
      </c>
      <c r="V183" s="28" t="str">
        <f ca="1">IF(ISERROR(MATCH(X$1,INDIRECT("Table!A"&amp;$AW183):INDIRECT("Table!" &amp; $BA$211 &amp; $AW183),0)),"",INDIRECT(CONCATENATE("Table!",ADDRESS($AS183,MATCH(X$1,INDIRECT("Table!A" &amp; $AW183):INDIRECT("Table!" &amp; $BA$211 &amp; $AW183),0)))))</f>
        <v/>
      </c>
      <c r="W183" s="28" t="str">
        <f ca="1">IF(ISERROR(MATCH(Y$1,INDIRECT("Table!A"&amp;$AW183):INDIRECT("Table!" &amp; $BA$211 &amp; $AW183),0)),"",INDIRECT(CONCATENATE("Table!",ADDRESS($AS183,MATCH(Y$1,INDIRECT("Table!A" &amp; $AW183):INDIRECT("Table!" &amp; $BA$211 &amp; $AW183),0)))))</f>
        <v/>
      </c>
      <c r="X183" s="28" t="str">
        <f ca="1">IF(ISERROR(MATCH(Z$1,INDIRECT("Table!A"&amp;$AW183):INDIRECT("Table!" &amp; $BA$211 &amp; $AW183),0)),"",INDIRECT(CONCATENATE("Table!",ADDRESS($AS183,MATCH(Z$1,INDIRECT("Table!A" &amp; $AW183):INDIRECT("Table!" &amp; $BA$211 &amp; $AW183),0)))))</f>
        <v/>
      </c>
      <c r="Y183" s="28" t="str">
        <f ca="1">IF(ISERROR(MATCH(AA$1,INDIRECT("Table!A"&amp;$AW183):INDIRECT("Table!" &amp; $BA$211 &amp; $AW183),0)),"",INDIRECT(CONCATENATE("Table!",ADDRESS($AS183,MATCH(AA$1,INDIRECT("Table!A" &amp; $AW183):INDIRECT("Table!" &amp; $BA$211 &amp; $AW183),0)))))</f>
        <v/>
      </c>
      <c r="Z183" s="28" t="str">
        <f ca="1">IF(ISERROR(MATCH(AB$1,INDIRECT("Table!A"&amp;$AW183):INDIRECT("Table!" &amp; $BA$211 &amp; $AW183),0)),"",INDIRECT(CONCATENATE("Table!",ADDRESS($AS183,MATCH(AB$1,INDIRECT("Table!A" &amp; $AW183):INDIRECT("Table!" &amp; $BA$211 &amp; $AW183),0)))))</f>
        <v/>
      </c>
      <c r="AA183" s="278"/>
      <c r="AB183" s="278"/>
      <c r="AC183" s="28" t="str">
        <f ca="1">IF(ISERROR(MATCH(AF$1,INDIRECT("Table!A"&amp;$AW183):INDIRECT("Table!" &amp; $BA$211 &amp; $AW183),0)),"",INDIRECT(CONCATENATE("Table!",ADDRESS($AS183,MATCH(AF$1,INDIRECT("Table!A" &amp; $AW183):INDIRECT("Table!" &amp; $BA$211 &amp; $AW183),0)))))</f>
        <v/>
      </c>
      <c r="AD183" s="28" t="str">
        <f ca="1">IF(ISERROR(MATCH(AG$1,INDIRECT("Table!A"&amp;$AW183):INDIRECT("Table!" &amp; $BA$211 &amp; $AW183),0)),"",INDIRECT(CONCATENATE("Table!",ADDRESS($AS183,MATCH(AG$1,INDIRECT("Table!A" &amp; $AW183):INDIRECT("Table!" &amp; $BA$211 &amp; $AW183),0)))))</f>
        <v/>
      </c>
      <c r="AE183" s="28" t="str">
        <f ca="1">IF(ISERROR(MATCH(AH$1,INDIRECT("Table!A"&amp;$AW183):INDIRECT("Table!" &amp; $BA$211 &amp; $AW183),0)),"",INDIRECT(CONCATENATE("Table!",ADDRESS($AS183,MATCH(AH$1,INDIRECT("Table!A" &amp; $AW183):INDIRECT("Table!" &amp; $BA$211 &amp; $AW183),0)))))</f>
        <v/>
      </c>
      <c r="AF183" s="28" t="str">
        <f ca="1">IF(ISERROR(MATCH(AI$1,INDIRECT("Table!A"&amp;$AW183):INDIRECT("Table!" &amp; $BA$211 &amp; $AW183),0)),"",INDIRECT(CONCATENATE("Table!",ADDRESS($AS183,MATCH(AI$1,INDIRECT("Table!A" &amp; $AW183):INDIRECT("Table!" &amp; $BA$211 &amp; $AW183),0)))))</f>
        <v/>
      </c>
      <c r="AG183" s="28" t="str">
        <f ca="1">IF(ISERROR(MATCH(AJ$1,INDIRECT("Table!A"&amp;$AW183):INDIRECT("Table!" &amp; $BA$211 &amp; $AW183),0)),"",INDIRECT(CONCATENATE("Table!",ADDRESS($AS183,MATCH(AJ$1,INDIRECT("Table!A" &amp; $AW183):INDIRECT("Table!" &amp; $BA$211 &amp; $AW183),0)))))</f>
        <v/>
      </c>
      <c r="AH183" s="278" t="str">
        <f ca="1">IF(ISERROR(MATCH(AK$1,INDIRECT("Table!A"&amp;$AW183):INDIRECT("Table!" &amp; $BA$211 &amp; $AW183),0)),"",INDIRECT(CONCATENATE("Table!",ADDRESS($AS183,MATCH(AK$1,INDIRECT("Table!A" &amp; $AW183):INDIRECT("Table!" &amp; $BA$211 &amp; $AW183),0)))))</f>
        <v/>
      </c>
      <c r="AI183" s="278"/>
      <c r="AJ183" s="10"/>
      <c r="AK183" s="10"/>
      <c r="AO183" s="24"/>
      <c r="AS183" s="10"/>
      <c r="AW183" s="24"/>
      <c r="BA183" s="101"/>
    </row>
    <row r="184" spans="1:53">
      <c r="A184" s="4"/>
      <c r="B184" s="28" t="str">
        <f ca="1">IF(ISERROR(MATCH(B$1,INDIRECT("Table!A"&amp;$AO184):INDIRECT("Table!" &amp; $BA$211 &amp; $AO184),0)),"",INDIRECT(CONCATENATE("Table!",ADDRESS($AK184,MATCH(B$1,INDIRECT("Table!A" &amp; $AO184):INDIRECT("Table!" &amp; $BA$211 &amp; $AO184),0)))))</f>
        <v/>
      </c>
      <c r="C184" s="28" t="str">
        <f ca="1">IF(ISERROR(MATCH(C$1,INDIRECT("Table!A"&amp;$AO184):INDIRECT("Table!" &amp; $BA$211 &amp; $AO184),0)),"",INDIRECT(CONCATENATE("Table!",ADDRESS($AK184,MATCH(C$1,INDIRECT("Table!A" &amp; $AO184):INDIRECT("Table!" &amp; $BA$211 &amp; $AO184),0)))))</f>
        <v/>
      </c>
      <c r="D184" s="28" t="str">
        <f ca="1">IF(ISERROR(MATCH(D$1,INDIRECT("Table!A"&amp;$AO184):INDIRECT("Table!" &amp; $BA$211 &amp; $AO184),0)),"",INDIRECT(CONCATENATE("Table!",ADDRESS($AK184,MATCH(D$1,INDIRECT("Table!A" &amp; $AO184):INDIRECT("Table!" &amp; $BA$211 &amp; $AO184),0)))))</f>
        <v/>
      </c>
      <c r="E184" s="28" t="str">
        <f ca="1">IF(ISERROR(MATCH(E$1,INDIRECT("Table!A"&amp;$AO184):INDIRECT("Table!" &amp; $BA$211 &amp; $AO184),0)),"",INDIRECT(CONCATENATE("Table!",ADDRESS($AK184,MATCH(E$1,INDIRECT("Table!A" &amp; $AO184):INDIRECT("Table!" &amp; $BA$211 &amp; $AO184),0)))))</f>
        <v/>
      </c>
      <c r="F184" s="28" t="str">
        <f ca="1">IF(ISERROR(MATCH(F$1,INDIRECT("Table!A"&amp;$AO184):INDIRECT("Table!" &amp; $BA$211 &amp; $AO184),0)),"",INDIRECT(CONCATENATE("Table!",ADDRESS($AK184,MATCH(F$1,INDIRECT("Table!A" &amp; $AO184):INDIRECT("Table!" &amp; $BA$211 &amp; $AO184),0)))))</f>
        <v/>
      </c>
      <c r="G184" s="28" t="str">
        <f ca="1">IF(ISERROR(MATCH(G$1,INDIRECT("Table!A"&amp;$AO184):INDIRECT("Table!" &amp; $BA$211 &amp; $AO184),0)),"",INDIRECT(CONCATENATE("Table!",ADDRESS($AK184,MATCH(G$1,INDIRECT("Table!A" &amp; $AO184):INDIRECT("Table!" &amp; $BA$211 &amp; $AO184),0)))))</f>
        <v/>
      </c>
      <c r="H184" s="28" t="str">
        <f ca="1">IF(ISERROR(MATCH(H$1,INDIRECT("Table!A"&amp;$AO184):INDIRECT("Table!" &amp; $BA$211 &amp; $AO184),0)),"",INDIRECT(CONCATENATE("Table!",ADDRESS($AK184,MATCH(H$1,INDIRECT("Table!A" &amp; $AO184):INDIRECT("Table!" &amp; $BA$211 &amp; $AO184),0)))))</f>
        <v/>
      </c>
      <c r="I184" s="278"/>
      <c r="J184" s="278"/>
      <c r="K184" s="28" t="str">
        <f ca="1">IF(ISERROR(MATCH(L$1,INDIRECT("Table!A"&amp;$AO184):INDIRECT("Table!" &amp; $BA$211 &amp; $AO184),0)),"",INDIRECT(CONCATENATE("Table!",ADDRESS($AK184,MATCH(L$1,INDIRECT("Table!A" &amp; $AO184):INDIRECT("Table!" &amp; $BA$211 &amp; $AO184),0)))))</f>
        <v/>
      </c>
      <c r="L184" s="28" t="str">
        <f ca="1">IF(ISERROR(MATCH(M$1,INDIRECT("Table!A"&amp;$AO184):INDIRECT("Table!" &amp; $BA$211 &amp; $AO184),0)),"",INDIRECT(CONCATENATE("Table!",ADDRESS($AK184,MATCH(M$1,INDIRECT("Table!A" &amp; $AO184):INDIRECT("Table!" &amp; $BA$211 &amp; $AO184),0)))))</f>
        <v/>
      </c>
      <c r="M184" s="28" t="str">
        <f ca="1">IF(ISERROR(MATCH(N$1,INDIRECT("Table!A"&amp;$AO184):INDIRECT("Table!" &amp; $BA$211 &amp; $AO184),0)),"",INDIRECT(CONCATENATE("Table!",ADDRESS($AK184,MATCH(N$1,INDIRECT("Table!A" &amp; $AO184):INDIRECT("Table!" &amp; $BA$211 &amp; $AO184),0)))))</f>
        <v/>
      </c>
      <c r="N184" s="28" t="str">
        <f ca="1">IF(ISERROR(MATCH(O$1,INDIRECT("Table!A"&amp;$AO184):INDIRECT("Table!" &amp; $BA$211 &amp; $AO184),0)),"",INDIRECT(CONCATENATE("Table!",ADDRESS($AK184,MATCH(O$1,INDIRECT("Table!A" &amp; $AO184):INDIRECT("Table!" &amp; $BA$211 &amp; $AO184),0)))))</f>
        <v/>
      </c>
      <c r="O184" s="278"/>
      <c r="P184" s="278"/>
      <c r="Q184" s="278"/>
      <c r="R184" s="278"/>
      <c r="S184" s="28" t="str">
        <f ca="1">IF(ISERROR(MATCH(U$1,INDIRECT("Table!A"&amp;$AO184):INDIRECT("Table!" &amp;#REF! &amp; $AO184),0)),"",INDIRECT(CONCATENATE("Table!",ADDRESS($AK184,MATCH(U$1,INDIRECT("Table!A" &amp; $AO184):INDIRECT("Table!" &amp;#REF! &amp; $AO184),0)))))</f>
        <v/>
      </c>
      <c r="T184" s="28" t="str">
        <f ca="1">IF(ISERROR(MATCH(V$1,INDIRECT("Table!A"&amp;$AW184):INDIRECT("Table!" &amp; $BA$211 &amp; $AW184),0)),"",INDIRECT(CONCATENATE("Table!",ADDRESS($AS184,MATCH(V$1,INDIRECT("Table!A" &amp; $AW184):INDIRECT("Table!" &amp; $BA$211 &amp; $AW184),0)))))</f>
        <v/>
      </c>
      <c r="U184" s="28" t="str">
        <f ca="1">IF(ISERROR(MATCH(W$1,INDIRECT("Table!A"&amp;$AW184):INDIRECT("Table!" &amp; $BA$211 &amp; $AW184),0)),"",INDIRECT(CONCATENATE("Table!",ADDRESS($AS184,MATCH(W$1,INDIRECT("Table!A" &amp; $AW184):INDIRECT("Table!" &amp; $BA$211 &amp; $AW184),0)))))</f>
        <v/>
      </c>
      <c r="V184" s="28" t="str">
        <f ca="1">IF(ISERROR(MATCH(X$1,INDIRECT("Table!A"&amp;$AW184):INDIRECT("Table!" &amp; $BA$211 &amp; $AW184),0)),"",INDIRECT(CONCATENATE("Table!",ADDRESS($AS184,MATCH(X$1,INDIRECT("Table!A" &amp; $AW184):INDIRECT("Table!" &amp; $BA$211 &amp; $AW184),0)))))</f>
        <v/>
      </c>
      <c r="W184" s="28" t="str">
        <f ca="1">IF(ISERROR(MATCH(Y$1,INDIRECT("Table!A"&amp;$AW184):INDIRECT("Table!" &amp; $BA$211 &amp; $AW184),0)),"",INDIRECT(CONCATENATE("Table!",ADDRESS($AS184,MATCH(Y$1,INDIRECT("Table!A" &amp; $AW184):INDIRECT("Table!" &amp; $BA$211 &amp; $AW184),0)))))</f>
        <v/>
      </c>
      <c r="X184" s="28" t="str">
        <f ca="1">IF(ISERROR(MATCH(Z$1,INDIRECT("Table!A"&amp;$AW184):INDIRECT("Table!" &amp; $BA$211 &amp; $AW184),0)),"",INDIRECT(CONCATENATE("Table!",ADDRESS($AS184,MATCH(Z$1,INDIRECT("Table!A" &amp; $AW184):INDIRECT("Table!" &amp; $BA$211 &amp; $AW184),0)))))</f>
        <v/>
      </c>
      <c r="Y184" s="28" t="str">
        <f ca="1">IF(ISERROR(MATCH(AA$1,INDIRECT("Table!A"&amp;$AW184):INDIRECT("Table!" &amp; $BA$211 &amp; $AW184),0)),"",INDIRECT(CONCATENATE("Table!",ADDRESS($AS184,MATCH(AA$1,INDIRECT("Table!A" &amp; $AW184):INDIRECT("Table!" &amp; $BA$211 &amp; $AW184),0)))))</f>
        <v/>
      </c>
      <c r="Z184" s="28" t="str">
        <f ca="1">IF(ISERROR(MATCH(AB$1,INDIRECT("Table!A"&amp;$AW184):INDIRECT("Table!" &amp; $BA$211 &amp; $AW184),0)),"",INDIRECT(CONCATENATE("Table!",ADDRESS($AS184,MATCH(AB$1,INDIRECT("Table!A" &amp; $AW184):INDIRECT("Table!" &amp; $BA$211 &amp; $AW184),0)))))</f>
        <v/>
      </c>
      <c r="AA184" s="278"/>
      <c r="AB184" s="278"/>
      <c r="AC184" s="28" t="str">
        <f ca="1">IF(ISERROR(MATCH(AF$1,INDIRECT("Table!A"&amp;$AW184):INDIRECT("Table!" &amp; $BA$211 &amp; $AW184),0)),"",INDIRECT(CONCATENATE("Table!",ADDRESS($AS184,MATCH(AF$1,INDIRECT("Table!A" &amp; $AW184):INDIRECT("Table!" &amp; $BA$211 &amp; $AW184),0)))))</f>
        <v/>
      </c>
      <c r="AD184" s="28" t="str">
        <f ca="1">IF(ISERROR(MATCH(AG$1,INDIRECT("Table!A"&amp;$AW184):INDIRECT("Table!" &amp; $BA$211 &amp; $AW184),0)),"",INDIRECT(CONCATENATE("Table!",ADDRESS($AS184,MATCH(AG$1,INDIRECT("Table!A" &amp; $AW184):INDIRECT("Table!" &amp; $BA$211 &amp; $AW184),0)))))</f>
        <v/>
      </c>
      <c r="AE184" s="28" t="str">
        <f ca="1">IF(ISERROR(MATCH(AH$1,INDIRECT("Table!A"&amp;$AW184):INDIRECT("Table!" &amp; $BA$211 &amp; $AW184),0)),"",INDIRECT(CONCATENATE("Table!",ADDRESS($AS184,MATCH(AH$1,INDIRECT("Table!A" &amp; $AW184):INDIRECT("Table!" &amp; $BA$211 &amp; $AW184),0)))))</f>
        <v/>
      </c>
      <c r="AF184" s="28" t="str">
        <f ca="1">IF(ISERROR(MATCH(AI$1,INDIRECT("Table!A"&amp;$AW184):INDIRECT("Table!" &amp; $BA$211 &amp; $AW184),0)),"",INDIRECT(CONCATENATE("Table!",ADDRESS($AS184,MATCH(AI$1,INDIRECT("Table!A" &amp; $AW184):INDIRECT("Table!" &amp; $BA$211 &amp; $AW184),0)))))</f>
        <v/>
      </c>
      <c r="AG184" s="28" t="str">
        <f ca="1">IF(ISERROR(MATCH(AJ$1,INDIRECT("Table!A"&amp;$AW184):INDIRECT("Table!" &amp; $BA$211 &amp; $AW184),0)),"",INDIRECT(CONCATENATE("Table!",ADDRESS($AS184,MATCH(AJ$1,INDIRECT("Table!A" &amp; $AW184):INDIRECT("Table!" &amp; $BA$211 &amp; $AW184),0)))))</f>
        <v/>
      </c>
      <c r="AH184" s="278" t="str">
        <f ca="1">IF(ISERROR(MATCH(AK$1,INDIRECT("Table!A"&amp;$AW184):INDIRECT("Table!" &amp; $BA$211 &amp; $AW184),0)),"",INDIRECT(CONCATENATE("Table!",ADDRESS($AS184,MATCH(AK$1,INDIRECT("Table!A" &amp; $AW184):INDIRECT("Table!" &amp; $BA$211 &amp; $AW184),0)))))</f>
        <v/>
      </c>
      <c r="AI184" s="278"/>
      <c r="AJ184" s="10"/>
      <c r="AK184" s="10"/>
      <c r="AO184" s="24"/>
      <c r="AS184" s="10"/>
      <c r="AW184" s="24"/>
      <c r="BA184" s="100"/>
    </row>
    <row r="185" spans="1:53">
      <c r="A185" s="4"/>
      <c r="B185" s="28" t="str">
        <f ca="1">IF(ISERROR(MATCH(B$1,INDIRECT("Table!A"&amp;$AO185):INDIRECT("Table!" &amp; $BA$211 &amp; $AO185),0)),"",INDIRECT(CONCATENATE("Table!",ADDRESS($AK185,MATCH(B$1,INDIRECT("Table!A" &amp; $AO185):INDIRECT("Table!" &amp; $BA$211 &amp; $AO185),0)))))</f>
        <v/>
      </c>
      <c r="C185" s="28" t="str">
        <f ca="1">IF(ISERROR(MATCH(C$1,INDIRECT("Table!A"&amp;$AO185):INDIRECT("Table!" &amp; $BA$211 &amp; $AO185),0)),"",INDIRECT(CONCATENATE("Table!",ADDRESS($AK185,MATCH(C$1,INDIRECT("Table!A" &amp; $AO185):INDIRECT("Table!" &amp; $BA$211 &amp; $AO185),0)))))</f>
        <v/>
      </c>
      <c r="D185" s="28" t="str">
        <f ca="1">IF(ISERROR(MATCH(D$1,INDIRECT("Table!A"&amp;$AO185):INDIRECT("Table!" &amp; $BA$211 &amp; $AO185),0)),"",INDIRECT(CONCATENATE("Table!",ADDRESS($AK185,MATCH(D$1,INDIRECT("Table!A" &amp; $AO185):INDIRECT("Table!" &amp; $BA$211 &amp; $AO185),0)))))</f>
        <v/>
      </c>
      <c r="E185" s="28" t="str">
        <f ca="1">IF(ISERROR(MATCH(E$1,INDIRECT("Table!A"&amp;$AO185):INDIRECT("Table!" &amp; $BA$211 &amp; $AO185),0)),"",INDIRECT(CONCATENATE("Table!",ADDRESS($AK185,MATCH(E$1,INDIRECT("Table!A" &amp; $AO185):INDIRECT("Table!" &amp; $BA$211 &amp; $AO185),0)))))</f>
        <v/>
      </c>
      <c r="F185" s="28" t="str">
        <f ca="1">IF(ISERROR(MATCH(F$1,INDIRECT("Table!A"&amp;$AO185):INDIRECT("Table!" &amp; $BA$211 &amp; $AO185),0)),"",INDIRECT(CONCATENATE("Table!",ADDRESS($AK185,MATCH(F$1,INDIRECT("Table!A" &amp; $AO185):INDIRECT("Table!" &amp; $BA$211 &amp; $AO185),0)))))</f>
        <v/>
      </c>
      <c r="G185" s="28" t="str">
        <f ca="1">IF(ISERROR(MATCH(G$1,INDIRECT("Table!A"&amp;$AO185):INDIRECT("Table!" &amp; $BA$211 &amp; $AO185),0)),"",INDIRECT(CONCATENATE("Table!",ADDRESS($AK185,MATCH(G$1,INDIRECT("Table!A" &amp; $AO185):INDIRECT("Table!" &amp; $BA$211 &amp; $AO185),0)))))</f>
        <v/>
      </c>
      <c r="H185" s="28" t="str">
        <f ca="1">IF(ISERROR(MATCH(H$1,INDIRECT("Table!A"&amp;$AO185):INDIRECT("Table!" &amp; $BA$211 &amp; $AO185),0)),"",INDIRECT(CONCATENATE("Table!",ADDRESS($AK185,MATCH(H$1,INDIRECT("Table!A" &amp; $AO185):INDIRECT("Table!" &amp; $BA$211 &amp; $AO185),0)))))</f>
        <v/>
      </c>
      <c r="I185" s="278"/>
      <c r="J185" s="278"/>
      <c r="K185" s="28" t="str">
        <f ca="1">IF(ISERROR(MATCH(L$1,INDIRECT("Table!A"&amp;$AO185):INDIRECT("Table!" &amp; $BA$211 &amp; $AO185),0)),"",INDIRECT(CONCATENATE("Table!",ADDRESS($AK185,MATCH(L$1,INDIRECT("Table!A" &amp; $AO185):INDIRECT("Table!" &amp; $BA$211 &amp; $AO185),0)))))</f>
        <v/>
      </c>
      <c r="L185" s="28" t="str">
        <f ca="1">IF(ISERROR(MATCH(M$1,INDIRECT("Table!A"&amp;$AO185):INDIRECT("Table!" &amp; $BA$211 &amp; $AO185),0)),"",INDIRECT(CONCATENATE("Table!",ADDRESS($AK185,MATCH(M$1,INDIRECT("Table!A" &amp; $AO185):INDIRECT("Table!" &amp; $BA$211 &amp; $AO185),0)))))</f>
        <v/>
      </c>
      <c r="M185" s="28" t="str">
        <f ca="1">IF(ISERROR(MATCH(N$1,INDIRECT("Table!A"&amp;$AO185):INDIRECT("Table!" &amp; $BA$211 &amp; $AO185),0)),"",INDIRECT(CONCATENATE("Table!",ADDRESS($AK185,MATCH(N$1,INDIRECT("Table!A" &amp; $AO185):INDIRECT("Table!" &amp; $BA$211 &amp; $AO185),0)))))</f>
        <v/>
      </c>
      <c r="N185" s="28" t="str">
        <f ca="1">IF(ISERROR(MATCH(O$1,INDIRECT("Table!A"&amp;$AO185):INDIRECT("Table!" &amp; $BA$211 &amp; $AO185),0)),"",INDIRECT(CONCATENATE("Table!",ADDRESS($AK185,MATCH(O$1,INDIRECT("Table!A" &amp; $AO185):INDIRECT("Table!" &amp; $BA$211 &amp; $AO185),0)))))</f>
        <v/>
      </c>
      <c r="O185" s="278"/>
      <c r="P185" s="278"/>
      <c r="Q185" s="278"/>
      <c r="R185" s="278"/>
      <c r="S185" s="28" t="str">
        <f ca="1">IF(ISERROR(MATCH(U$1,INDIRECT("Table!A"&amp;$AO185):INDIRECT("Table!" &amp;#REF! &amp; $AO185),0)),"",INDIRECT(CONCATENATE("Table!",ADDRESS($AK185,MATCH(U$1,INDIRECT("Table!A" &amp; $AO185):INDIRECT("Table!" &amp;#REF! &amp; $AO185),0)))))</f>
        <v/>
      </c>
      <c r="T185" s="28" t="str">
        <f ca="1">IF(ISERROR(MATCH(V$1,INDIRECT("Table!A"&amp;$AW185):INDIRECT("Table!" &amp; $BA$211 &amp; $AW185),0)),"",INDIRECT(CONCATENATE("Table!",ADDRESS($AS185,MATCH(V$1,INDIRECT("Table!A" &amp; $AW185):INDIRECT("Table!" &amp; $BA$211 &amp; $AW185),0)))))</f>
        <v/>
      </c>
      <c r="U185" s="28" t="str">
        <f ca="1">IF(ISERROR(MATCH(W$1,INDIRECT("Table!A"&amp;$AW185):INDIRECT("Table!" &amp; $BA$211 &amp; $AW185),0)),"",INDIRECT(CONCATENATE("Table!",ADDRESS($AS185,MATCH(W$1,INDIRECT("Table!A" &amp; $AW185):INDIRECT("Table!" &amp; $BA$211 &amp; $AW185),0)))))</f>
        <v/>
      </c>
      <c r="V185" s="28" t="str">
        <f ca="1">IF(ISERROR(MATCH(X$1,INDIRECT("Table!A"&amp;$AW185):INDIRECT("Table!" &amp; $BA$211 &amp; $AW185),0)),"",INDIRECT(CONCATENATE("Table!",ADDRESS($AS185,MATCH(X$1,INDIRECT("Table!A" &amp; $AW185):INDIRECT("Table!" &amp; $BA$211 &amp; $AW185),0)))))</f>
        <v/>
      </c>
      <c r="W185" s="28" t="str">
        <f ca="1">IF(ISERROR(MATCH(Y$1,INDIRECT("Table!A"&amp;$AW185):INDIRECT("Table!" &amp; $BA$211 &amp; $AW185),0)),"",INDIRECT(CONCATENATE("Table!",ADDRESS($AS185,MATCH(Y$1,INDIRECT("Table!A" &amp; $AW185):INDIRECT("Table!" &amp; $BA$211 &amp; $AW185),0)))))</f>
        <v/>
      </c>
      <c r="X185" s="28" t="str">
        <f ca="1">IF(ISERROR(MATCH(Z$1,INDIRECT("Table!A"&amp;$AW185):INDIRECT("Table!" &amp; $BA$211 &amp; $AW185),0)),"",INDIRECT(CONCATENATE("Table!",ADDRESS($AS185,MATCH(Z$1,INDIRECT("Table!A" &amp; $AW185):INDIRECT("Table!" &amp; $BA$211 &amp; $AW185),0)))))</f>
        <v/>
      </c>
      <c r="Y185" s="28" t="str">
        <f ca="1">IF(ISERROR(MATCH(AA$1,INDIRECT("Table!A"&amp;$AW185):INDIRECT("Table!" &amp; $BA$211 &amp; $AW185),0)),"",INDIRECT(CONCATENATE("Table!",ADDRESS($AS185,MATCH(AA$1,INDIRECT("Table!A" &amp; $AW185):INDIRECT("Table!" &amp; $BA$211 &amp; $AW185),0)))))</f>
        <v/>
      </c>
      <c r="Z185" s="28" t="str">
        <f ca="1">IF(ISERROR(MATCH(AB$1,INDIRECT("Table!A"&amp;$AW185):INDIRECT("Table!" &amp; $BA$211 &amp; $AW185),0)),"",INDIRECT(CONCATENATE("Table!",ADDRESS($AS185,MATCH(AB$1,INDIRECT("Table!A" &amp; $AW185):INDIRECT("Table!" &amp; $BA$211 &amp; $AW185),0)))))</f>
        <v/>
      </c>
      <c r="AA185" s="278"/>
      <c r="AB185" s="278"/>
      <c r="AC185" s="28" t="str">
        <f ca="1">IF(ISERROR(MATCH(AF$1,INDIRECT("Table!A"&amp;$AW185):INDIRECT("Table!" &amp; $BA$211 &amp; $AW185),0)),"",INDIRECT(CONCATENATE("Table!",ADDRESS($AS185,MATCH(AF$1,INDIRECT("Table!A" &amp; $AW185):INDIRECT("Table!" &amp; $BA$211 &amp; $AW185),0)))))</f>
        <v/>
      </c>
      <c r="AD185" s="28" t="str">
        <f ca="1">IF(ISERROR(MATCH(AG$1,INDIRECT("Table!A"&amp;$AW185):INDIRECT("Table!" &amp; $BA$211 &amp; $AW185),0)),"",INDIRECT(CONCATENATE("Table!",ADDRESS($AS185,MATCH(AG$1,INDIRECT("Table!A" &amp; $AW185):INDIRECT("Table!" &amp; $BA$211 &amp; $AW185),0)))))</f>
        <v/>
      </c>
      <c r="AE185" s="28" t="str">
        <f ca="1">IF(ISERROR(MATCH(AH$1,INDIRECT("Table!A"&amp;$AW185):INDIRECT("Table!" &amp; $BA$211 &amp; $AW185),0)),"",INDIRECT(CONCATENATE("Table!",ADDRESS($AS185,MATCH(AH$1,INDIRECT("Table!A" &amp; $AW185):INDIRECT("Table!" &amp; $BA$211 &amp; $AW185),0)))))</f>
        <v/>
      </c>
      <c r="AF185" s="28" t="str">
        <f ca="1">IF(ISERROR(MATCH(AI$1,INDIRECT("Table!A"&amp;$AW185):INDIRECT("Table!" &amp; $BA$211 &amp; $AW185),0)),"",INDIRECT(CONCATENATE("Table!",ADDRESS($AS185,MATCH(AI$1,INDIRECT("Table!A" &amp; $AW185):INDIRECT("Table!" &amp; $BA$211 &amp; $AW185),0)))))</f>
        <v/>
      </c>
      <c r="AG185" s="28" t="str">
        <f ca="1">IF(ISERROR(MATCH(AJ$1,INDIRECT("Table!A"&amp;$AW185):INDIRECT("Table!" &amp; $BA$211 &amp; $AW185),0)),"",INDIRECT(CONCATENATE("Table!",ADDRESS($AS185,MATCH(AJ$1,INDIRECT("Table!A" &amp; $AW185):INDIRECT("Table!" &amp; $BA$211 &amp; $AW185),0)))))</f>
        <v/>
      </c>
      <c r="AH185" s="278" t="str">
        <f ca="1">IF(ISERROR(MATCH(AK$1,INDIRECT("Table!A"&amp;$AW185):INDIRECT("Table!" &amp; $BA$211 &amp; $AW185),0)),"",INDIRECT(CONCATENATE("Table!",ADDRESS($AS185,MATCH(AK$1,INDIRECT("Table!A" &amp; $AW185):INDIRECT("Table!" &amp; $BA$211 &amp; $AW185),0)))))</f>
        <v/>
      </c>
      <c r="AI185" s="278"/>
      <c r="AJ185" s="10"/>
      <c r="AK185" s="10"/>
      <c r="AO185" s="24"/>
      <c r="AS185" s="10"/>
      <c r="AW185" s="24"/>
      <c r="BA185" s="99"/>
    </row>
    <row r="186" spans="1:53">
      <c r="A186" s="4"/>
      <c r="B186" s="28" t="str">
        <f ca="1">IF(ISERROR(MATCH(B$1,INDIRECT("Table!A"&amp;$AO186):INDIRECT("Table!" &amp; $BA$211 &amp; $AO186),0)),"",INDIRECT(CONCATENATE("Table!",ADDRESS($AK186,MATCH(B$1,INDIRECT("Table!A" &amp; $AO186):INDIRECT("Table!" &amp; $BA$211 &amp; $AO186),0)))))</f>
        <v/>
      </c>
      <c r="C186" s="28" t="str">
        <f ca="1">IF(ISERROR(MATCH(C$1,INDIRECT("Table!A"&amp;$AO186):INDIRECT("Table!" &amp; $BA$211 &amp; $AO186),0)),"",INDIRECT(CONCATENATE("Table!",ADDRESS($AK186,MATCH(C$1,INDIRECT("Table!A" &amp; $AO186):INDIRECT("Table!" &amp; $BA$211 &amp; $AO186),0)))))</f>
        <v/>
      </c>
      <c r="D186" s="28" t="str">
        <f ca="1">IF(ISERROR(MATCH(D$1,INDIRECT("Table!A"&amp;$AO186):INDIRECT("Table!" &amp; $BA$211 &amp; $AO186),0)),"",INDIRECT(CONCATENATE("Table!",ADDRESS($AK186,MATCH(D$1,INDIRECT("Table!A" &amp; $AO186):INDIRECT("Table!" &amp; $BA$211 &amp; $AO186),0)))))</f>
        <v/>
      </c>
      <c r="E186" s="28" t="str">
        <f ca="1">IF(ISERROR(MATCH(E$1,INDIRECT("Table!A"&amp;$AO186):INDIRECT("Table!" &amp; $BA$211 &amp; $AO186),0)),"",INDIRECT(CONCATENATE("Table!",ADDRESS($AK186,MATCH(E$1,INDIRECT("Table!A" &amp; $AO186):INDIRECT("Table!" &amp; $BA$211 &amp; $AO186),0)))))</f>
        <v/>
      </c>
      <c r="F186" s="28" t="str">
        <f ca="1">IF(ISERROR(MATCH(F$1,INDIRECT("Table!A"&amp;$AO186):INDIRECT("Table!" &amp; $BA$211 &amp; $AO186),0)),"",INDIRECT(CONCATENATE("Table!",ADDRESS($AK186,MATCH(F$1,INDIRECT("Table!A" &amp; $AO186):INDIRECT("Table!" &amp; $BA$211 &amp; $AO186),0)))))</f>
        <v/>
      </c>
      <c r="G186" s="28" t="str">
        <f ca="1">IF(ISERROR(MATCH(G$1,INDIRECT("Table!A"&amp;$AO186):INDIRECT("Table!" &amp; $BA$211 &amp; $AO186),0)),"",INDIRECT(CONCATENATE("Table!",ADDRESS($AK186,MATCH(G$1,INDIRECT("Table!A" &amp; $AO186):INDIRECT("Table!" &amp; $BA$211 &amp; $AO186),0)))))</f>
        <v/>
      </c>
      <c r="H186" s="28" t="str">
        <f ca="1">IF(ISERROR(MATCH(H$1,INDIRECT("Table!A"&amp;$AO186):INDIRECT("Table!" &amp; $BA$211 &amp; $AO186),0)),"",INDIRECT(CONCATENATE("Table!",ADDRESS($AK186,MATCH(H$1,INDIRECT("Table!A" &amp; $AO186):INDIRECT("Table!" &amp; $BA$211 &amp; $AO186),0)))))</f>
        <v/>
      </c>
      <c r="I186" s="278"/>
      <c r="J186" s="278"/>
      <c r="K186" s="28" t="str">
        <f ca="1">IF(ISERROR(MATCH(L$1,INDIRECT("Table!A"&amp;$AO186):INDIRECT("Table!" &amp; $BA$211 &amp; $AO186),0)),"",INDIRECT(CONCATENATE("Table!",ADDRESS($AK186,MATCH(L$1,INDIRECT("Table!A" &amp; $AO186):INDIRECT("Table!" &amp; $BA$211 &amp; $AO186),0)))))</f>
        <v/>
      </c>
      <c r="L186" s="28" t="str">
        <f ca="1">IF(ISERROR(MATCH(M$1,INDIRECT("Table!A"&amp;$AO186):INDIRECT("Table!" &amp; $BA$211 &amp; $AO186),0)),"",INDIRECT(CONCATENATE("Table!",ADDRESS($AK186,MATCH(M$1,INDIRECT("Table!A" &amp; $AO186):INDIRECT("Table!" &amp; $BA$211 &amp; $AO186),0)))))</f>
        <v/>
      </c>
      <c r="M186" s="28" t="str">
        <f ca="1">IF(ISERROR(MATCH(N$1,INDIRECT("Table!A"&amp;$AO186):INDIRECT("Table!" &amp; $BA$211 &amp; $AO186),0)),"",INDIRECT(CONCATENATE("Table!",ADDRESS($AK186,MATCH(N$1,INDIRECT("Table!A" &amp; $AO186):INDIRECT("Table!" &amp; $BA$211 &amp; $AO186),0)))))</f>
        <v/>
      </c>
      <c r="N186" s="28" t="str">
        <f ca="1">IF(ISERROR(MATCH(O$1,INDIRECT("Table!A"&amp;$AO186):INDIRECT("Table!" &amp; $BA$211 &amp; $AO186),0)),"",INDIRECT(CONCATENATE("Table!",ADDRESS($AK186,MATCH(O$1,INDIRECT("Table!A" &amp; $AO186):INDIRECT("Table!" &amp; $BA$211 &amp; $AO186),0)))))</f>
        <v/>
      </c>
      <c r="O186" s="278"/>
      <c r="P186" s="278"/>
      <c r="Q186" s="278"/>
      <c r="R186" s="278"/>
      <c r="S186" s="28" t="str">
        <f ca="1">IF(ISERROR(MATCH(U$1,INDIRECT("Table!A"&amp;$AO186):INDIRECT("Table!" &amp;#REF! &amp; $AO186),0)),"",INDIRECT(CONCATENATE("Table!",ADDRESS($AK186,MATCH(U$1,INDIRECT("Table!A" &amp; $AO186):INDIRECT("Table!" &amp;#REF! &amp; $AO186),0)))))</f>
        <v/>
      </c>
      <c r="T186" s="28" t="str">
        <f ca="1">IF(ISERROR(MATCH(V$1,INDIRECT("Table!A"&amp;$AW186):INDIRECT("Table!" &amp; $BA$211 &amp; $AW186),0)),"",INDIRECT(CONCATENATE("Table!",ADDRESS($AS186,MATCH(V$1,INDIRECT("Table!A" &amp; $AW186):INDIRECT("Table!" &amp; $BA$211 &amp; $AW186),0)))))</f>
        <v/>
      </c>
      <c r="U186" s="28" t="str">
        <f ca="1">IF(ISERROR(MATCH(W$1,INDIRECT("Table!A"&amp;$AW186):INDIRECT("Table!" &amp; $BA$211 &amp; $AW186),0)),"",INDIRECT(CONCATENATE("Table!",ADDRESS($AS186,MATCH(W$1,INDIRECT("Table!A" &amp; $AW186):INDIRECT("Table!" &amp; $BA$211 &amp; $AW186),0)))))</f>
        <v/>
      </c>
      <c r="V186" s="28" t="str">
        <f ca="1">IF(ISERROR(MATCH(X$1,INDIRECT("Table!A"&amp;$AW186):INDIRECT("Table!" &amp; $BA$211 &amp; $AW186),0)),"",INDIRECT(CONCATENATE("Table!",ADDRESS($AS186,MATCH(X$1,INDIRECT("Table!A" &amp; $AW186):INDIRECT("Table!" &amp; $BA$211 &amp; $AW186),0)))))</f>
        <v/>
      </c>
      <c r="W186" s="28" t="str">
        <f ca="1">IF(ISERROR(MATCH(Y$1,INDIRECT("Table!A"&amp;$AW186):INDIRECT("Table!" &amp; $BA$211 &amp; $AW186),0)),"",INDIRECT(CONCATENATE("Table!",ADDRESS($AS186,MATCH(Y$1,INDIRECT("Table!A" &amp; $AW186):INDIRECT("Table!" &amp; $BA$211 &amp; $AW186),0)))))</f>
        <v/>
      </c>
      <c r="X186" s="28" t="str">
        <f ca="1">IF(ISERROR(MATCH(Z$1,INDIRECT("Table!A"&amp;$AW186):INDIRECT("Table!" &amp; $BA$211 &amp; $AW186),0)),"",INDIRECT(CONCATENATE("Table!",ADDRESS($AS186,MATCH(Z$1,INDIRECT("Table!A" &amp; $AW186):INDIRECT("Table!" &amp; $BA$211 &amp; $AW186),0)))))</f>
        <v/>
      </c>
      <c r="Y186" s="28" t="str">
        <f ca="1">IF(ISERROR(MATCH(AA$1,INDIRECT("Table!A"&amp;$AW186):INDIRECT("Table!" &amp; $BA$211 &amp; $AW186),0)),"",INDIRECT(CONCATENATE("Table!",ADDRESS($AS186,MATCH(AA$1,INDIRECT("Table!A" &amp; $AW186):INDIRECT("Table!" &amp; $BA$211 &amp; $AW186),0)))))</f>
        <v/>
      </c>
      <c r="Z186" s="28" t="str">
        <f ca="1">IF(ISERROR(MATCH(AB$1,INDIRECT("Table!A"&amp;$AW186):INDIRECT("Table!" &amp; $BA$211 &amp; $AW186),0)),"",INDIRECT(CONCATENATE("Table!",ADDRESS($AS186,MATCH(AB$1,INDIRECT("Table!A" &amp; $AW186):INDIRECT("Table!" &amp; $BA$211 &amp; $AW186),0)))))</f>
        <v/>
      </c>
      <c r="AA186" s="278"/>
      <c r="AB186" s="278"/>
      <c r="AC186" s="28" t="str">
        <f ca="1">IF(ISERROR(MATCH(AF$1,INDIRECT("Table!A"&amp;$AW186):INDIRECT("Table!" &amp; $BA$211 &amp; $AW186),0)),"",INDIRECT(CONCATENATE("Table!",ADDRESS($AS186,MATCH(AF$1,INDIRECT("Table!A" &amp; $AW186):INDIRECT("Table!" &amp; $BA$211 &amp; $AW186),0)))))</f>
        <v/>
      </c>
      <c r="AD186" s="28" t="str">
        <f ca="1">IF(ISERROR(MATCH(AG$1,INDIRECT("Table!A"&amp;$AW186):INDIRECT("Table!" &amp; $BA$211 &amp; $AW186),0)),"",INDIRECT(CONCATENATE("Table!",ADDRESS($AS186,MATCH(AG$1,INDIRECT("Table!A" &amp; $AW186):INDIRECT("Table!" &amp; $BA$211 &amp; $AW186),0)))))</f>
        <v/>
      </c>
      <c r="AE186" s="28" t="str">
        <f ca="1">IF(ISERROR(MATCH(AH$1,INDIRECT("Table!A"&amp;$AW186):INDIRECT("Table!" &amp; $BA$211 &amp; $AW186),0)),"",INDIRECT(CONCATENATE("Table!",ADDRESS($AS186,MATCH(AH$1,INDIRECT("Table!A" &amp; $AW186):INDIRECT("Table!" &amp; $BA$211 &amp; $AW186),0)))))</f>
        <v/>
      </c>
      <c r="AF186" s="28" t="str">
        <f ca="1">IF(ISERROR(MATCH(AI$1,INDIRECT("Table!A"&amp;$AW186):INDIRECT("Table!" &amp; $BA$211 &amp; $AW186),0)),"",INDIRECT(CONCATENATE("Table!",ADDRESS($AS186,MATCH(AI$1,INDIRECT("Table!A" &amp; $AW186):INDIRECT("Table!" &amp; $BA$211 &amp; $AW186),0)))))</f>
        <v/>
      </c>
      <c r="AG186" s="28" t="str">
        <f ca="1">IF(ISERROR(MATCH(AJ$1,INDIRECT("Table!A"&amp;$AW186):INDIRECT("Table!" &amp; $BA$211 &amp; $AW186),0)),"",INDIRECT(CONCATENATE("Table!",ADDRESS($AS186,MATCH(AJ$1,INDIRECT("Table!A" &amp; $AW186):INDIRECT("Table!" &amp; $BA$211 &amp; $AW186),0)))))</f>
        <v/>
      </c>
      <c r="AH186" s="278" t="str">
        <f ca="1">IF(ISERROR(MATCH(AK$1,INDIRECT("Table!A"&amp;$AW186):INDIRECT("Table!" &amp; $BA$211 &amp; $AW186),0)),"",INDIRECT(CONCATENATE("Table!",ADDRESS($AS186,MATCH(AK$1,INDIRECT("Table!A" &amp; $AW186):INDIRECT("Table!" &amp; $BA$211 &amp; $AW186),0)))))</f>
        <v/>
      </c>
      <c r="AI186" s="278"/>
      <c r="AJ186" s="10"/>
      <c r="AK186" s="10"/>
      <c r="AO186" s="24"/>
      <c r="AS186" s="10"/>
      <c r="AW186" s="24"/>
      <c r="BA186" s="98"/>
    </row>
    <row r="187" spans="1:53">
      <c r="A187" s="4"/>
      <c r="B187" s="28" t="str">
        <f ca="1">IF(ISERROR(MATCH(B$1,INDIRECT("Table!A"&amp;$AO187):INDIRECT("Table!" &amp; $BA$211 &amp; $AO187),0)),"",INDIRECT(CONCATENATE("Table!",ADDRESS($AK187,MATCH(B$1,INDIRECT("Table!A" &amp; $AO187):INDIRECT("Table!" &amp; $BA$211 &amp; $AO187),0)))))</f>
        <v/>
      </c>
      <c r="C187" s="28" t="str">
        <f ca="1">IF(ISERROR(MATCH(C$1,INDIRECT("Table!A"&amp;$AO187):INDIRECT("Table!" &amp; $BA$211 &amp; $AO187),0)),"",INDIRECT(CONCATENATE("Table!",ADDRESS($AK187,MATCH(C$1,INDIRECT("Table!A" &amp; $AO187):INDIRECT("Table!" &amp; $BA$211 &amp; $AO187),0)))))</f>
        <v/>
      </c>
      <c r="D187" s="28" t="str">
        <f ca="1">IF(ISERROR(MATCH(D$1,INDIRECT("Table!A"&amp;$AO187):INDIRECT("Table!" &amp; $BA$211 &amp; $AO187),0)),"",INDIRECT(CONCATENATE("Table!",ADDRESS($AK187,MATCH(D$1,INDIRECT("Table!A" &amp; $AO187):INDIRECT("Table!" &amp; $BA$211 &amp; $AO187),0)))))</f>
        <v/>
      </c>
      <c r="E187" s="28" t="str">
        <f ca="1">IF(ISERROR(MATCH(E$1,INDIRECT("Table!A"&amp;$AO187):INDIRECT("Table!" &amp; $BA$211 &amp; $AO187),0)),"",INDIRECT(CONCATENATE("Table!",ADDRESS($AK187,MATCH(E$1,INDIRECT("Table!A" &amp; $AO187):INDIRECT("Table!" &amp; $BA$211 &amp; $AO187),0)))))</f>
        <v/>
      </c>
      <c r="F187" s="28" t="str">
        <f ca="1">IF(ISERROR(MATCH(F$1,INDIRECT("Table!A"&amp;$AO187):INDIRECT("Table!" &amp; $BA$211 &amp; $AO187),0)),"",INDIRECT(CONCATENATE("Table!",ADDRESS($AK187,MATCH(F$1,INDIRECT("Table!A" &amp; $AO187):INDIRECT("Table!" &amp; $BA$211 &amp; $AO187),0)))))</f>
        <v/>
      </c>
      <c r="G187" s="28" t="str">
        <f ca="1">IF(ISERROR(MATCH(G$1,INDIRECT("Table!A"&amp;$AO187):INDIRECT("Table!" &amp; $BA$211 &amp; $AO187),0)),"",INDIRECT(CONCATENATE("Table!",ADDRESS($AK187,MATCH(G$1,INDIRECT("Table!A" &amp; $AO187):INDIRECT("Table!" &amp; $BA$211 &amp; $AO187),0)))))</f>
        <v/>
      </c>
      <c r="H187" s="28" t="str">
        <f ca="1">IF(ISERROR(MATCH(H$1,INDIRECT("Table!A"&amp;$AO187):INDIRECT("Table!" &amp; $BA$211 &amp; $AO187),0)),"",INDIRECT(CONCATENATE("Table!",ADDRESS($AK187,MATCH(H$1,INDIRECT("Table!A" &amp; $AO187):INDIRECT("Table!" &amp; $BA$211 &amp; $AO187),0)))))</f>
        <v/>
      </c>
      <c r="I187" s="278"/>
      <c r="J187" s="278"/>
      <c r="K187" s="28" t="str">
        <f ca="1">IF(ISERROR(MATCH(L$1,INDIRECT("Table!A"&amp;$AO187):INDIRECT("Table!" &amp; $BA$211 &amp; $AO187),0)),"",INDIRECT(CONCATENATE("Table!",ADDRESS($AK187,MATCH(L$1,INDIRECT("Table!A" &amp; $AO187):INDIRECT("Table!" &amp; $BA$211 &amp; $AO187),0)))))</f>
        <v/>
      </c>
      <c r="L187" s="28" t="str">
        <f ca="1">IF(ISERROR(MATCH(M$1,INDIRECT("Table!A"&amp;$AO187):INDIRECT("Table!" &amp; $BA$211 &amp; $AO187),0)),"",INDIRECT(CONCATENATE("Table!",ADDRESS($AK187,MATCH(M$1,INDIRECT("Table!A" &amp; $AO187):INDIRECT("Table!" &amp; $BA$211 &amp; $AO187),0)))))</f>
        <v/>
      </c>
      <c r="M187" s="28" t="str">
        <f ca="1">IF(ISERROR(MATCH(N$1,INDIRECT("Table!A"&amp;$AO187):INDIRECT("Table!" &amp; $BA$211 &amp; $AO187),0)),"",INDIRECT(CONCATENATE("Table!",ADDRESS($AK187,MATCH(N$1,INDIRECT("Table!A" &amp; $AO187):INDIRECT("Table!" &amp; $BA$211 &amp; $AO187),0)))))</f>
        <v/>
      </c>
      <c r="N187" s="28" t="str">
        <f ca="1">IF(ISERROR(MATCH(O$1,INDIRECT("Table!A"&amp;$AO187):INDIRECT("Table!" &amp; $BA$211 &amp; $AO187),0)),"",INDIRECT(CONCATENATE("Table!",ADDRESS($AK187,MATCH(O$1,INDIRECT("Table!A" &amp; $AO187):INDIRECT("Table!" &amp; $BA$211 &amp; $AO187),0)))))</f>
        <v/>
      </c>
      <c r="O187" s="278"/>
      <c r="P187" s="278"/>
      <c r="Q187" s="278"/>
      <c r="R187" s="278"/>
      <c r="S187" s="28" t="str">
        <f ca="1">IF(ISERROR(MATCH(U$1,INDIRECT("Table!A"&amp;$AO187):INDIRECT("Table!" &amp;#REF! &amp; $AO187),0)),"",INDIRECT(CONCATENATE("Table!",ADDRESS($AK187,MATCH(U$1,INDIRECT("Table!A" &amp; $AO187):INDIRECT("Table!" &amp;#REF! &amp; $AO187),0)))))</f>
        <v/>
      </c>
      <c r="T187" s="28" t="str">
        <f ca="1">IF(ISERROR(MATCH(V$1,INDIRECT("Table!A"&amp;$AW187):INDIRECT("Table!" &amp; $BA$211 &amp; $AW187),0)),"",INDIRECT(CONCATENATE("Table!",ADDRESS($AS187,MATCH(V$1,INDIRECT("Table!A" &amp; $AW187):INDIRECT("Table!" &amp; $BA$211 &amp; $AW187),0)))))</f>
        <v/>
      </c>
      <c r="U187" s="28" t="str">
        <f ca="1">IF(ISERROR(MATCH(W$1,INDIRECT("Table!A"&amp;$AW187):INDIRECT("Table!" &amp; $BA$211 &amp; $AW187),0)),"",INDIRECT(CONCATENATE("Table!",ADDRESS($AS187,MATCH(W$1,INDIRECT("Table!A" &amp; $AW187):INDIRECT("Table!" &amp; $BA$211 &amp; $AW187),0)))))</f>
        <v/>
      </c>
      <c r="V187" s="28" t="str">
        <f ca="1">IF(ISERROR(MATCH(X$1,INDIRECT("Table!A"&amp;$AW187):INDIRECT("Table!" &amp; $BA$211 &amp; $AW187),0)),"",INDIRECT(CONCATENATE("Table!",ADDRESS($AS187,MATCH(X$1,INDIRECT("Table!A" &amp; $AW187):INDIRECT("Table!" &amp; $BA$211 &amp; $AW187),0)))))</f>
        <v/>
      </c>
      <c r="W187" s="28" t="str">
        <f ca="1">IF(ISERROR(MATCH(Y$1,INDIRECT("Table!A"&amp;$AW187):INDIRECT("Table!" &amp; $BA$211 &amp; $AW187),0)),"",INDIRECT(CONCATENATE("Table!",ADDRESS($AS187,MATCH(Y$1,INDIRECT("Table!A" &amp; $AW187):INDIRECT("Table!" &amp; $BA$211 &amp; $AW187),0)))))</f>
        <v/>
      </c>
      <c r="X187" s="28" t="str">
        <f ca="1">IF(ISERROR(MATCH(Z$1,INDIRECT("Table!A"&amp;$AW187):INDIRECT("Table!" &amp; $BA$211 &amp; $AW187),0)),"",INDIRECT(CONCATENATE("Table!",ADDRESS($AS187,MATCH(Z$1,INDIRECT("Table!A" &amp; $AW187):INDIRECT("Table!" &amp; $BA$211 &amp; $AW187),0)))))</f>
        <v/>
      </c>
      <c r="Y187" s="28" t="str">
        <f ca="1">IF(ISERROR(MATCH(AA$1,INDIRECT("Table!A"&amp;$AW187):INDIRECT("Table!" &amp; $BA$211 &amp; $AW187),0)),"",INDIRECT(CONCATENATE("Table!",ADDRESS($AS187,MATCH(AA$1,INDIRECT("Table!A" &amp; $AW187):INDIRECT("Table!" &amp; $BA$211 &amp; $AW187),0)))))</f>
        <v/>
      </c>
      <c r="Z187" s="28" t="str">
        <f ca="1">IF(ISERROR(MATCH(AB$1,INDIRECT("Table!A"&amp;$AW187):INDIRECT("Table!" &amp; $BA$211 &amp; $AW187),0)),"",INDIRECT(CONCATENATE("Table!",ADDRESS($AS187,MATCH(AB$1,INDIRECT("Table!A" &amp; $AW187):INDIRECT("Table!" &amp; $BA$211 &amp; $AW187),0)))))</f>
        <v/>
      </c>
      <c r="AA187" s="278"/>
      <c r="AB187" s="278"/>
      <c r="AC187" s="28" t="str">
        <f ca="1">IF(ISERROR(MATCH(AF$1,INDIRECT("Table!A"&amp;$AW187):INDIRECT("Table!" &amp; $BA$211 &amp; $AW187),0)),"",INDIRECT(CONCATENATE("Table!",ADDRESS($AS187,MATCH(AF$1,INDIRECT("Table!A" &amp; $AW187):INDIRECT("Table!" &amp; $BA$211 &amp; $AW187),0)))))</f>
        <v/>
      </c>
      <c r="AD187" s="28" t="str">
        <f ca="1">IF(ISERROR(MATCH(AG$1,INDIRECT("Table!A"&amp;$AW187):INDIRECT("Table!" &amp; $BA$211 &amp; $AW187),0)),"",INDIRECT(CONCATENATE("Table!",ADDRESS($AS187,MATCH(AG$1,INDIRECT("Table!A" &amp; $AW187):INDIRECT("Table!" &amp; $BA$211 &amp; $AW187),0)))))</f>
        <v/>
      </c>
      <c r="AE187" s="28" t="str">
        <f ca="1">IF(ISERROR(MATCH(AH$1,INDIRECT("Table!A"&amp;$AW187):INDIRECT("Table!" &amp; $BA$211 &amp; $AW187),0)),"",INDIRECT(CONCATENATE("Table!",ADDRESS($AS187,MATCH(AH$1,INDIRECT("Table!A" &amp; $AW187):INDIRECT("Table!" &amp; $BA$211 &amp; $AW187),0)))))</f>
        <v/>
      </c>
      <c r="AF187" s="28" t="str">
        <f ca="1">IF(ISERROR(MATCH(AI$1,INDIRECT("Table!A"&amp;$AW187):INDIRECT("Table!" &amp; $BA$211 &amp; $AW187),0)),"",INDIRECT(CONCATENATE("Table!",ADDRESS($AS187,MATCH(AI$1,INDIRECT("Table!A" &amp; $AW187):INDIRECT("Table!" &amp; $BA$211 &amp; $AW187),0)))))</f>
        <v/>
      </c>
      <c r="AG187" s="28" t="str">
        <f ca="1">IF(ISERROR(MATCH(AJ$1,INDIRECT("Table!A"&amp;$AW187):INDIRECT("Table!" &amp; $BA$211 &amp; $AW187),0)),"",INDIRECT(CONCATENATE("Table!",ADDRESS($AS187,MATCH(AJ$1,INDIRECT("Table!A" &amp; $AW187):INDIRECT("Table!" &amp; $BA$211 &amp; $AW187),0)))))</f>
        <v/>
      </c>
      <c r="AH187" s="278" t="str">
        <f ca="1">IF(ISERROR(MATCH(AK$1,INDIRECT("Table!A"&amp;$AW187):INDIRECT("Table!" &amp; $BA$211 &amp; $AW187),0)),"",INDIRECT(CONCATENATE("Table!",ADDRESS($AS187,MATCH(AK$1,INDIRECT("Table!A" &amp; $AW187):INDIRECT("Table!" &amp; $BA$211 &amp; $AW187),0)))))</f>
        <v/>
      </c>
      <c r="AI187" s="278"/>
      <c r="AJ187" s="10"/>
      <c r="AK187" s="10"/>
      <c r="AO187" s="24"/>
      <c r="AS187" s="10"/>
      <c r="AW187" s="24"/>
      <c r="BA187" s="97"/>
    </row>
    <row r="188" spans="1:53">
      <c r="A188" s="4"/>
      <c r="B188" s="28" t="str">
        <f ca="1">IF(ISERROR(MATCH(B$1,INDIRECT("Table!A"&amp;$AO188):INDIRECT("Table!" &amp; $BA$211 &amp; $AO188),0)),"",INDIRECT(CONCATENATE("Table!",ADDRESS($AK188,MATCH(B$1,INDIRECT("Table!A" &amp; $AO188):INDIRECT("Table!" &amp; $BA$211 &amp; $AO188),0)))))</f>
        <v/>
      </c>
      <c r="C188" s="28" t="str">
        <f ca="1">IF(ISERROR(MATCH(C$1,INDIRECT("Table!A"&amp;$AO188):INDIRECT("Table!" &amp; $BA$211 &amp; $AO188),0)),"",INDIRECT(CONCATENATE("Table!",ADDRESS($AK188,MATCH(C$1,INDIRECT("Table!A" &amp; $AO188):INDIRECT("Table!" &amp; $BA$211 &amp; $AO188),0)))))</f>
        <v/>
      </c>
      <c r="D188" s="28" t="str">
        <f ca="1">IF(ISERROR(MATCH(D$1,INDIRECT("Table!A"&amp;$AO188):INDIRECT("Table!" &amp; $BA$211 &amp; $AO188),0)),"",INDIRECT(CONCATENATE("Table!",ADDRESS($AK188,MATCH(D$1,INDIRECT("Table!A" &amp; $AO188):INDIRECT("Table!" &amp; $BA$211 &amp; $AO188),0)))))</f>
        <v/>
      </c>
      <c r="E188" s="28" t="str">
        <f ca="1">IF(ISERROR(MATCH(E$1,INDIRECT("Table!A"&amp;$AO188):INDIRECT("Table!" &amp; $BA$211 &amp; $AO188),0)),"",INDIRECT(CONCATENATE("Table!",ADDRESS($AK188,MATCH(E$1,INDIRECT("Table!A" &amp; $AO188):INDIRECT("Table!" &amp; $BA$211 &amp; $AO188),0)))))</f>
        <v/>
      </c>
      <c r="F188" s="28" t="str">
        <f ca="1">IF(ISERROR(MATCH(F$1,INDIRECT("Table!A"&amp;$AO188):INDIRECT("Table!" &amp; $BA$211 &amp; $AO188),0)),"",INDIRECT(CONCATENATE("Table!",ADDRESS($AK188,MATCH(F$1,INDIRECT("Table!A" &amp; $AO188):INDIRECT("Table!" &amp; $BA$211 &amp; $AO188),0)))))</f>
        <v/>
      </c>
      <c r="G188" s="28" t="str">
        <f ca="1">IF(ISERROR(MATCH(G$1,INDIRECT("Table!A"&amp;$AO188):INDIRECT("Table!" &amp; $BA$211 &amp; $AO188),0)),"",INDIRECT(CONCATENATE("Table!",ADDRESS($AK188,MATCH(G$1,INDIRECT("Table!A" &amp; $AO188):INDIRECT("Table!" &amp; $BA$211 &amp; $AO188),0)))))</f>
        <v/>
      </c>
      <c r="H188" s="28" t="str">
        <f ca="1">IF(ISERROR(MATCH(H$1,INDIRECT("Table!A"&amp;$AO188):INDIRECT("Table!" &amp; $BA$211 &amp; $AO188),0)),"",INDIRECT(CONCATENATE("Table!",ADDRESS($AK188,MATCH(H$1,INDIRECT("Table!A" &amp; $AO188):INDIRECT("Table!" &amp; $BA$211 &amp; $AO188),0)))))</f>
        <v/>
      </c>
      <c r="I188" s="278"/>
      <c r="J188" s="278"/>
      <c r="K188" s="28" t="str">
        <f ca="1">IF(ISERROR(MATCH(L$1,INDIRECT("Table!A"&amp;$AO188):INDIRECT("Table!" &amp; $BA$211 &amp; $AO188),0)),"",INDIRECT(CONCATENATE("Table!",ADDRESS($AK188,MATCH(L$1,INDIRECT("Table!A" &amp; $AO188):INDIRECT("Table!" &amp; $BA$211 &amp; $AO188),0)))))</f>
        <v/>
      </c>
      <c r="L188" s="28" t="str">
        <f ca="1">IF(ISERROR(MATCH(M$1,INDIRECT("Table!A"&amp;$AO188):INDIRECT("Table!" &amp; $BA$211 &amp; $AO188),0)),"",INDIRECT(CONCATENATE("Table!",ADDRESS($AK188,MATCH(M$1,INDIRECT("Table!A" &amp; $AO188):INDIRECT("Table!" &amp; $BA$211 &amp; $AO188),0)))))</f>
        <v/>
      </c>
      <c r="M188" s="28" t="str">
        <f ca="1">IF(ISERROR(MATCH(N$1,INDIRECT("Table!A"&amp;$AO188):INDIRECT("Table!" &amp; $BA$211 &amp; $AO188),0)),"",INDIRECT(CONCATENATE("Table!",ADDRESS($AK188,MATCH(N$1,INDIRECT("Table!A" &amp; $AO188):INDIRECT("Table!" &amp; $BA$211 &amp; $AO188),0)))))</f>
        <v/>
      </c>
      <c r="N188" s="28" t="str">
        <f ca="1">IF(ISERROR(MATCH(O$1,INDIRECT("Table!A"&amp;$AO188):INDIRECT("Table!" &amp; $BA$211 &amp; $AO188),0)),"",INDIRECT(CONCATENATE("Table!",ADDRESS($AK188,MATCH(O$1,INDIRECT("Table!A" &amp; $AO188):INDIRECT("Table!" &amp; $BA$211 &amp; $AO188),0)))))</f>
        <v/>
      </c>
      <c r="O188" s="278"/>
      <c r="P188" s="278"/>
      <c r="Q188" s="278"/>
      <c r="R188" s="278"/>
      <c r="S188" s="28" t="str">
        <f ca="1">IF(ISERROR(MATCH(U$1,INDIRECT("Table!A"&amp;$AO188):INDIRECT("Table!" &amp;#REF! &amp; $AO188),0)),"",INDIRECT(CONCATENATE("Table!",ADDRESS($AK188,MATCH(U$1,INDIRECT("Table!A" &amp; $AO188):INDIRECT("Table!" &amp;#REF! &amp; $AO188),0)))))</f>
        <v/>
      </c>
      <c r="T188" s="28" t="str">
        <f ca="1">IF(ISERROR(MATCH(V$1,INDIRECT("Table!A"&amp;$AW188):INDIRECT("Table!" &amp; $BA$211 &amp; $AW188),0)),"",INDIRECT(CONCATENATE("Table!",ADDRESS($AS188,MATCH(V$1,INDIRECT("Table!A" &amp; $AW188):INDIRECT("Table!" &amp; $BA$211 &amp; $AW188),0)))))</f>
        <v/>
      </c>
      <c r="U188" s="28" t="str">
        <f ca="1">IF(ISERROR(MATCH(W$1,INDIRECT("Table!A"&amp;$AW188):INDIRECT("Table!" &amp; $BA$211 &amp; $AW188),0)),"",INDIRECT(CONCATENATE("Table!",ADDRESS($AS188,MATCH(W$1,INDIRECT("Table!A" &amp; $AW188):INDIRECT("Table!" &amp; $BA$211 &amp; $AW188),0)))))</f>
        <v/>
      </c>
      <c r="V188" s="28" t="str">
        <f ca="1">IF(ISERROR(MATCH(X$1,INDIRECT("Table!A"&amp;$AW188):INDIRECT("Table!" &amp; $BA$211 &amp; $AW188),0)),"",INDIRECT(CONCATENATE("Table!",ADDRESS($AS188,MATCH(X$1,INDIRECT("Table!A" &amp; $AW188):INDIRECT("Table!" &amp; $BA$211 &amp; $AW188),0)))))</f>
        <v/>
      </c>
      <c r="W188" s="28" t="str">
        <f ca="1">IF(ISERROR(MATCH(Y$1,INDIRECT("Table!A"&amp;$AW188):INDIRECT("Table!" &amp; $BA$211 &amp; $AW188),0)),"",INDIRECT(CONCATENATE("Table!",ADDRESS($AS188,MATCH(Y$1,INDIRECT("Table!A" &amp; $AW188):INDIRECT("Table!" &amp; $BA$211 &amp; $AW188),0)))))</f>
        <v/>
      </c>
      <c r="X188" s="28" t="str">
        <f ca="1">IF(ISERROR(MATCH(Z$1,INDIRECT("Table!A"&amp;$AW188):INDIRECT("Table!" &amp; $BA$211 &amp; $AW188),0)),"",INDIRECT(CONCATENATE("Table!",ADDRESS($AS188,MATCH(Z$1,INDIRECT("Table!A" &amp; $AW188):INDIRECT("Table!" &amp; $BA$211 &amp; $AW188),0)))))</f>
        <v/>
      </c>
      <c r="Y188" s="28" t="str">
        <f ca="1">IF(ISERROR(MATCH(AA$1,INDIRECT("Table!A"&amp;$AW188):INDIRECT("Table!" &amp; $BA$211 &amp; $AW188),0)),"",INDIRECT(CONCATENATE("Table!",ADDRESS($AS188,MATCH(AA$1,INDIRECT("Table!A" &amp; $AW188):INDIRECT("Table!" &amp; $BA$211 &amp; $AW188),0)))))</f>
        <v/>
      </c>
      <c r="Z188" s="28" t="str">
        <f ca="1">IF(ISERROR(MATCH(AB$1,INDIRECT("Table!A"&amp;$AW188):INDIRECT("Table!" &amp; $BA$211 &amp; $AW188),0)),"",INDIRECT(CONCATENATE("Table!",ADDRESS($AS188,MATCH(AB$1,INDIRECT("Table!A" &amp; $AW188):INDIRECT("Table!" &amp; $BA$211 &amp; $AW188),0)))))</f>
        <v/>
      </c>
      <c r="AA188" s="278"/>
      <c r="AB188" s="278"/>
      <c r="AC188" s="28" t="str">
        <f ca="1">IF(ISERROR(MATCH(AF$1,INDIRECT("Table!A"&amp;$AW188):INDIRECT("Table!" &amp; $BA$211 &amp; $AW188),0)),"",INDIRECT(CONCATENATE("Table!",ADDRESS($AS188,MATCH(AF$1,INDIRECT("Table!A" &amp; $AW188):INDIRECT("Table!" &amp; $BA$211 &amp; $AW188),0)))))</f>
        <v/>
      </c>
      <c r="AD188" s="28" t="str">
        <f ca="1">IF(ISERROR(MATCH(AG$1,INDIRECT("Table!A"&amp;$AW188):INDIRECT("Table!" &amp; $BA$211 &amp; $AW188),0)),"",INDIRECT(CONCATENATE("Table!",ADDRESS($AS188,MATCH(AG$1,INDIRECT("Table!A" &amp; $AW188):INDIRECT("Table!" &amp; $BA$211 &amp; $AW188),0)))))</f>
        <v/>
      </c>
      <c r="AE188" s="28" t="str">
        <f ca="1">IF(ISERROR(MATCH(AH$1,INDIRECT("Table!A"&amp;$AW188):INDIRECT("Table!" &amp; $BA$211 &amp; $AW188),0)),"",INDIRECT(CONCATENATE("Table!",ADDRESS($AS188,MATCH(AH$1,INDIRECT("Table!A" &amp; $AW188):INDIRECT("Table!" &amp; $BA$211 &amp; $AW188),0)))))</f>
        <v/>
      </c>
      <c r="AF188" s="28" t="str">
        <f ca="1">IF(ISERROR(MATCH(AI$1,INDIRECT("Table!A"&amp;$AW188):INDIRECT("Table!" &amp; $BA$211 &amp; $AW188),0)),"",INDIRECT(CONCATENATE("Table!",ADDRESS($AS188,MATCH(AI$1,INDIRECT("Table!A" &amp; $AW188):INDIRECT("Table!" &amp; $BA$211 &amp; $AW188),0)))))</f>
        <v/>
      </c>
      <c r="AG188" s="28" t="str">
        <f ca="1">IF(ISERROR(MATCH(AJ$1,INDIRECT("Table!A"&amp;$AW188):INDIRECT("Table!" &amp; $BA$211 &amp; $AW188),0)),"",INDIRECT(CONCATENATE("Table!",ADDRESS($AS188,MATCH(AJ$1,INDIRECT("Table!A" &amp; $AW188):INDIRECT("Table!" &amp; $BA$211 &amp; $AW188),0)))))</f>
        <v/>
      </c>
      <c r="AH188" s="278" t="str">
        <f ca="1">IF(ISERROR(MATCH(AK$1,INDIRECT("Table!A"&amp;$AW188):INDIRECT("Table!" &amp; $BA$211 &amp; $AW188),0)),"",INDIRECT(CONCATENATE("Table!",ADDRESS($AS188,MATCH(AK$1,INDIRECT("Table!A" &amp; $AW188):INDIRECT("Table!" &amp; $BA$211 &amp; $AW188),0)))))</f>
        <v/>
      </c>
      <c r="AI188" s="278"/>
      <c r="AJ188" s="10"/>
      <c r="AK188" s="10"/>
      <c r="AO188" s="24"/>
      <c r="AS188" s="10"/>
      <c r="AW188" s="24"/>
      <c r="BA188" s="96"/>
    </row>
    <row r="189" spans="1:53">
      <c r="A189" s="4"/>
      <c r="B189" s="28" t="str">
        <f ca="1">IF(ISERROR(MATCH(B$1,INDIRECT("Table!A"&amp;$AO189):INDIRECT("Table!" &amp; $BA$211 &amp; $AO189),0)),"",INDIRECT(CONCATENATE("Table!",ADDRESS($AK189,MATCH(B$1,INDIRECT("Table!A" &amp; $AO189):INDIRECT("Table!" &amp; $BA$211 &amp; $AO189),0)))))</f>
        <v/>
      </c>
      <c r="C189" s="28" t="str">
        <f ca="1">IF(ISERROR(MATCH(C$1,INDIRECT("Table!A"&amp;$AO189):INDIRECT("Table!" &amp; $BA$211 &amp; $AO189),0)),"",INDIRECT(CONCATENATE("Table!",ADDRESS($AK189,MATCH(C$1,INDIRECT("Table!A" &amp; $AO189):INDIRECT("Table!" &amp; $BA$211 &amp; $AO189),0)))))</f>
        <v/>
      </c>
      <c r="D189" s="28" t="str">
        <f ca="1">IF(ISERROR(MATCH(D$1,INDIRECT("Table!A"&amp;$AO189):INDIRECT("Table!" &amp; $BA$211 &amp; $AO189),0)),"",INDIRECT(CONCATENATE("Table!",ADDRESS($AK189,MATCH(D$1,INDIRECT("Table!A" &amp; $AO189):INDIRECT("Table!" &amp; $BA$211 &amp; $AO189),0)))))</f>
        <v/>
      </c>
      <c r="E189" s="28" t="str">
        <f ca="1">IF(ISERROR(MATCH(E$1,INDIRECT("Table!A"&amp;$AO189):INDIRECT("Table!" &amp; $BA$211 &amp; $AO189),0)),"",INDIRECT(CONCATENATE("Table!",ADDRESS($AK189,MATCH(E$1,INDIRECT("Table!A" &amp; $AO189):INDIRECT("Table!" &amp; $BA$211 &amp; $AO189),0)))))</f>
        <v/>
      </c>
      <c r="F189" s="28" t="str">
        <f ca="1">IF(ISERROR(MATCH(F$1,INDIRECT("Table!A"&amp;$AO189):INDIRECT("Table!" &amp; $BA$211 &amp; $AO189),0)),"",INDIRECT(CONCATENATE("Table!",ADDRESS($AK189,MATCH(F$1,INDIRECT("Table!A" &amp; $AO189):INDIRECT("Table!" &amp; $BA$211 &amp; $AO189),0)))))</f>
        <v/>
      </c>
      <c r="G189" s="28" t="str">
        <f ca="1">IF(ISERROR(MATCH(G$1,INDIRECT("Table!A"&amp;$AO189):INDIRECT("Table!" &amp; $BA$211 &amp; $AO189),0)),"",INDIRECT(CONCATENATE("Table!",ADDRESS($AK189,MATCH(G$1,INDIRECT("Table!A" &amp; $AO189):INDIRECT("Table!" &amp; $BA$211 &amp; $AO189),0)))))</f>
        <v/>
      </c>
      <c r="H189" s="28" t="str">
        <f ca="1">IF(ISERROR(MATCH(H$1,INDIRECT("Table!A"&amp;$AO189):INDIRECT("Table!" &amp; $BA$211 &amp; $AO189),0)),"",INDIRECT(CONCATENATE("Table!",ADDRESS($AK189,MATCH(H$1,INDIRECT("Table!A" &amp; $AO189):INDIRECT("Table!" &amp; $BA$211 &amp; $AO189),0)))))</f>
        <v/>
      </c>
      <c r="I189" s="278"/>
      <c r="J189" s="278"/>
      <c r="K189" s="28" t="str">
        <f ca="1">IF(ISERROR(MATCH(L$1,INDIRECT("Table!A"&amp;$AO189):INDIRECT("Table!" &amp; $BA$211 &amp; $AO189),0)),"",INDIRECT(CONCATENATE("Table!",ADDRESS($AK189,MATCH(L$1,INDIRECT("Table!A" &amp; $AO189):INDIRECT("Table!" &amp; $BA$211 &amp; $AO189),0)))))</f>
        <v/>
      </c>
      <c r="L189" s="28" t="str">
        <f ca="1">IF(ISERROR(MATCH(M$1,INDIRECT("Table!A"&amp;$AO189):INDIRECT("Table!" &amp; $BA$211 &amp; $AO189),0)),"",INDIRECT(CONCATENATE("Table!",ADDRESS($AK189,MATCH(M$1,INDIRECT("Table!A" &amp; $AO189):INDIRECT("Table!" &amp; $BA$211 &amp; $AO189),0)))))</f>
        <v/>
      </c>
      <c r="M189" s="28" t="str">
        <f ca="1">IF(ISERROR(MATCH(N$1,INDIRECT("Table!A"&amp;$AO189):INDIRECT("Table!" &amp; $BA$211 &amp; $AO189),0)),"",INDIRECT(CONCATENATE("Table!",ADDRESS($AK189,MATCH(N$1,INDIRECT("Table!A" &amp; $AO189):INDIRECT("Table!" &amp; $BA$211 &amp; $AO189),0)))))</f>
        <v/>
      </c>
      <c r="N189" s="28" t="str">
        <f ca="1">IF(ISERROR(MATCH(O$1,INDIRECT("Table!A"&amp;$AO189):INDIRECT("Table!" &amp; $BA$211 &amp; $AO189),0)),"",INDIRECT(CONCATENATE("Table!",ADDRESS($AK189,MATCH(O$1,INDIRECT("Table!A" &amp; $AO189):INDIRECT("Table!" &amp; $BA$211 &amp; $AO189),0)))))</f>
        <v/>
      </c>
      <c r="O189" s="278"/>
      <c r="P189" s="278"/>
      <c r="Q189" s="278"/>
      <c r="R189" s="278"/>
      <c r="S189" s="28" t="str">
        <f ca="1">IF(ISERROR(MATCH(U$1,INDIRECT("Table!A"&amp;$AO189):INDIRECT("Table!" &amp;#REF! &amp; $AO189),0)),"",INDIRECT(CONCATENATE("Table!",ADDRESS($AK189,MATCH(U$1,INDIRECT("Table!A" &amp; $AO189):INDIRECT("Table!" &amp;#REF! &amp; $AO189),0)))))</f>
        <v/>
      </c>
      <c r="T189" s="28" t="str">
        <f ca="1">IF(ISERROR(MATCH(V$1,INDIRECT("Table!A"&amp;$AW189):INDIRECT("Table!" &amp; $BA$211 &amp; $AW189),0)),"",INDIRECT(CONCATENATE("Table!",ADDRESS($AS189,MATCH(V$1,INDIRECT("Table!A" &amp; $AW189):INDIRECT("Table!" &amp; $BA$211 &amp; $AW189),0)))))</f>
        <v/>
      </c>
      <c r="U189" s="28" t="str">
        <f ca="1">IF(ISERROR(MATCH(W$1,INDIRECT("Table!A"&amp;$AW189):INDIRECT("Table!" &amp; $BA$211 &amp; $AW189),0)),"",INDIRECT(CONCATENATE("Table!",ADDRESS($AS189,MATCH(W$1,INDIRECT("Table!A" &amp; $AW189):INDIRECT("Table!" &amp; $BA$211 &amp; $AW189),0)))))</f>
        <v/>
      </c>
      <c r="V189" s="28" t="str">
        <f ca="1">IF(ISERROR(MATCH(X$1,INDIRECT("Table!A"&amp;$AW189):INDIRECT("Table!" &amp; $BA$211 &amp; $AW189),0)),"",INDIRECT(CONCATENATE("Table!",ADDRESS($AS189,MATCH(X$1,INDIRECT("Table!A" &amp; $AW189):INDIRECT("Table!" &amp; $BA$211 &amp; $AW189),0)))))</f>
        <v/>
      </c>
      <c r="W189" s="28" t="str">
        <f ca="1">IF(ISERROR(MATCH(Y$1,INDIRECT("Table!A"&amp;$AW189):INDIRECT("Table!" &amp; $BA$211 &amp; $AW189),0)),"",INDIRECT(CONCATENATE("Table!",ADDRESS($AS189,MATCH(Y$1,INDIRECT("Table!A" &amp; $AW189):INDIRECT("Table!" &amp; $BA$211 &amp; $AW189),0)))))</f>
        <v/>
      </c>
      <c r="X189" s="28" t="str">
        <f ca="1">IF(ISERROR(MATCH(Z$1,INDIRECT("Table!A"&amp;$AW189):INDIRECT("Table!" &amp; $BA$211 &amp; $AW189),0)),"",INDIRECT(CONCATENATE("Table!",ADDRESS($AS189,MATCH(Z$1,INDIRECT("Table!A" &amp; $AW189):INDIRECT("Table!" &amp; $BA$211 &amp; $AW189),0)))))</f>
        <v/>
      </c>
      <c r="Y189" s="28" t="str">
        <f ca="1">IF(ISERROR(MATCH(AA$1,INDIRECT("Table!A"&amp;$AW189):INDIRECT("Table!" &amp; $BA$211 &amp; $AW189),0)),"",INDIRECT(CONCATENATE("Table!",ADDRESS($AS189,MATCH(AA$1,INDIRECT("Table!A" &amp; $AW189):INDIRECT("Table!" &amp; $BA$211 &amp; $AW189),0)))))</f>
        <v/>
      </c>
      <c r="Z189" s="28" t="str">
        <f ca="1">IF(ISERROR(MATCH(AB$1,INDIRECT("Table!A"&amp;$AW189):INDIRECT("Table!" &amp; $BA$211 &amp; $AW189),0)),"",INDIRECT(CONCATENATE("Table!",ADDRESS($AS189,MATCH(AB$1,INDIRECT("Table!A" &amp; $AW189):INDIRECT("Table!" &amp; $BA$211 &amp; $AW189),0)))))</f>
        <v/>
      </c>
      <c r="AA189" s="278"/>
      <c r="AB189" s="278"/>
      <c r="AC189" s="28" t="str">
        <f ca="1">IF(ISERROR(MATCH(AF$1,INDIRECT("Table!A"&amp;$AW189):INDIRECT("Table!" &amp; $BA$211 &amp; $AW189),0)),"",INDIRECT(CONCATENATE("Table!",ADDRESS($AS189,MATCH(AF$1,INDIRECT("Table!A" &amp; $AW189):INDIRECT("Table!" &amp; $BA$211 &amp; $AW189),0)))))</f>
        <v/>
      </c>
      <c r="AD189" s="28" t="str">
        <f ca="1">IF(ISERROR(MATCH(AG$1,INDIRECT("Table!A"&amp;$AW189):INDIRECT("Table!" &amp; $BA$211 &amp; $AW189),0)),"",INDIRECT(CONCATENATE("Table!",ADDRESS($AS189,MATCH(AG$1,INDIRECT("Table!A" &amp; $AW189):INDIRECT("Table!" &amp; $BA$211 &amp; $AW189),0)))))</f>
        <v/>
      </c>
      <c r="AE189" s="28" t="str">
        <f ca="1">IF(ISERROR(MATCH(AH$1,INDIRECT("Table!A"&amp;$AW189):INDIRECT("Table!" &amp; $BA$211 &amp; $AW189),0)),"",INDIRECT(CONCATENATE("Table!",ADDRESS($AS189,MATCH(AH$1,INDIRECT("Table!A" &amp; $AW189):INDIRECT("Table!" &amp; $BA$211 &amp; $AW189),0)))))</f>
        <v/>
      </c>
      <c r="AF189" s="28" t="str">
        <f ca="1">IF(ISERROR(MATCH(AI$1,INDIRECT("Table!A"&amp;$AW189):INDIRECT("Table!" &amp; $BA$211 &amp; $AW189),0)),"",INDIRECT(CONCATENATE("Table!",ADDRESS($AS189,MATCH(AI$1,INDIRECT("Table!A" &amp; $AW189):INDIRECT("Table!" &amp; $BA$211 &amp; $AW189),0)))))</f>
        <v/>
      </c>
      <c r="AG189" s="28" t="str">
        <f ca="1">IF(ISERROR(MATCH(AJ$1,INDIRECT("Table!A"&amp;$AW189):INDIRECT("Table!" &amp; $BA$211 &amp; $AW189),0)),"",INDIRECT(CONCATENATE("Table!",ADDRESS($AS189,MATCH(AJ$1,INDIRECT("Table!A" &amp; $AW189):INDIRECT("Table!" &amp; $BA$211 &amp; $AW189),0)))))</f>
        <v/>
      </c>
      <c r="AH189" s="278" t="str">
        <f ca="1">IF(ISERROR(MATCH(AK$1,INDIRECT("Table!A"&amp;$AW189):INDIRECT("Table!" &amp; $BA$211 &amp; $AW189),0)),"",INDIRECT(CONCATENATE("Table!",ADDRESS($AS189,MATCH(AK$1,INDIRECT("Table!A" &amp; $AW189):INDIRECT("Table!" &amp; $BA$211 &amp; $AW189),0)))))</f>
        <v/>
      </c>
      <c r="AI189" s="278"/>
      <c r="AJ189" s="10"/>
      <c r="AK189" s="10"/>
      <c r="AO189" s="24"/>
      <c r="AS189" s="10"/>
      <c r="AW189" s="24"/>
      <c r="BA189" s="95"/>
    </row>
    <row r="190" spans="1:53">
      <c r="A190" s="4"/>
      <c r="B190" s="28" t="str">
        <f ca="1">IF(ISERROR(MATCH(B$1,INDIRECT("Table!A"&amp;$AO190):INDIRECT("Table!" &amp; $BA$211 &amp; $AO190),0)),"",INDIRECT(CONCATENATE("Table!",ADDRESS($AK190,MATCH(B$1,INDIRECT("Table!A" &amp; $AO190):INDIRECT("Table!" &amp; $BA$211 &amp; $AO190),0)))))</f>
        <v/>
      </c>
      <c r="C190" s="28" t="str">
        <f ca="1">IF(ISERROR(MATCH(C$1,INDIRECT("Table!A"&amp;$AO190):INDIRECT("Table!" &amp; $BA$211 &amp; $AO190),0)),"",INDIRECT(CONCATENATE("Table!",ADDRESS($AK190,MATCH(C$1,INDIRECT("Table!A" &amp; $AO190):INDIRECT("Table!" &amp; $BA$211 &amp; $AO190),0)))))</f>
        <v/>
      </c>
      <c r="D190" s="28" t="str">
        <f ca="1">IF(ISERROR(MATCH(D$1,INDIRECT("Table!A"&amp;$AO190):INDIRECT("Table!" &amp; $BA$211 &amp; $AO190),0)),"",INDIRECT(CONCATENATE("Table!",ADDRESS($AK190,MATCH(D$1,INDIRECT("Table!A" &amp; $AO190):INDIRECT("Table!" &amp; $BA$211 &amp; $AO190),0)))))</f>
        <v/>
      </c>
      <c r="E190" s="28" t="str">
        <f ca="1">IF(ISERROR(MATCH(E$1,INDIRECT("Table!A"&amp;$AO190):INDIRECT("Table!" &amp; $BA$211 &amp; $AO190),0)),"",INDIRECT(CONCATENATE("Table!",ADDRESS($AK190,MATCH(E$1,INDIRECT("Table!A" &amp; $AO190):INDIRECT("Table!" &amp; $BA$211 &amp; $AO190),0)))))</f>
        <v/>
      </c>
      <c r="F190" s="28" t="str">
        <f ca="1">IF(ISERROR(MATCH(F$1,INDIRECT("Table!A"&amp;$AO190):INDIRECT("Table!" &amp; $BA$211 &amp; $AO190),0)),"",INDIRECT(CONCATENATE("Table!",ADDRESS($AK190,MATCH(F$1,INDIRECT("Table!A" &amp; $AO190):INDIRECT("Table!" &amp; $BA$211 &amp; $AO190),0)))))</f>
        <v/>
      </c>
      <c r="G190" s="28" t="str">
        <f ca="1">IF(ISERROR(MATCH(G$1,INDIRECT("Table!A"&amp;$AO190):INDIRECT("Table!" &amp; $BA$211 &amp; $AO190),0)),"",INDIRECT(CONCATENATE("Table!",ADDRESS($AK190,MATCH(G$1,INDIRECT("Table!A" &amp; $AO190):INDIRECT("Table!" &amp; $BA$211 &amp; $AO190),0)))))</f>
        <v/>
      </c>
      <c r="H190" s="28" t="str">
        <f ca="1">IF(ISERROR(MATCH(H$1,INDIRECT("Table!A"&amp;$AO190):INDIRECT("Table!" &amp; $BA$211 &amp; $AO190),0)),"",INDIRECT(CONCATENATE("Table!",ADDRESS($AK190,MATCH(H$1,INDIRECT("Table!A" &amp; $AO190):INDIRECT("Table!" &amp; $BA$211 &amp; $AO190),0)))))</f>
        <v/>
      </c>
      <c r="I190" s="278"/>
      <c r="J190" s="278"/>
      <c r="K190" s="28" t="str">
        <f ca="1">IF(ISERROR(MATCH(L$1,INDIRECT("Table!A"&amp;$AO190):INDIRECT("Table!" &amp; $BA$211 &amp; $AO190),0)),"",INDIRECT(CONCATENATE("Table!",ADDRESS($AK190,MATCH(L$1,INDIRECT("Table!A" &amp; $AO190):INDIRECT("Table!" &amp; $BA$211 &amp; $AO190),0)))))</f>
        <v/>
      </c>
      <c r="L190" s="28" t="str">
        <f ca="1">IF(ISERROR(MATCH(M$1,INDIRECT("Table!A"&amp;$AO190):INDIRECT("Table!" &amp; $BA$211 &amp; $AO190),0)),"",INDIRECT(CONCATENATE("Table!",ADDRESS($AK190,MATCH(M$1,INDIRECT("Table!A" &amp; $AO190):INDIRECT("Table!" &amp; $BA$211 &amp; $AO190),0)))))</f>
        <v/>
      </c>
      <c r="M190" s="28" t="str">
        <f ca="1">IF(ISERROR(MATCH(N$1,INDIRECT("Table!A"&amp;$AO190):INDIRECT("Table!" &amp; $BA$211 &amp; $AO190),0)),"",INDIRECT(CONCATENATE("Table!",ADDRESS($AK190,MATCH(N$1,INDIRECT("Table!A" &amp; $AO190):INDIRECT("Table!" &amp; $BA$211 &amp; $AO190),0)))))</f>
        <v/>
      </c>
      <c r="N190" s="28" t="str">
        <f ca="1">IF(ISERROR(MATCH(O$1,INDIRECT("Table!A"&amp;$AO190):INDIRECT("Table!" &amp; $BA$211 &amp; $AO190),0)),"",INDIRECT(CONCATENATE("Table!",ADDRESS($AK190,MATCH(O$1,INDIRECT("Table!A" &amp; $AO190):INDIRECT("Table!" &amp; $BA$211 &amp; $AO190),0)))))</f>
        <v/>
      </c>
      <c r="O190" s="278"/>
      <c r="P190" s="278"/>
      <c r="Q190" s="278"/>
      <c r="R190" s="278"/>
      <c r="S190" s="28" t="str">
        <f ca="1">IF(ISERROR(MATCH(U$1,INDIRECT("Table!A"&amp;$AO190):INDIRECT("Table!" &amp;#REF! &amp; $AO190),0)),"",INDIRECT(CONCATENATE("Table!",ADDRESS($AK190,MATCH(U$1,INDIRECT("Table!A" &amp; $AO190):INDIRECT("Table!" &amp;#REF! &amp; $AO190),0)))))</f>
        <v/>
      </c>
      <c r="T190" s="28" t="str">
        <f ca="1">IF(ISERROR(MATCH(V$1,INDIRECT("Table!A"&amp;$AW190):INDIRECT("Table!" &amp; $BA$211 &amp; $AW190),0)),"",INDIRECT(CONCATENATE("Table!",ADDRESS($AS190,MATCH(V$1,INDIRECT("Table!A" &amp; $AW190):INDIRECT("Table!" &amp; $BA$211 &amp; $AW190),0)))))</f>
        <v/>
      </c>
      <c r="U190" s="28" t="str">
        <f ca="1">IF(ISERROR(MATCH(W$1,INDIRECT("Table!A"&amp;$AW190):INDIRECT("Table!" &amp; $BA$211 &amp; $AW190),0)),"",INDIRECT(CONCATENATE("Table!",ADDRESS($AS190,MATCH(W$1,INDIRECT("Table!A" &amp; $AW190):INDIRECT("Table!" &amp; $BA$211 &amp; $AW190),0)))))</f>
        <v/>
      </c>
      <c r="V190" s="28" t="str">
        <f ca="1">IF(ISERROR(MATCH(X$1,INDIRECT("Table!A"&amp;$AW190):INDIRECT("Table!" &amp; $BA$211 &amp; $AW190),0)),"",INDIRECT(CONCATENATE("Table!",ADDRESS($AS190,MATCH(X$1,INDIRECT("Table!A" &amp; $AW190):INDIRECT("Table!" &amp; $BA$211 &amp; $AW190),0)))))</f>
        <v/>
      </c>
      <c r="W190" s="28" t="str">
        <f ca="1">IF(ISERROR(MATCH(Y$1,INDIRECT("Table!A"&amp;$AW190):INDIRECT("Table!" &amp; $BA$211 &amp; $AW190),0)),"",INDIRECT(CONCATENATE("Table!",ADDRESS($AS190,MATCH(Y$1,INDIRECT("Table!A" &amp; $AW190):INDIRECT("Table!" &amp; $BA$211 &amp; $AW190),0)))))</f>
        <v/>
      </c>
      <c r="X190" s="28" t="str">
        <f ca="1">IF(ISERROR(MATCH(Z$1,INDIRECT("Table!A"&amp;$AW190):INDIRECT("Table!" &amp; $BA$211 &amp; $AW190),0)),"",INDIRECT(CONCATENATE("Table!",ADDRESS($AS190,MATCH(Z$1,INDIRECT("Table!A" &amp; $AW190):INDIRECT("Table!" &amp; $BA$211 &amp; $AW190),0)))))</f>
        <v/>
      </c>
      <c r="Y190" s="28" t="str">
        <f ca="1">IF(ISERROR(MATCH(AA$1,INDIRECT("Table!A"&amp;$AW190):INDIRECT("Table!" &amp; $BA$211 &amp; $AW190),0)),"",INDIRECT(CONCATENATE("Table!",ADDRESS($AS190,MATCH(AA$1,INDIRECT("Table!A" &amp; $AW190):INDIRECT("Table!" &amp; $BA$211 &amp; $AW190),0)))))</f>
        <v/>
      </c>
      <c r="Z190" s="28" t="str">
        <f ca="1">IF(ISERROR(MATCH(AB$1,INDIRECT("Table!A"&amp;$AW190):INDIRECT("Table!" &amp; $BA$211 &amp; $AW190),0)),"",INDIRECT(CONCATENATE("Table!",ADDRESS($AS190,MATCH(AB$1,INDIRECT("Table!A" &amp; $AW190):INDIRECT("Table!" &amp; $BA$211 &amp; $AW190),0)))))</f>
        <v/>
      </c>
      <c r="AA190" s="278"/>
      <c r="AB190" s="278"/>
      <c r="AC190" s="28" t="str">
        <f ca="1">IF(ISERROR(MATCH(AF$1,INDIRECT("Table!A"&amp;$AW190):INDIRECT("Table!" &amp; $BA$211 &amp; $AW190),0)),"",INDIRECT(CONCATENATE("Table!",ADDRESS($AS190,MATCH(AF$1,INDIRECT("Table!A" &amp; $AW190):INDIRECT("Table!" &amp; $BA$211 &amp; $AW190),0)))))</f>
        <v/>
      </c>
      <c r="AD190" s="28" t="str">
        <f ca="1">IF(ISERROR(MATCH(AG$1,INDIRECT("Table!A"&amp;$AW190):INDIRECT("Table!" &amp; $BA$211 &amp; $AW190),0)),"",INDIRECT(CONCATENATE("Table!",ADDRESS($AS190,MATCH(AG$1,INDIRECT("Table!A" &amp; $AW190):INDIRECT("Table!" &amp; $BA$211 &amp; $AW190),0)))))</f>
        <v/>
      </c>
      <c r="AE190" s="28" t="str">
        <f ca="1">IF(ISERROR(MATCH(AH$1,INDIRECT("Table!A"&amp;$AW190):INDIRECT("Table!" &amp; $BA$211 &amp; $AW190),0)),"",INDIRECT(CONCATENATE("Table!",ADDRESS($AS190,MATCH(AH$1,INDIRECT("Table!A" &amp; $AW190):INDIRECT("Table!" &amp; $BA$211 &amp; $AW190),0)))))</f>
        <v/>
      </c>
      <c r="AF190" s="28" t="str">
        <f ca="1">IF(ISERROR(MATCH(AI$1,INDIRECT("Table!A"&amp;$AW190):INDIRECT("Table!" &amp; $BA$211 &amp; $AW190),0)),"",INDIRECT(CONCATENATE("Table!",ADDRESS($AS190,MATCH(AI$1,INDIRECT("Table!A" &amp; $AW190):INDIRECT("Table!" &amp; $BA$211 &amp; $AW190),0)))))</f>
        <v/>
      </c>
      <c r="AG190" s="28" t="str">
        <f ca="1">IF(ISERROR(MATCH(AJ$1,INDIRECT("Table!A"&amp;$AW190):INDIRECT("Table!" &amp; $BA$211 &amp; $AW190),0)),"",INDIRECT(CONCATENATE("Table!",ADDRESS($AS190,MATCH(AJ$1,INDIRECT("Table!A" &amp; $AW190):INDIRECT("Table!" &amp; $BA$211 &amp; $AW190),0)))))</f>
        <v/>
      </c>
      <c r="AH190" s="278" t="str">
        <f ca="1">IF(ISERROR(MATCH(AK$1,INDIRECT("Table!A"&amp;$AW190):INDIRECT("Table!" &amp; $BA$211 &amp; $AW190),0)),"",INDIRECT(CONCATENATE("Table!",ADDRESS($AS190,MATCH(AK$1,INDIRECT("Table!A" &amp; $AW190):INDIRECT("Table!" &amp; $BA$211 &amp; $AW190),0)))))</f>
        <v/>
      </c>
      <c r="AI190" s="278"/>
      <c r="AJ190" s="10"/>
      <c r="AK190" s="10"/>
      <c r="AO190" s="24"/>
      <c r="AS190" s="10"/>
      <c r="AW190" s="24"/>
      <c r="BA190" s="94"/>
    </row>
    <row r="191" spans="1:53">
      <c r="A191" s="4"/>
      <c r="B191" s="28" t="str">
        <f ca="1">IF(ISERROR(MATCH(B$1,INDIRECT("Table!A"&amp;$AO191):INDIRECT("Table!" &amp; $BA$211 &amp; $AO191),0)),"",INDIRECT(CONCATENATE("Table!",ADDRESS($AK191,MATCH(B$1,INDIRECT("Table!A" &amp; $AO191):INDIRECT("Table!" &amp; $BA$211 &amp; $AO191),0)))))</f>
        <v/>
      </c>
      <c r="C191" s="28" t="str">
        <f ca="1">IF(ISERROR(MATCH(C$1,INDIRECT("Table!A"&amp;$AO191):INDIRECT("Table!" &amp; $BA$211 &amp; $AO191),0)),"",INDIRECT(CONCATENATE("Table!",ADDRESS($AK191,MATCH(C$1,INDIRECT("Table!A" &amp; $AO191):INDIRECT("Table!" &amp; $BA$211 &amp; $AO191),0)))))</f>
        <v/>
      </c>
      <c r="D191" s="28" t="str">
        <f ca="1">IF(ISERROR(MATCH(D$1,INDIRECT("Table!A"&amp;$AO191):INDIRECT("Table!" &amp; $BA$211 &amp; $AO191),0)),"",INDIRECT(CONCATENATE("Table!",ADDRESS($AK191,MATCH(D$1,INDIRECT("Table!A" &amp; $AO191):INDIRECT("Table!" &amp; $BA$211 &amp; $AO191),0)))))</f>
        <v/>
      </c>
      <c r="E191" s="28" t="str">
        <f ca="1">IF(ISERROR(MATCH(E$1,INDIRECT("Table!A"&amp;$AO191):INDIRECT("Table!" &amp; $BA$211 &amp; $AO191),0)),"",INDIRECT(CONCATENATE("Table!",ADDRESS($AK191,MATCH(E$1,INDIRECT("Table!A" &amp; $AO191):INDIRECT("Table!" &amp; $BA$211 &amp; $AO191),0)))))</f>
        <v/>
      </c>
      <c r="F191" s="28" t="str">
        <f ca="1">IF(ISERROR(MATCH(F$1,INDIRECT("Table!A"&amp;$AO191):INDIRECT("Table!" &amp; $BA$211 &amp; $AO191),0)),"",INDIRECT(CONCATENATE("Table!",ADDRESS($AK191,MATCH(F$1,INDIRECT("Table!A" &amp; $AO191):INDIRECT("Table!" &amp; $BA$211 &amp; $AO191),0)))))</f>
        <v/>
      </c>
      <c r="G191" s="28" t="str">
        <f ca="1">IF(ISERROR(MATCH(G$1,INDIRECT("Table!A"&amp;$AO191):INDIRECT("Table!" &amp; $BA$211 &amp; $AO191),0)),"",INDIRECT(CONCATENATE("Table!",ADDRESS($AK191,MATCH(G$1,INDIRECT("Table!A" &amp; $AO191):INDIRECT("Table!" &amp; $BA$211 &amp; $AO191),0)))))</f>
        <v/>
      </c>
      <c r="H191" s="28" t="str">
        <f ca="1">IF(ISERROR(MATCH(H$1,INDIRECT("Table!A"&amp;$AO191):INDIRECT("Table!" &amp; $BA$211 &amp; $AO191),0)),"",INDIRECT(CONCATENATE("Table!",ADDRESS($AK191,MATCH(H$1,INDIRECT("Table!A" &amp; $AO191):INDIRECT("Table!" &amp; $BA$211 &amp; $AO191),0)))))</f>
        <v/>
      </c>
      <c r="I191" s="278"/>
      <c r="J191" s="278"/>
      <c r="K191" s="28" t="str">
        <f ca="1">IF(ISERROR(MATCH(L$1,INDIRECT("Table!A"&amp;$AO191):INDIRECT("Table!" &amp; $BA$211 &amp; $AO191),0)),"",INDIRECT(CONCATENATE("Table!",ADDRESS($AK191,MATCH(L$1,INDIRECT("Table!A" &amp; $AO191):INDIRECT("Table!" &amp; $BA$211 &amp; $AO191),0)))))</f>
        <v/>
      </c>
      <c r="L191" s="28" t="str">
        <f ca="1">IF(ISERROR(MATCH(M$1,INDIRECT("Table!A"&amp;$AO191):INDIRECT("Table!" &amp; $BA$211 &amp; $AO191),0)),"",INDIRECT(CONCATENATE("Table!",ADDRESS($AK191,MATCH(M$1,INDIRECT("Table!A" &amp; $AO191):INDIRECT("Table!" &amp; $BA$211 &amp; $AO191),0)))))</f>
        <v/>
      </c>
      <c r="M191" s="28" t="str">
        <f ca="1">IF(ISERROR(MATCH(N$1,INDIRECT("Table!A"&amp;$AO191):INDIRECT("Table!" &amp; $BA$211 &amp; $AO191),0)),"",INDIRECT(CONCATENATE("Table!",ADDRESS($AK191,MATCH(N$1,INDIRECT("Table!A" &amp; $AO191):INDIRECT("Table!" &amp; $BA$211 &amp; $AO191),0)))))</f>
        <v/>
      </c>
      <c r="N191" s="28" t="str">
        <f ca="1">IF(ISERROR(MATCH(O$1,INDIRECT("Table!A"&amp;$AO191):INDIRECT("Table!" &amp; $BA$211 &amp; $AO191),0)),"",INDIRECT(CONCATENATE("Table!",ADDRESS($AK191,MATCH(O$1,INDIRECT("Table!A" &amp; $AO191):INDIRECT("Table!" &amp; $BA$211 &amp; $AO191),0)))))</f>
        <v/>
      </c>
      <c r="O191" s="278"/>
      <c r="P191" s="278"/>
      <c r="Q191" s="278"/>
      <c r="R191" s="278"/>
      <c r="S191" s="28" t="str">
        <f ca="1">IF(ISERROR(MATCH(U$1,INDIRECT("Table!A"&amp;$AO191):INDIRECT("Table!" &amp;#REF! &amp; $AO191),0)),"",INDIRECT(CONCATENATE("Table!",ADDRESS($AK191,MATCH(U$1,INDIRECT("Table!A" &amp; $AO191):INDIRECT("Table!" &amp;#REF! &amp; $AO191),0)))))</f>
        <v/>
      </c>
      <c r="T191" s="28" t="str">
        <f ca="1">IF(ISERROR(MATCH(V$1,INDIRECT("Table!A"&amp;$AW191):INDIRECT("Table!" &amp; $BA$211 &amp; $AW191),0)),"",INDIRECT(CONCATENATE("Table!",ADDRESS($AS191,MATCH(V$1,INDIRECT("Table!A" &amp; $AW191):INDIRECT("Table!" &amp; $BA$211 &amp; $AW191),0)))))</f>
        <v/>
      </c>
      <c r="U191" s="28" t="str">
        <f ca="1">IF(ISERROR(MATCH(W$1,INDIRECT("Table!A"&amp;$AW191):INDIRECT("Table!" &amp; $BA$211 &amp; $AW191),0)),"",INDIRECT(CONCATENATE("Table!",ADDRESS($AS191,MATCH(W$1,INDIRECT("Table!A" &amp; $AW191):INDIRECT("Table!" &amp; $BA$211 &amp; $AW191),0)))))</f>
        <v/>
      </c>
      <c r="V191" s="28" t="str">
        <f ca="1">IF(ISERROR(MATCH(X$1,INDIRECT("Table!A"&amp;$AW191):INDIRECT("Table!" &amp; $BA$211 &amp; $AW191),0)),"",INDIRECT(CONCATENATE("Table!",ADDRESS($AS191,MATCH(X$1,INDIRECT("Table!A" &amp; $AW191):INDIRECT("Table!" &amp; $BA$211 &amp; $AW191),0)))))</f>
        <v/>
      </c>
      <c r="W191" s="28" t="str">
        <f ca="1">IF(ISERROR(MATCH(Y$1,INDIRECT("Table!A"&amp;$AW191):INDIRECT("Table!" &amp; $BA$211 &amp; $AW191),0)),"",INDIRECT(CONCATENATE("Table!",ADDRESS($AS191,MATCH(Y$1,INDIRECT("Table!A" &amp; $AW191):INDIRECT("Table!" &amp; $BA$211 &amp; $AW191),0)))))</f>
        <v/>
      </c>
      <c r="X191" s="28" t="str">
        <f ca="1">IF(ISERROR(MATCH(Z$1,INDIRECT("Table!A"&amp;$AW191):INDIRECT("Table!" &amp; $BA$211 &amp; $AW191),0)),"",INDIRECT(CONCATENATE("Table!",ADDRESS($AS191,MATCH(Z$1,INDIRECT("Table!A" &amp; $AW191):INDIRECT("Table!" &amp; $BA$211 &amp; $AW191),0)))))</f>
        <v/>
      </c>
      <c r="Y191" s="28" t="str">
        <f ca="1">IF(ISERROR(MATCH(AA$1,INDIRECT("Table!A"&amp;$AW191):INDIRECT("Table!" &amp; $BA$211 &amp; $AW191),0)),"",INDIRECT(CONCATENATE("Table!",ADDRESS($AS191,MATCH(AA$1,INDIRECT("Table!A" &amp; $AW191):INDIRECT("Table!" &amp; $BA$211 &amp; $AW191),0)))))</f>
        <v/>
      </c>
      <c r="Z191" s="28" t="str">
        <f ca="1">IF(ISERROR(MATCH(AB$1,INDIRECT("Table!A"&amp;$AW191):INDIRECT("Table!" &amp; $BA$211 &amp; $AW191),0)),"",INDIRECT(CONCATENATE("Table!",ADDRESS($AS191,MATCH(AB$1,INDIRECT("Table!A" &amp; $AW191):INDIRECT("Table!" &amp; $BA$211 &amp; $AW191),0)))))</f>
        <v/>
      </c>
      <c r="AA191" s="278"/>
      <c r="AB191" s="278"/>
      <c r="AC191" s="28" t="str">
        <f ca="1">IF(ISERROR(MATCH(AF$1,INDIRECT("Table!A"&amp;$AW191):INDIRECT("Table!" &amp; $BA$211 &amp; $AW191),0)),"",INDIRECT(CONCATENATE("Table!",ADDRESS($AS191,MATCH(AF$1,INDIRECT("Table!A" &amp; $AW191):INDIRECT("Table!" &amp; $BA$211 &amp; $AW191),0)))))</f>
        <v/>
      </c>
      <c r="AD191" s="28" t="str">
        <f ca="1">IF(ISERROR(MATCH(AG$1,INDIRECT("Table!A"&amp;$AW191):INDIRECT("Table!" &amp; $BA$211 &amp; $AW191),0)),"",INDIRECT(CONCATENATE("Table!",ADDRESS($AS191,MATCH(AG$1,INDIRECT("Table!A" &amp; $AW191):INDIRECT("Table!" &amp; $BA$211 &amp; $AW191),0)))))</f>
        <v/>
      </c>
      <c r="AE191" s="28" t="str">
        <f ca="1">IF(ISERROR(MATCH(AH$1,INDIRECT("Table!A"&amp;$AW191):INDIRECT("Table!" &amp; $BA$211 &amp; $AW191),0)),"",INDIRECT(CONCATENATE("Table!",ADDRESS($AS191,MATCH(AH$1,INDIRECT("Table!A" &amp; $AW191):INDIRECT("Table!" &amp; $BA$211 &amp; $AW191),0)))))</f>
        <v/>
      </c>
      <c r="AF191" s="28" t="str">
        <f ca="1">IF(ISERROR(MATCH(AI$1,INDIRECT("Table!A"&amp;$AW191):INDIRECT("Table!" &amp; $BA$211 &amp; $AW191),0)),"",INDIRECT(CONCATENATE("Table!",ADDRESS($AS191,MATCH(AI$1,INDIRECT("Table!A" &amp; $AW191):INDIRECT("Table!" &amp; $BA$211 &amp; $AW191),0)))))</f>
        <v/>
      </c>
      <c r="AG191" s="28" t="str">
        <f ca="1">IF(ISERROR(MATCH(AJ$1,INDIRECT("Table!A"&amp;$AW191):INDIRECT("Table!" &amp; $BA$211 &amp; $AW191),0)),"",INDIRECT(CONCATENATE("Table!",ADDRESS($AS191,MATCH(AJ$1,INDIRECT("Table!A" &amp; $AW191):INDIRECT("Table!" &amp; $BA$211 &amp; $AW191),0)))))</f>
        <v/>
      </c>
      <c r="AH191" s="278" t="str">
        <f ca="1">IF(ISERROR(MATCH(AK$1,INDIRECT("Table!A"&amp;$AW191):INDIRECT("Table!" &amp; $BA$211 &amp; $AW191),0)),"",INDIRECT(CONCATENATE("Table!",ADDRESS($AS191,MATCH(AK$1,INDIRECT("Table!A" &amp; $AW191):INDIRECT("Table!" &amp; $BA$211 &amp; $AW191),0)))))</f>
        <v/>
      </c>
      <c r="AI191" s="278"/>
      <c r="AJ191" s="10"/>
      <c r="AK191" s="10"/>
      <c r="AO191" s="24"/>
      <c r="AS191" s="10"/>
      <c r="AW191" s="24"/>
      <c r="BA191" s="93"/>
    </row>
    <row r="192" spans="1:53">
      <c r="A192" s="4"/>
      <c r="B192" s="28" t="str">
        <f ca="1">IF(ISERROR(MATCH(B$1,INDIRECT("Table!A"&amp;$AO192):INDIRECT("Table!" &amp; $BA$211 &amp; $AO192),0)),"",INDIRECT(CONCATENATE("Table!",ADDRESS($AK192,MATCH(B$1,INDIRECT("Table!A" &amp; $AO192):INDIRECT("Table!" &amp; $BA$211 &amp; $AO192),0)))))</f>
        <v/>
      </c>
      <c r="C192" s="28" t="str">
        <f ca="1">IF(ISERROR(MATCH(C$1,INDIRECT("Table!A"&amp;$AO192):INDIRECT("Table!" &amp; $BA$211 &amp; $AO192),0)),"",INDIRECT(CONCATENATE("Table!",ADDRESS($AK192,MATCH(C$1,INDIRECT("Table!A" &amp; $AO192):INDIRECT("Table!" &amp; $BA$211 &amp; $AO192),0)))))</f>
        <v/>
      </c>
      <c r="D192" s="28" t="str">
        <f ca="1">IF(ISERROR(MATCH(D$1,INDIRECT("Table!A"&amp;$AO192):INDIRECT("Table!" &amp; $BA$211 &amp; $AO192),0)),"",INDIRECT(CONCATENATE("Table!",ADDRESS($AK192,MATCH(D$1,INDIRECT("Table!A" &amp; $AO192):INDIRECT("Table!" &amp; $BA$211 &amp; $AO192),0)))))</f>
        <v/>
      </c>
      <c r="E192" s="28" t="str">
        <f ca="1">IF(ISERROR(MATCH(E$1,INDIRECT("Table!A"&amp;$AO192):INDIRECT("Table!" &amp; $BA$211 &amp; $AO192),0)),"",INDIRECT(CONCATENATE("Table!",ADDRESS($AK192,MATCH(E$1,INDIRECT("Table!A" &amp; $AO192):INDIRECT("Table!" &amp; $BA$211 &amp; $AO192),0)))))</f>
        <v/>
      </c>
      <c r="F192" s="28" t="str">
        <f ca="1">IF(ISERROR(MATCH(F$1,INDIRECT("Table!A"&amp;$AO192):INDIRECT("Table!" &amp; $BA$211 &amp; $AO192),0)),"",INDIRECT(CONCATENATE("Table!",ADDRESS($AK192,MATCH(F$1,INDIRECT("Table!A" &amp; $AO192):INDIRECT("Table!" &amp; $BA$211 &amp; $AO192),0)))))</f>
        <v/>
      </c>
      <c r="G192" s="28" t="str">
        <f ca="1">IF(ISERROR(MATCH(G$1,INDIRECT("Table!A"&amp;$AO192):INDIRECT("Table!" &amp; $BA$211 &amp; $AO192),0)),"",INDIRECT(CONCATENATE("Table!",ADDRESS($AK192,MATCH(G$1,INDIRECT("Table!A" &amp; $AO192):INDIRECT("Table!" &amp; $BA$211 &amp; $AO192),0)))))</f>
        <v/>
      </c>
      <c r="H192" s="28" t="str">
        <f ca="1">IF(ISERROR(MATCH(H$1,INDIRECT("Table!A"&amp;$AO192):INDIRECT("Table!" &amp; $BA$211 &amp; $AO192),0)),"",INDIRECT(CONCATENATE("Table!",ADDRESS($AK192,MATCH(H$1,INDIRECT("Table!A" &amp; $AO192):INDIRECT("Table!" &amp; $BA$211 &amp; $AO192),0)))))</f>
        <v/>
      </c>
      <c r="I192" s="278"/>
      <c r="J192" s="278"/>
      <c r="K192" s="28" t="str">
        <f ca="1">IF(ISERROR(MATCH(L$1,INDIRECT("Table!A"&amp;$AO192):INDIRECT("Table!" &amp; $BA$211 &amp; $AO192),0)),"",INDIRECT(CONCATENATE("Table!",ADDRESS($AK192,MATCH(L$1,INDIRECT("Table!A" &amp; $AO192):INDIRECT("Table!" &amp; $BA$211 &amp; $AO192),0)))))</f>
        <v/>
      </c>
      <c r="L192" s="28" t="str">
        <f ca="1">IF(ISERROR(MATCH(M$1,INDIRECT("Table!A"&amp;$AO192):INDIRECT("Table!" &amp; $BA$211 &amp; $AO192),0)),"",INDIRECT(CONCATENATE("Table!",ADDRESS($AK192,MATCH(M$1,INDIRECT("Table!A" &amp; $AO192):INDIRECT("Table!" &amp; $BA$211 &amp; $AO192),0)))))</f>
        <v/>
      </c>
      <c r="M192" s="28" t="str">
        <f ca="1">IF(ISERROR(MATCH(N$1,INDIRECT("Table!A"&amp;$AO192):INDIRECT("Table!" &amp; $BA$211 &amp; $AO192),0)),"",INDIRECT(CONCATENATE("Table!",ADDRESS($AK192,MATCH(N$1,INDIRECT("Table!A" &amp; $AO192):INDIRECT("Table!" &amp; $BA$211 &amp; $AO192),0)))))</f>
        <v/>
      </c>
      <c r="N192" s="28" t="str">
        <f ca="1">IF(ISERROR(MATCH(O$1,INDIRECT("Table!A"&amp;$AO192):INDIRECT("Table!" &amp; $BA$211 &amp; $AO192),0)),"",INDIRECT(CONCATENATE("Table!",ADDRESS($AK192,MATCH(O$1,INDIRECT("Table!A" &amp; $AO192):INDIRECT("Table!" &amp; $BA$211 &amp; $AO192),0)))))</f>
        <v/>
      </c>
      <c r="O192" s="278"/>
      <c r="P192" s="278"/>
      <c r="Q192" s="278"/>
      <c r="R192" s="278"/>
      <c r="S192" s="28" t="str">
        <f ca="1">IF(ISERROR(MATCH(U$1,INDIRECT("Table!A"&amp;$AO192):INDIRECT("Table!" &amp;#REF! &amp; $AO192),0)),"",INDIRECT(CONCATENATE("Table!",ADDRESS($AK192,MATCH(U$1,INDIRECT("Table!A" &amp; $AO192):INDIRECT("Table!" &amp;#REF! &amp; $AO192),0)))))</f>
        <v/>
      </c>
      <c r="T192" s="28" t="str">
        <f ca="1">IF(ISERROR(MATCH(V$1,INDIRECT("Table!A"&amp;$AW192):INDIRECT("Table!" &amp; $BA$211 &amp; $AW192),0)),"",INDIRECT(CONCATENATE("Table!",ADDRESS($AS192,MATCH(V$1,INDIRECT("Table!A" &amp; $AW192):INDIRECT("Table!" &amp; $BA$211 &amp; $AW192),0)))))</f>
        <v/>
      </c>
      <c r="U192" s="28" t="str">
        <f ca="1">IF(ISERROR(MATCH(W$1,INDIRECT("Table!A"&amp;$AW192):INDIRECT("Table!" &amp; $BA$211 &amp; $AW192),0)),"",INDIRECT(CONCATENATE("Table!",ADDRESS($AS192,MATCH(W$1,INDIRECT("Table!A" &amp; $AW192):INDIRECT("Table!" &amp; $BA$211 &amp; $AW192),0)))))</f>
        <v/>
      </c>
      <c r="V192" s="28" t="str">
        <f ca="1">IF(ISERROR(MATCH(X$1,INDIRECT("Table!A"&amp;$AW192):INDIRECT("Table!" &amp; $BA$211 &amp; $AW192),0)),"",INDIRECT(CONCATENATE("Table!",ADDRESS($AS192,MATCH(X$1,INDIRECT("Table!A" &amp; $AW192):INDIRECT("Table!" &amp; $BA$211 &amp; $AW192),0)))))</f>
        <v/>
      </c>
      <c r="W192" s="28" t="str">
        <f ca="1">IF(ISERROR(MATCH(Y$1,INDIRECT("Table!A"&amp;$AW192):INDIRECT("Table!" &amp; $BA$211 &amp; $AW192),0)),"",INDIRECT(CONCATENATE("Table!",ADDRESS($AS192,MATCH(Y$1,INDIRECT("Table!A" &amp; $AW192):INDIRECT("Table!" &amp; $BA$211 &amp; $AW192),0)))))</f>
        <v/>
      </c>
      <c r="X192" s="28" t="str">
        <f ca="1">IF(ISERROR(MATCH(Z$1,INDIRECT("Table!A"&amp;$AW192):INDIRECT("Table!" &amp; $BA$211 &amp; $AW192),0)),"",INDIRECT(CONCATENATE("Table!",ADDRESS($AS192,MATCH(Z$1,INDIRECT("Table!A" &amp; $AW192):INDIRECT("Table!" &amp; $BA$211 &amp; $AW192),0)))))</f>
        <v/>
      </c>
      <c r="Y192" s="28" t="str">
        <f ca="1">IF(ISERROR(MATCH(AA$1,INDIRECT("Table!A"&amp;$AW192):INDIRECT("Table!" &amp; $BA$211 &amp; $AW192),0)),"",INDIRECT(CONCATENATE("Table!",ADDRESS($AS192,MATCH(AA$1,INDIRECT("Table!A" &amp; $AW192):INDIRECT("Table!" &amp; $BA$211 &amp; $AW192),0)))))</f>
        <v/>
      </c>
      <c r="Z192" s="28" t="str">
        <f ca="1">IF(ISERROR(MATCH(AB$1,INDIRECT("Table!A"&amp;$AW192):INDIRECT("Table!" &amp; $BA$211 &amp; $AW192),0)),"",INDIRECT(CONCATENATE("Table!",ADDRESS($AS192,MATCH(AB$1,INDIRECT("Table!A" &amp; $AW192):INDIRECT("Table!" &amp; $BA$211 &amp; $AW192),0)))))</f>
        <v/>
      </c>
      <c r="AA192" s="278"/>
      <c r="AB192" s="278"/>
      <c r="AC192" s="28" t="str">
        <f ca="1">IF(ISERROR(MATCH(AF$1,INDIRECT("Table!A"&amp;$AW192):INDIRECT("Table!" &amp; $BA$211 &amp; $AW192),0)),"",INDIRECT(CONCATENATE("Table!",ADDRESS($AS192,MATCH(AF$1,INDIRECT("Table!A" &amp; $AW192):INDIRECT("Table!" &amp; $BA$211 &amp; $AW192),0)))))</f>
        <v/>
      </c>
      <c r="AD192" s="28" t="str">
        <f ca="1">IF(ISERROR(MATCH(AG$1,INDIRECT("Table!A"&amp;$AW192):INDIRECT("Table!" &amp; $BA$211 &amp; $AW192),0)),"",INDIRECT(CONCATENATE("Table!",ADDRESS($AS192,MATCH(AG$1,INDIRECT("Table!A" &amp; $AW192):INDIRECT("Table!" &amp; $BA$211 &amp; $AW192),0)))))</f>
        <v/>
      </c>
      <c r="AE192" s="28" t="str">
        <f ca="1">IF(ISERROR(MATCH(AH$1,INDIRECT("Table!A"&amp;$AW192):INDIRECT("Table!" &amp; $BA$211 &amp; $AW192),0)),"",INDIRECT(CONCATENATE("Table!",ADDRESS($AS192,MATCH(AH$1,INDIRECT("Table!A" &amp; $AW192):INDIRECT("Table!" &amp; $BA$211 &amp; $AW192),0)))))</f>
        <v/>
      </c>
      <c r="AF192" s="28" t="str">
        <f ca="1">IF(ISERROR(MATCH(AI$1,INDIRECT("Table!A"&amp;$AW192):INDIRECT("Table!" &amp; $BA$211 &amp; $AW192),0)),"",INDIRECT(CONCATENATE("Table!",ADDRESS($AS192,MATCH(AI$1,INDIRECT("Table!A" &amp; $AW192):INDIRECT("Table!" &amp; $BA$211 &amp; $AW192),0)))))</f>
        <v/>
      </c>
      <c r="AG192" s="28" t="str">
        <f ca="1">IF(ISERROR(MATCH(AJ$1,INDIRECT("Table!A"&amp;$AW192):INDIRECT("Table!" &amp; $BA$211 &amp; $AW192),0)),"",INDIRECT(CONCATENATE("Table!",ADDRESS($AS192,MATCH(AJ$1,INDIRECT("Table!A" &amp; $AW192):INDIRECT("Table!" &amp; $BA$211 &amp; $AW192),0)))))</f>
        <v/>
      </c>
      <c r="AH192" s="278" t="str">
        <f ca="1">IF(ISERROR(MATCH(AK$1,INDIRECT("Table!A"&amp;$AW192):INDIRECT("Table!" &amp; $BA$211 &amp; $AW192),0)),"",INDIRECT(CONCATENATE("Table!",ADDRESS($AS192,MATCH(AK$1,INDIRECT("Table!A" &amp; $AW192):INDIRECT("Table!" &amp; $BA$211 &amp; $AW192),0)))))</f>
        <v/>
      </c>
      <c r="AI192" s="278"/>
      <c r="AJ192" s="10"/>
      <c r="AK192" s="10"/>
      <c r="AO192" s="24"/>
      <c r="AS192" s="10"/>
      <c r="AW192" s="24"/>
      <c r="BA192" s="92"/>
    </row>
    <row r="193" spans="1:53">
      <c r="A193" s="4"/>
      <c r="B193" s="28" t="str">
        <f ca="1">IF(ISERROR(MATCH(B$1,INDIRECT("Table!A"&amp;$AO193):INDIRECT("Table!" &amp; $BA$211 &amp; $AO193),0)),"",INDIRECT(CONCATENATE("Table!",ADDRESS($AK193,MATCH(B$1,INDIRECT("Table!A" &amp; $AO193):INDIRECT("Table!" &amp; $BA$211 &amp; $AO193),0)))))</f>
        <v/>
      </c>
      <c r="C193" s="28" t="str">
        <f ca="1">IF(ISERROR(MATCH(C$1,INDIRECT("Table!A"&amp;$AO193):INDIRECT("Table!" &amp; $BA$211 &amp; $AO193),0)),"",INDIRECT(CONCATENATE("Table!",ADDRESS($AK193,MATCH(C$1,INDIRECT("Table!A" &amp; $AO193):INDIRECT("Table!" &amp; $BA$211 &amp; $AO193),0)))))</f>
        <v/>
      </c>
      <c r="D193" s="28" t="str">
        <f ca="1">IF(ISERROR(MATCH(D$1,INDIRECT("Table!A"&amp;$AO193):INDIRECT("Table!" &amp; $BA$211 &amp; $AO193),0)),"",INDIRECT(CONCATENATE("Table!",ADDRESS($AK193,MATCH(D$1,INDIRECT("Table!A" &amp; $AO193):INDIRECT("Table!" &amp; $BA$211 &amp; $AO193),0)))))</f>
        <v/>
      </c>
      <c r="E193" s="28" t="str">
        <f ca="1">IF(ISERROR(MATCH(E$1,INDIRECT("Table!A"&amp;$AO193):INDIRECT("Table!" &amp; $BA$211 &amp; $AO193),0)),"",INDIRECT(CONCATENATE("Table!",ADDRESS($AK193,MATCH(E$1,INDIRECT("Table!A" &amp; $AO193):INDIRECT("Table!" &amp; $BA$211 &amp; $AO193),0)))))</f>
        <v/>
      </c>
      <c r="F193" s="28" t="str">
        <f ca="1">IF(ISERROR(MATCH(F$1,INDIRECT("Table!A"&amp;$AO193):INDIRECT("Table!" &amp; $BA$211 &amp; $AO193),0)),"",INDIRECT(CONCATENATE("Table!",ADDRESS($AK193,MATCH(F$1,INDIRECT("Table!A" &amp; $AO193):INDIRECT("Table!" &amp; $BA$211 &amp; $AO193),0)))))</f>
        <v/>
      </c>
      <c r="G193" s="28" t="str">
        <f ca="1">IF(ISERROR(MATCH(G$1,INDIRECT("Table!A"&amp;$AO193):INDIRECT("Table!" &amp; $BA$211 &amp; $AO193),0)),"",INDIRECT(CONCATENATE("Table!",ADDRESS($AK193,MATCH(G$1,INDIRECT("Table!A" &amp; $AO193):INDIRECT("Table!" &amp; $BA$211 &amp; $AO193),0)))))</f>
        <v/>
      </c>
      <c r="H193" s="28" t="str">
        <f ca="1">IF(ISERROR(MATCH(H$1,INDIRECT("Table!A"&amp;$AO193):INDIRECT("Table!" &amp; $BA$211 &amp; $AO193),0)),"",INDIRECT(CONCATENATE("Table!",ADDRESS($AK193,MATCH(H$1,INDIRECT("Table!A" &amp; $AO193):INDIRECT("Table!" &amp; $BA$211 &amp; $AO193),0)))))</f>
        <v/>
      </c>
      <c r="I193" s="278"/>
      <c r="J193" s="278"/>
      <c r="K193" s="28" t="str">
        <f ca="1">IF(ISERROR(MATCH(L$1,INDIRECT("Table!A"&amp;$AO193):INDIRECT("Table!" &amp; $BA$211 &amp; $AO193),0)),"",INDIRECT(CONCATENATE("Table!",ADDRESS($AK193,MATCH(L$1,INDIRECT("Table!A" &amp; $AO193):INDIRECT("Table!" &amp; $BA$211 &amp; $AO193),0)))))</f>
        <v/>
      </c>
      <c r="L193" s="28" t="str">
        <f ca="1">IF(ISERROR(MATCH(M$1,INDIRECT("Table!A"&amp;$AO193):INDIRECT("Table!" &amp; $BA$211 &amp; $AO193),0)),"",INDIRECT(CONCATENATE("Table!",ADDRESS($AK193,MATCH(M$1,INDIRECT("Table!A" &amp; $AO193):INDIRECT("Table!" &amp; $BA$211 &amp; $AO193),0)))))</f>
        <v/>
      </c>
      <c r="M193" s="28" t="str">
        <f ca="1">IF(ISERROR(MATCH(N$1,INDIRECT("Table!A"&amp;$AO193):INDIRECT("Table!" &amp; $BA$211 &amp; $AO193),0)),"",INDIRECT(CONCATENATE("Table!",ADDRESS($AK193,MATCH(N$1,INDIRECT("Table!A" &amp; $AO193):INDIRECT("Table!" &amp; $BA$211 &amp; $AO193),0)))))</f>
        <v/>
      </c>
      <c r="N193" s="28" t="str">
        <f ca="1">IF(ISERROR(MATCH(O$1,INDIRECT("Table!A"&amp;$AO193):INDIRECT("Table!" &amp; $BA$211 &amp; $AO193),0)),"",INDIRECT(CONCATENATE("Table!",ADDRESS($AK193,MATCH(O$1,INDIRECT("Table!A" &amp; $AO193):INDIRECT("Table!" &amp; $BA$211 &amp; $AO193),0)))))</f>
        <v/>
      </c>
      <c r="O193" s="278"/>
      <c r="P193" s="278"/>
      <c r="Q193" s="278"/>
      <c r="R193" s="278"/>
      <c r="S193" s="28" t="str">
        <f ca="1">IF(ISERROR(MATCH(U$1,INDIRECT("Table!A"&amp;$AO193):INDIRECT("Table!" &amp;#REF! &amp; $AO193),0)),"",INDIRECT(CONCATENATE("Table!",ADDRESS($AK193,MATCH(U$1,INDIRECT("Table!A" &amp; $AO193):INDIRECT("Table!" &amp;#REF! &amp; $AO193),0)))))</f>
        <v/>
      </c>
      <c r="T193" s="28" t="str">
        <f ca="1">IF(ISERROR(MATCH(V$1,INDIRECT("Table!A"&amp;$AW193):INDIRECT("Table!" &amp; $BA$211 &amp; $AW193),0)),"",INDIRECT(CONCATENATE("Table!",ADDRESS($AS193,MATCH(V$1,INDIRECT("Table!A" &amp; $AW193):INDIRECT("Table!" &amp; $BA$211 &amp; $AW193),0)))))</f>
        <v/>
      </c>
      <c r="U193" s="28" t="str">
        <f ca="1">IF(ISERROR(MATCH(W$1,INDIRECT("Table!A"&amp;$AW193):INDIRECT("Table!" &amp; $BA$211 &amp; $AW193),0)),"",INDIRECT(CONCATENATE("Table!",ADDRESS($AS193,MATCH(W$1,INDIRECT("Table!A" &amp; $AW193):INDIRECT("Table!" &amp; $BA$211 &amp; $AW193),0)))))</f>
        <v/>
      </c>
      <c r="V193" s="28" t="str">
        <f ca="1">IF(ISERROR(MATCH(X$1,INDIRECT("Table!A"&amp;$AW193):INDIRECT("Table!" &amp; $BA$211 &amp; $AW193),0)),"",INDIRECT(CONCATENATE("Table!",ADDRESS($AS193,MATCH(X$1,INDIRECT("Table!A" &amp; $AW193):INDIRECT("Table!" &amp; $BA$211 &amp; $AW193),0)))))</f>
        <v/>
      </c>
      <c r="W193" s="28" t="str">
        <f ca="1">IF(ISERROR(MATCH(Y$1,INDIRECT("Table!A"&amp;$AW193):INDIRECT("Table!" &amp; $BA$211 &amp; $AW193),0)),"",INDIRECT(CONCATENATE("Table!",ADDRESS($AS193,MATCH(Y$1,INDIRECT("Table!A" &amp; $AW193):INDIRECT("Table!" &amp; $BA$211 &amp; $AW193),0)))))</f>
        <v/>
      </c>
      <c r="X193" s="28" t="str">
        <f ca="1">IF(ISERROR(MATCH(Z$1,INDIRECT("Table!A"&amp;$AW193):INDIRECT("Table!" &amp; $BA$211 &amp; $AW193),0)),"",INDIRECT(CONCATENATE("Table!",ADDRESS($AS193,MATCH(Z$1,INDIRECT("Table!A" &amp; $AW193):INDIRECT("Table!" &amp; $BA$211 &amp; $AW193),0)))))</f>
        <v/>
      </c>
      <c r="Y193" s="28" t="str">
        <f ca="1">IF(ISERROR(MATCH(AA$1,INDIRECT("Table!A"&amp;$AW193):INDIRECT("Table!" &amp; $BA$211 &amp; $AW193),0)),"",INDIRECT(CONCATENATE("Table!",ADDRESS($AS193,MATCH(AA$1,INDIRECT("Table!A" &amp; $AW193):INDIRECT("Table!" &amp; $BA$211 &amp; $AW193),0)))))</f>
        <v/>
      </c>
      <c r="Z193" s="28" t="str">
        <f ca="1">IF(ISERROR(MATCH(AB$1,INDIRECT("Table!A"&amp;$AW193):INDIRECT("Table!" &amp; $BA$211 &amp; $AW193),0)),"",INDIRECT(CONCATENATE("Table!",ADDRESS($AS193,MATCH(AB$1,INDIRECT("Table!A" &amp; $AW193):INDIRECT("Table!" &amp; $BA$211 &amp; $AW193),0)))))</f>
        <v/>
      </c>
      <c r="AA193" s="278"/>
      <c r="AB193" s="278"/>
      <c r="AC193" s="28" t="str">
        <f ca="1">IF(ISERROR(MATCH(AF$1,INDIRECT("Table!A"&amp;$AW193):INDIRECT("Table!" &amp; $BA$211 &amp; $AW193),0)),"",INDIRECT(CONCATENATE("Table!",ADDRESS($AS193,MATCH(AF$1,INDIRECT("Table!A" &amp; $AW193):INDIRECT("Table!" &amp; $BA$211 &amp; $AW193),0)))))</f>
        <v/>
      </c>
      <c r="AD193" s="28" t="str">
        <f ca="1">IF(ISERROR(MATCH(AG$1,INDIRECT("Table!A"&amp;$AW193):INDIRECT("Table!" &amp; $BA$211 &amp; $AW193),0)),"",INDIRECT(CONCATENATE("Table!",ADDRESS($AS193,MATCH(AG$1,INDIRECT("Table!A" &amp; $AW193):INDIRECT("Table!" &amp; $BA$211 &amp; $AW193),0)))))</f>
        <v/>
      </c>
      <c r="AE193" s="28" t="str">
        <f ca="1">IF(ISERROR(MATCH(AH$1,INDIRECT("Table!A"&amp;$AW193):INDIRECT("Table!" &amp; $BA$211 &amp; $AW193),0)),"",INDIRECT(CONCATENATE("Table!",ADDRESS($AS193,MATCH(AH$1,INDIRECT("Table!A" &amp; $AW193):INDIRECT("Table!" &amp; $BA$211 &amp; $AW193),0)))))</f>
        <v/>
      </c>
      <c r="AF193" s="28" t="str">
        <f ca="1">IF(ISERROR(MATCH(AI$1,INDIRECT("Table!A"&amp;$AW193):INDIRECT("Table!" &amp; $BA$211 &amp; $AW193),0)),"",INDIRECT(CONCATENATE("Table!",ADDRESS($AS193,MATCH(AI$1,INDIRECT("Table!A" &amp; $AW193):INDIRECT("Table!" &amp; $BA$211 &amp; $AW193),0)))))</f>
        <v/>
      </c>
      <c r="AG193" s="28" t="str">
        <f ca="1">IF(ISERROR(MATCH(AJ$1,INDIRECT("Table!A"&amp;$AW193):INDIRECT("Table!" &amp; $BA$211 &amp; $AW193),0)),"",INDIRECT(CONCATENATE("Table!",ADDRESS($AS193,MATCH(AJ$1,INDIRECT("Table!A" &amp; $AW193):INDIRECT("Table!" &amp; $BA$211 &amp; $AW193),0)))))</f>
        <v/>
      </c>
      <c r="AH193" s="278" t="str">
        <f ca="1">IF(ISERROR(MATCH(AK$1,INDIRECT("Table!A"&amp;$AW193):INDIRECT("Table!" &amp; $BA$211 &amp; $AW193),0)),"",INDIRECT(CONCATENATE("Table!",ADDRESS($AS193,MATCH(AK$1,INDIRECT("Table!A" &amp; $AW193):INDIRECT("Table!" &amp; $BA$211 &amp; $AW193),0)))))</f>
        <v/>
      </c>
      <c r="AI193" s="278"/>
      <c r="AJ193" s="10"/>
      <c r="AK193" s="10"/>
      <c r="AO193" s="24"/>
      <c r="AS193" s="10"/>
      <c r="AW193" s="24"/>
      <c r="BA193" s="91"/>
    </row>
    <row r="194" spans="1:53">
      <c r="A194" s="4"/>
      <c r="B194" s="28" t="str">
        <f ca="1">IF(ISERROR(MATCH(B$1,INDIRECT("Table!A"&amp;$AO194):INDIRECT("Table!" &amp; $BA$211 &amp; $AO194),0)),"",INDIRECT(CONCATENATE("Table!",ADDRESS($AK194,MATCH(B$1,INDIRECT("Table!A" &amp; $AO194):INDIRECT("Table!" &amp; $BA$211 &amp; $AO194),0)))))</f>
        <v/>
      </c>
      <c r="C194" s="28" t="str">
        <f ca="1">IF(ISERROR(MATCH(C$1,INDIRECT("Table!A"&amp;$AO194):INDIRECT("Table!" &amp; $BA$211 &amp; $AO194),0)),"",INDIRECT(CONCATENATE("Table!",ADDRESS($AK194,MATCH(C$1,INDIRECT("Table!A" &amp; $AO194):INDIRECT("Table!" &amp; $BA$211 &amp; $AO194),0)))))</f>
        <v/>
      </c>
      <c r="D194" s="28" t="str">
        <f ca="1">IF(ISERROR(MATCH(D$1,INDIRECT("Table!A"&amp;$AO194):INDIRECT("Table!" &amp; $BA$211 &amp; $AO194),0)),"",INDIRECT(CONCATENATE("Table!",ADDRESS($AK194,MATCH(D$1,INDIRECT("Table!A" &amp; $AO194):INDIRECT("Table!" &amp; $BA$211 &amp; $AO194),0)))))</f>
        <v/>
      </c>
      <c r="E194" s="28" t="str">
        <f ca="1">IF(ISERROR(MATCH(E$1,INDIRECT("Table!A"&amp;$AO194):INDIRECT("Table!" &amp; $BA$211 &amp; $AO194),0)),"",INDIRECT(CONCATENATE("Table!",ADDRESS($AK194,MATCH(E$1,INDIRECT("Table!A" &amp; $AO194):INDIRECT("Table!" &amp; $BA$211 &amp; $AO194),0)))))</f>
        <v/>
      </c>
      <c r="F194" s="28" t="str">
        <f ca="1">IF(ISERROR(MATCH(F$1,INDIRECT("Table!A"&amp;$AO194):INDIRECT("Table!" &amp; $BA$211 &amp; $AO194),0)),"",INDIRECT(CONCATENATE("Table!",ADDRESS($AK194,MATCH(F$1,INDIRECT("Table!A" &amp; $AO194):INDIRECT("Table!" &amp; $BA$211 &amp; $AO194),0)))))</f>
        <v/>
      </c>
      <c r="G194" s="28" t="str">
        <f ca="1">IF(ISERROR(MATCH(G$1,INDIRECT("Table!A"&amp;$AO194):INDIRECT("Table!" &amp; $BA$211 &amp; $AO194),0)),"",INDIRECT(CONCATENATE("Table!",ADDRESS($AK194,MATCH(G$1,INDIRECT("Table!A" &amp; $AO194):INDIRECT("Table!" &amp; $BA$211 &amp; $AO194),0)))))</f>
        <v/>
      </c>
      <c r="H194" s="28" t="str">
        <f ca="1">IF(ISERROR(MATCH(H$1,INDIRECT("Table!A"&amp;$AO194):INDIRECT("Table!" &amp; $BA$211 &amp; $AO194),0)),"",INDIRECT(CONCATENATE("Table!",ADDRESS($AK194,MATCH(H$1,INDIRECT("Table!A" &amp; $AO194):INDIRECT("Table!" &amp; $BA$211 &amp; $AO194),0)))))</f>
        <v/>
      </c>
      <c r="I194" s="278"/>
      <c r="J194" s="278"/>
      <c r="K194" s="28" t="str">
        <f ca="1">IF(ISERROR(MATCH(L$1,INDIRECT("Table!A"&amp;$AO194):INDIRECT("Table!" &amp; $BA$211 &amp; $AO194),0)),"",INDIRECT(CONCATENATE("Table!",ADDRESS($AK194,MATCH(L$1,INDIRECT("Table!A" &amp; $AO194):INDIRECT("Table!" &amp; $BA$211 &amp; $AO194),0)))))</f>
        <v/>
      </c>
      <c r="L194" s="28" t="str">
        <f ca="1">IF(ISERROR(MATCH(M$1,INDIRECT("Table!A"&amp;$AO194):INDIRECT("Table!" &amp; $BA$211 &amp; $AO194),0)),"",INDIRECT(CONCATENATE("Table!",ADDRESS($AK194,MATCH(M$1,INDIRECT("Table!A" &amp; $AO194):INDIRECT("Table!" &amp; $BA$211 &amp; $AO194),0)))))</f>
        <v/>
      </c>
      <c r="M194" s="28" t="str">
        <f ca="1">IF(ISERROR(MATCH(N$1,INDIRECT("Table!A"&amp;$AO194):INDIRECT("Table!" &amp; $BA$211 &amp; $AO194),0)),"",INDIRECT(CONCATENATE("Table!",ADDRESS($AK194,MATCH(N$1,INDIRECT("Table!A" &amp; $AO194):INDIRECT("Table!" &amp; $BA$211 &amp; $AO194),0)))))</f>
        <v/>
      </c>
      <c r="N194" s="28" t="str">
        <f ca="1">IF(ISERROR(MATCH(O$1,INDIRECT("Table!A"&amp;$AO194):INDIRECT("Table!" &amp; $BA$211 &amp; $AO194),0)),"",INDIRECT(CONCATENATE("Table!",ADDRESS($AK194,MATCH(O$1,INDIRECT("Table!A" &amp; $AO194):INDIRECT("Table!" &amp; $BA$211 &amp; $AO194),0)))))</f>
        <v/>
      </c>
      <c r="O194" s="278"/>
      <c r="P194" s="278"/>
      <c r="Q194" s="278"/>
      <c r="R194" s="278"/>
      <c r="S194" s="28" t="str">
        <f ca="1">IF(ISERROR(MATCH(U$1,INDIRECT("Table!A"&amp;$AO194):INDIRECT("Table!" &amp;#REF! &amp; $AO194),0)),"",INDIRECT(CONCATENATE("Table!",ADDRESS($AK194,MATCH(U$1,INDIRECT("Table!A" &amp; $AO194):INDIRECT("Table!" &amp;#REF! &amp; $AO194),0)))))</f>
        <v/>
      </c>
      <c r="T194" s="28" t="str">
        <f ca="1">IF(ISERROR(MATCH(V$1,INDIRECT("Table!A"&amp;$AW194):INDIRECT("Table!" &amp; $BA$211 &amp; $AW194),0)),"",INDIRECT(CONCATENATE("Table!",ADDRESS($AS194,MATCH(V$1,INDIRECT("Table!A" &amp; $AW194):INDIRECT("Table!" &amp; $BA$211 &amp; $AW194),0)))))</f>
        <v/>
      </c>
      <c r="U194" s="28" t="str">
        <f ca="1">IF(ISERROR(MATCH(W$1,INDIRECT("Table!A"&amp;$AW194):INDIRECT("Table!" &amp; $BA$211 &amp; $AW194),0)),"",INDIRECT(CONCATENATE("Table!",ADDRESS($AS194,MATCH(W$1,INDIRECT("Table!A" &amp; $AW194):INDIRECT("Table!" &amp; $BA$211 &amp; $AW194),0)))))</f>
        <v/>
      </c>
      <c r="V194" s="28" t="str">
        <f ca="1">IF(ISERROR(MATCH(X$1,INDIRECT("Table!A"&amp;$AW194):INDIRECT("Table!" &amp; $BA$211 &amp; $AW194),0)),"",INDIRECT(CONCATENATE("Table!",ADDRESS($AS194,MATCH(X$1,INDIRECT("Table!A" &amp; $AW194):INDIRECT("Table!" &amp; $BA$211 &amp; $AW194),0)))))</f>
        <v/>
      </c>
      <c r="W194" s="28" t="str">
        <f ca="1">IF(ISERROR(MATCH(Y$1,INDIRECT("Table!A"&amp;$AW194):INDIRECT("Table!" &amp; $BA$211 &amp; $AW194),0)),"",INDIRECT(CONCATENATE("Table!",ADDRESS($AS194,MATCH(Y$1,INDIRECT("Table!A" &amp; $AW194):INDIRECT("Table!" &amp; $BA$211 &amp; $AW194),0)))))</f>
        <v/>
      </c>
      <c r="X194" s="28" t="str">
        <f ca="1">IF(ISERROR(MATCH(Z$1,INDIRECT("Table!A"&amp;$AW194):INDIRECT("Table!" &amp; $BA$211 &amp; $AW194),0)),"",INDIRECT(CONCATENATE("Table!",ADDRESS($AS194,MATCH(Z$1,INDIRECT("Table!A" &amp; $AW194):INDIRECT("Table!" &amp; $BA$211 &amp; $AW194),0)))))</f>
        <v/>
      </c>
      <c r="Y194" s="28" t="str">
        <f ca="1">IF(ISERROR(MATCH(AA$1,INDIRECT("Table!A"&amp;$AW194):INDIRECT("Table!" &amp; $BA$211 &amp; $AW194),0)),"",INDIRECT(CONCATENATE("Table!",ADDRESS($AS194,MATCH(AA$1,INDIRECT("Table!A" &amp; $AW194):INDIRECT("Table!" &amp; $BA$211 &amp; $AW194),0)))))</f>
        <v/>
      </c>
      <c r="Z194" s="28" t="str">
        <f ca="1">IF(ISERROR(MATCH(AB$1,INDIRECT("Table!A"&amp;$AW194):INDIRECT("Table!" &amp; $BA$211 &amp; $AW194),0)),"",INDIRECT(CONCATENATE("Table!",ADDRESS($AS194,MATCH(AB$1,INDIRECT("Table!A" &amp; $AW194):INDIRECT("Table!" &amp; $BA$211 &amp; $AW194),0)))))</f>
        <v/>
      </c>
      <c r="AA194" s="278"/>
      <c r="AB194" s="278"/>
      <c r="AC194" s="28" t="str">
        <f ca="1">IF(ISERROR(MATCH(AF$1,INDIRECT("Table!A"&amp;$AW194):INDIRECT("Table!" &amp; $BA$211 &amp; $AW194),0)),"",INDIRECT(CONCATENATE("Table!",ADDRESS($AS194,MATCH(AF$1,INDIRECT("Table!A" &amp; $AW194):INDIRECT("Table!" &amp; $BA$211 &amp; $AW194),0)))))</f>
        <v/>
      </c>
      <c r="AD194" s="28" t="str">
        <f ca="1">IF(ISERROR(MATCH(AG$1,INDIRECT("Table!A"&amp;$AW194):INDIRECT("Table!" &amp; $BA$211 &amp; $AW194),0)),"",INDIRECT(CONCATENATE("Table!",ADDRESS($AS194,MATCH(AG$1,INDIRECT("Table!A" &amp; $AW194):INDIRECT("Table!" &amp; $BA$211 &amp; $AW194),0)))))</f>
        <v/>
      </c>
      <c r="AE194" s="28" t="str">
        <f ca="1">IF(ISERROR(MATCH(AH$1,INDIRECT("Table!A"&amp;$AW194):INDIRECT("Table!" &amp; $BA$211 &amp; $AW194),0)),"",INDIRECT(CONCATENATE("Table!",ADDRESS($AS194,MATCH(AH$1,INDIRECT("Table!A" &amp; $AW194):INDIRECT("Table!" &amp; $BA$211 &amp; $AW194),0)))))</f>
        <v/>
      </c>
      <c r="AF194" s="28" t="str">
        <f ca="1">IF(ISERROR(MATCH(AI$1,INDIRECT("Table!A"&amp;$AW194):INDIRECT("Table!" &amp; $BA$211 &amp; $AW194),0)),"",INDIRECT(CONCATENATE("Table!",ADDRESS($AS194,MATCH(AI$1,INDIRECT("Table!A" &amp; $AW194):INDIRECT("Table!" &amp; $BA$211 &amp; $AW194),0)))))</f>
        <v/>
      </c>
      <c r="AG194" s="28" t="str">
        <f ca="1">IF(ISERROR(MATCH(AJ$1,INDIRECT("Table!A"&amp;$AW194):INDIRECT("Table!" &amp; $BA$211 &amp; $AW194),0)),"",INDIRECT(CONCATENATE("Table!",ADDRESS($AS194,MATCH(AJ$1,INDIRECT("Table!A" &amp; $AW194):INDIRECT("Table!" &amp; $BA$211 &amp; $AW194),0)))))</f>
        <v/>
      </c>
      <c r="AH194" s="278" t="str">
        <f ca="1">IF(ISERROR(MATCH(AK$1,INDIRECT("Table!A"&amp;$AW194):INDIRECT("Table!" &amp; $BA$211 &amp; $AW194),0)),"",INDIRECT(CONCATENATE("Table!",ADDRESS($AS194,MATCH(AK$1,INDIRECT("Table!A" &amp; $AW194):INDIRECT("Table!" &amp; $BA$211 &amp; $AW194),0)))))</f>
        <v/>
      </c>
      <c r="AI194" s="278"/>
      <c r="AJ194" s="10"/>
      <c r="AK194" s="10"/>
      <c r="AO194" s="24"/>
      <c r="AS194" s="10"/>
      <c r="AW194" s="24"/>
      <c r="BA194" s="90"/>
    </row>
    <row r="195" spans="1:53">
      <c r="A195" s="4"/>
      <c r="B195" s="28" t="str">
        <f ca="1">IF(ISERROR(MATCH(B$1,INDIRECT("Table!A"&amp;$AO195):INDIRECT("Table!" &amp; $BA$211 &amp; $AO195),0)),"",INDIRECT(CONCATENATE("Table!",ADDRESS($AK195,MATCH(B$1,INDIRECT("Table!A" &amp; $AO195):INDIRECT("Table!" &amp; $BA$211 &amp; $AO195),0)))))</f>
        <v/>
      </c>
      <c r="C195" s="28" t="str">
        <f ca="1">IF(ISERROR(MATCH(C$1,INDIRECT("Table!A"&amp;$AO195):INDIRECT("Table!" &amp; $BA$211 &amp; $AO195),0)),"",INDIRECT(CONCATENATE("Table!",ADDRESS($AK195,MATCH(C$1,INDIRECT("Table!A" &amp; $AO195):INDIRECT("Table!" &amp; $BA$211 &amp; $AO195),0)))))</f>
        <v/>
      </c>
      <c r="D195" s="28" t="str">
        <f ca="1">IF(ISERROR(MATCH(D$1,INDIRECT("Table!A"&amp;$AO195):INDIRECT("Table!" &amp; $BA$211 &amp; $AO195),0)),"",INDIRECT(CONCATENATE("Table!",ADDRESS($AK195,MATCH(D$1,INDIRECT("Table!A" &amp; $AO195):INDIRECT("Table!" &amp; $BA$211 &amp; $AO195),0)))))</f>
        <v/>
      </c>
      <c r="E195" s="28" t="str">
        <f ca="1">IF(ISERROR(MATCH(E$1,INDIRECT("Table!A"&amp;$AO195):INDIRECT("Table!" &amp; $BA$211 &amp; $AO195),0)),"",INDIRECT(CONCATENATE("Table!",ADDRESS($AK195,MATCH(E$1,INDIRECT("Table!A" &amp; $AO195):INDIRECT("Table!" &amp; $BA$211 &amp; $AO195),0)))))</f>
        <v/>
      </c>
      <c r="F195" s="28" t="str">
        <f ca="1">IF(ISERROR(MATCH(F$1,INDIRECT("Table!A"&amp;$AO195):INDIRECT("Table!" &amp; $BA$211 &amp; $AO195),0)),"",INDIRECT(CONCATENATE("Table!",ADDRESS($AK195,MATCH(F$1,INDIRECT("Table!A" &amp; $AO195):INDIRECT("Table!" &amp; $BA$211 &amp; $AO195),0)))))</f>
        <v/>
      </c>
      <c r="G195" s="28" t="str">
        <f ca="1">IF(ISERROR(MATCH(G$1,INDIRECT("Table!A"&amp;$AO195):INDIRECT("Table!" &amp; $BA$211 &amp; $AO195),0)),"",INDIRECT(CONCATENATE("Table!",ADDRESS($AK195,MATCH(G$1,INDIRECT("Table!A" &amp; $AO195):INDIRECT("Table!" &amp; $BA$211 &amp; $AO195),0)))))</f>
        <v/>
      </c>
      <c r="H195" s="28" t="str">
        <f ca="1">IF(ISERROR(MATCH(H$1,INDIRECT("Table!A"&amp;$AO195):INDIRECT("Table!" &amp; $BA$211 &amp; $AO195),0)),"",INDIRECT(CONCATENATE("Table!",ADDRESS($AK195,MATCH(H$1,INDIRECT("Table!A" &amp; $AO195):INDIRECT("Table!" &amp; $BA$211 &amp; $AO195),0)))))</f>
        <v/>
      </c>
      <c r="I195" s="278"/>
      <c r="J195" s="278"/>
      <c r="K195" s="28" t="str">
        <f ca="1">IF(ISERROR(MATCH(L$1,INDIRECT("Table!A"&amp;$AO195):INDIRECT("Table!" &amp; $BA$211 &amp; $AO195),0)),"",INDIRECT(CONCATENATE("Table!",ADDRESS($AK195,MATCH(L$1,INDIRECT("Table!A" &amp; $AO195):INDIRECT("Table!" &amp; $BA$211 &amp; $AO195),0)))))</f>
        <v/>
      </c>
      <c r="L195" s="28" t="str">
        <f ca="1">IF(ISERROR(MATCH(M$1,INDIRECT("Table!A"&amp;$AO195):INDIRECT("Table!" &amp; $BA$211 &amp; $AO195),0)),"",INDIRECT(CONCATENATE("Table!",ADDRESS($AK195,MATCH(M$1,INDIRECT("Table!A" &amp; $AO195):INDIRECT("Table!" &amp; $BA$211 &amp; $AO195),0)))))</f>
        <v/>
      </c>
      <c r="M195" s="28" t="str">
        <f ca="1">IF(ISERROR(MATCH(N$1,INDIRECT("Table!A"&amp;$AO195):INDIRECT("Table!" &amp; $BA$211 &amp; $AO195),0)),"",INDIRECT(CONCATENATE("Table!",ADDRESS($AK195,MATCH(N$1,INDIRECT("Table!A" &amp; $AO195):INDIRECT("Table!" &amp; $BA$211 &amp; $AO195),0)))))</f>
        <v/>
      </c>
      <c r="N195" s="28" t="str">
        <f ca="1">IF(ISERROR(MATCH(O$1,INDIRECT("Table!A"&amp;$AO195):INDIRECT("Table!" &amp; $BA$211 &amp; $AO195),0)),"",INDIRECT(CONCATENATE("Table!",ADDRESS($AK195,MATCH(O$1,INDIRECT("Table!A" &amp; $AO195):INDIRECT("Table!" &amp; $BA$211 &amp; $AO195),0)))))</f>
        <v/>
      </c>
      <c r="O195" s="278"/>
      <c r="P195" s="278"/>
      <c r="Q195" s="278"/>
      <c r="R195" s="278"/>
      <c r="S195" s="28" t="str">
        <f ca="1">IF(ISERROR(MATCH(U$1,INDIRECT("Table!A"&amp;$AO195):INDIRECT("Table!" &amp;#REF! &amp; $AO195),0)),"",INDIRECT(CONCATENATE("Table!",ADDRESS($AK195,MATCH(U$1,INDIRECT("Table!A" &amp; $AO195):INDIRECT("Table!" &amp;#REF! &amp; $AO195),0)))))</f>
        <v/>
      </c>
      <c r="T195" s="28" t="str">
        <f ca="1">IF(ISERROR(MATCH(V$1,INDIRECT("Table!A"&amp;$AW195):INDIRECT("Table!" &amp; $BA$211 &amp; $AW195),0)),"",INDIRECT(CONCATENATE("Table!",ADDRESS($AS195,MATCH(V$1,INDIRECT("Table!A" &amp; $AW195):INDIRECT("Table!" &amp; $BA$211 &amp; $AW195),0)))))</f>
        <v/>
      </c>
      <c r="U195" s="28" t="str">
        <f ca="1">IF(ISERROR(MATCH(W$1,INDIRECT("Table!A"&amp;$AW195):INDIRECT("Table!" &amp; $BA$211 &amp; $AW195),0)),"",INDIRECT(CONCATENATE("Table!",ADDRESS($AS195,MATCH(W$1,INDIRECT("Table!A" &amp; $AW195):INDIRECT("Table!" &amp; $BA$211 &amp; $AW195),0)))))</f>
        <v/>
      </c>
      <c r="V195" s="28" t="str">
        <f ca="1">IF(ISERROR(MATCH(X$1,INDIRECT("Table!A"&amp;$AW195):INDIRECT("Table!" &amp; $BA$211 &amp; $AW195),0)),"",INDIRECT(CONCATENATE("Table!",ADDRESS($AS195,MATCH(X$1,INDIRECT("Table!A" &amp; $AW195):INDIRECT("Table!" &amp; $BA$211 &amp; $AW195),0)))))</f>
        <v/>
      </c>
      <c r="W195" s="28" t="str">
        <f ca="1">IF(ISERROR(MATCH(Y$1,INDIRECT("Table!A"&amp;$AW195):INDIRECT("Table!" &amp; $BA$211 &amp; $AW195),0)),"",INDIRECT(CONCATENATE("Table!",ADDRESS($AS195,MATCH(Y$1,INDIRECT("Table!A" &amp; $AW195):INDIRECT("Table!" &amp; $BA$211 &amp; $AW195),0)))))</f>
        <v/>
      </c>
      <c r="X195" s="28" t="str">
        <f ca="1">IF(ISERROR(MATCH(Z$1,INDIRECT("Table!A"&amp;$AW195):INDIRECT("Table!" &amp; $BA$211 &amp; $AW195),0)),"",INDIRECT(CONCATENATE("Table!",ADDRESS($AS195,MATCH(Z$1,INDIRECT("Table!A" &amp; $AW195):INDIRECT("Table!" &amp; $BA$211 &amp; $AW195),0)))))</f>
        <v/>
      </c>
      <c r="Y195" s="28" t="str">
        <f ca="1">IF(ISERROR(MATCH(AA$1,INDIRECT("Table!A"&amp;$AW195):INDIRECT("Table!" &amp; $BA$211 &amp; $AW195),0)),"",INDIRECT(CONCATENATE("Table!",ADDRESS($AS195,MATCH(AA$1,INDIRECT("Table!A" &amp; $AW195):INDIRECT("Table!" &amp; $BA$211 &amp; $AW195),0)))))</f>
        <v/>
      </c>
      <c r="Z195" s="28" t="str">
        <f ca="1">IF(ISERROR(MATCH(AB$1,INDIRECT("Table!A"&amp;$AW195):INDIRECT("Table!" &amp; $BA$211 &amp; $AW195),0)),"",INDIRECT(CONCATENATE("Table!",ADDRESS($AS195,MATCH(AB$1,INDIRECT("Table!A" &amp; $AW195):INDIRECT("Table!" &amp; $BA$211 &amp; $AW195),0)))))</f>
        <v/>
      </c>
      <c r="AA195" s="278"/>
      <c r="AB195" s="278"/>
      <c r="AC195" s="28" t="str">
        <f ca="1">IF(ISERROR(MATCH(AF$1,INDIRECT("Table!A"&amp;$AW195):INDIRECT("Table!" &amp; $BA$211 &amp; $AW195),0)),"",INDIRECT(CONCATENATE("Table!",ADDRESS($AS195,MATCH(AF$1,INDIRECT("Table!A" &amp; $AW195):INDIRECT("Table!" &amp; $BA$211 &amp; $AW195),0)))))</f>
        <v/>
      </c>
      <c r="AD195" s="28" t="str">
        <f ca="1">IF(ISERROR(MATCH(AG$1,INDIRECT("Table!A"&amp;$AW195):INDIRECT("Table!" &amp; $BA$211 &amp; $AW195),0)),"",INDIRECT(CONCATENATE("Table!",ADDRESS($AS195,MATCH(AG$1,INDIRECT("Table!A" &amp; $AW195):INDIRECT("Table!" &amp; $BA$211 &amp; $AW195),0)))))</f>
        <v/>
      </c>
      <c r="AE195" s="28" t="str">
        <f ca="1">IF(ISERROR(MATCH(AH$1,INDIRECT("Table!A"&amp;$AW195):INDIRECT("Table!" &amp; $BA$211 &amp; $AW195),0)),"",INDIRECT(CONCATENATE("Table!",ADDRESS($AS195,MATCH(AH$1,INDIRECT("Table!A" &amp; $AW195):INDIRECT("Table!" &amp; $BA$211 &amp; $AW195),0)))))</f>
        <v/>
      </c>
      <c r="AF195" s="28" t="str">
        <f ca="1">IF(ISERROR(MATCH(AI$1,INDIRECT("Table!A"&amp;$AW195):INDIRECT("Table!" &amp; $BA$211 &amp; $AW195),0)),"",INDIRECT(CONCATENATE("Table!",ADDRESS($AS195,MATCH(AI$1,INDIRECT("Table!A" &amp; $AW195):INDIRECT("Table!" &amp; $BA$211 &amp; $AW195),0)))))</f>
        <v/>
      </c>
      <c r="AG195" s="28" t="str">
        <f ca="1">IF(ISERROR(MATCH(AJ$1,INDIRECT("Table!A"&amp;$AW195):INDIRECT("Table!" &amp; $BA$211 &amp; $AW195),0)),"",INDIRECT(CONCATENATE("Table!",ADDRESS($AS195,MATCH(AJ$1,INDIRECT("Table!A" &amp; $AW195):INDIRECT("Table!" &amp; $BA$211 &amp; $AW195),0)))))</f>
        <v/>
      </c>
      <c r="AH195" s="278" t="str">
        <f ca="1">IF(ISERROR(MATCH(AK$1,INDIRECT("Table!A"&amp;$AW195):INDIRECT("Table!" &amp; $BA$211 &amp; $AW195),0)),"",INDIRECT(CONCATENATE("Table!",ADDRESS($AS195,MATCH(AK$1,INDIRECT("Table!A" &amp; $AW195):INDIRECT("Table!" &amp; $BA$211 &amp; $AW195),0)))))</f>
        <v/>
      </c>
      <c r="AI195" s="278"/>
      <c r="AJ195" s="10"/>
      <c r="AK195" s="10"/>
      <c r="AO195" s="24"/>
      <c r="AS195" s="10"/>
      <c r="AW195" s="24"/>
      <c r="BA195" s="89"/>
    </row>
    <row r="196" spans="1:53">
      <c r="A196" s="4"/>
      <c r="B196" s="28" t="str">
        <f ca="1">IF(ISERROR(MATCH(B$1,INDIRECT("Table!A"&amp;$AO196):INDIRECT("Table!" &amp; $BA$211 &amp; $AO196),0)),"",INDIRECT(CONCATENATE("Table!",ADDRESS($AK196,MATCH(B$1,INDIRECT("Table!A" &amp; $AO196):INDIRECT("Table!" &amp; $BA$211 &amp; $AO196),0)))))</f>
        <v/>
      </c>
      <c r="C196" s="28" t="str">
        <f ca="1">IF(ISERROR(MATCH(C$1,INDIRECT("Table!A"&amp;$AO196):INDIRECT("Table!" &amp; $BA$211 &amp; $AO196),0)),"",INDIRECT(CONCATENATE("Table!",ADDRESS($AK196,MATCH(C$1,INDIRECT("Table!A" &amp; $AO196):INDIRECT("Table!" &amp; $BA$211 &amp; $AO196),0)))))</f>
        <v/>
      </c>
      <c r="D196" s="28" t="str">
        <f ca="1">IF(ISERROR(MATCH(D$1,INDIRECT("Table!A"&amp;$AO196):INDIRECT("Table!" &amp; $BA$211 &amp; $AO196),0)),"",INDIRECT(CONCATENATE("Table!",ADDRESS($AK196,MATCH(D$1,INDIRECT("Table!A" &amp; $AO196):INDIRECT("Table!" &amp; $BA$211 &amp; $AO196),0)))))</f>
        <v/>
      </c>
      <c r="E196" s="28" t="str">
        <f ca="1">IF(ISERROR(MATCH(E$1,INDIRECT("Table!A"&amp;$AO196):INDIRECT("Table!" &amp; $BA$211 &amp; $AO196),0)),"",INDIRECT(CONCATENATE("Table!",ADDRESS($AK196,MATCH(E$1,INDIRECT("Table!A" &amp; $AO196):INDIRECT("Table!" &amp; $BA$211 &amp; $AO196),0)))))</f>
        <v/>
      </c>
      <c r="F196" s="28" t="str">
        <f ca="1">IF(ISERROR(MATCH(F$1,INDIRECT("Table!A"&amp;$AO196):INDIRECT("Table!" &amp; $BA$211 &amp; $AO196),0)),"",INDIRECT(CONCATENATE("Table!",ADDRESS($AK196,MATCH(F$1,INDIRECT("Table!A" &amp; $AO196):INDIRECT("Table!" &amp; $BA$211 &amp; $AO196),0)))))</f>
        <v/>
      </c>
      <c r="G196" s="28" t="str">
        <f ca="1">IF(ISERROR(MATCH(G$1,INDIRECT("Table!A"&amp;$AO196):INDIRECT("Table!" &amp; $BA$211 &amp; $AO196),0)),"",INDIRECT(CONCATENATE("Table!",ADDRESS($AK196,MATCH(G$1,INDIRECT("Table!A" &amp; $AO196):INDIRECT("Table!" &amp; $BA$211 &amp; $AO196),0)))))</f>
        <v/>
      </c>
      <c r="H196" s="28" t="str">
        <f ca="1">IF(ISERROR(MATCH(H$1,INDIRECT("Table!A"&amp;$AO196):INDIRECT("Table!" &amp; $BA$211 &amp; $AO196),0)),"",INDIRECT(CONCATENATE("Table!",ADDRESS($AK196,MATCH(H$1,INDIRECT("Table!A" &amp; $AO196):INDIRECT("Table!" &amp; $BA$211 &amp; $AO196),0)))))</f>
        <v/>
      </c>
      <c r="I196" s="278"/>
      <c r="J196" s="278"/>
      <c r="K196" s="28" t="str">
        <f ca="1">IF(ISERROR(MATCH(L$1,INDIRECT("Table!A"&amp;$AO196):INDIRECT("Table!" &amp; $BA$211 &amp; $AO196),0)),"",INDIRECT(CONCATENATE("Table!",ADDRESS($AK196,MATCH(L$1,INDIRECT("Table!A" &amp; $AO196):INDIRECT("Table!" &amp; $BA$211 &amp; $AO196),0)))))</f>
        <v/>
      </c>
      <c r="L196" s="28" t="str">
        <f ca="1">IF(ISERROR(MATCH(M$1,INDIRECT("Table!A"&amp;$AO196):INDIRECT("Table!" &amp; $BA$211 &amp; $AO196),0)),"",INDIRECT(CONCATENATE("Table!",ADDRESS($AK196,MATCH(M$1,INDIRECT("Table!A" &amp; $AO196):INDIRECT("Table!" &amp; $BA$211 &amp; $AO196),0)))))</f>
        <v/>
      </c>
      <c r="M196" s="28" t="str">
        <f ca="1">IF(ISERROR(MATCH(N$1,INDIRECT("Table!A"&amp;$AO196):INDIRECT("Table!" &amp; $BA$211 &amp; $AO196),0)),"",INDIRECT(CONCATENATE("Table!",ADDRESS($AK196,MATCH(N$1,INDIRECT("Table!A" &amp; $AO196):INDIRECT("Table!" &amp; $BA$211 &amp; $AO196),0)))))</f>
        <v/>
      </c>
      <c r="N196" s="28" t="str">
        <f ca="1">IF(ISERROR(MATCH(O$1,INDIRECT("Table!A"&amp;$AO196):INDIRECT("Table!" &amp; $BA$211 &amp; $AO196),0)),"",INDIRECT(CONCATENATE("Table!",ADDRESS($AK196,MATCH(O$1,INDIRECT("Table!A" &amp; $AO196):INDIRECT("Table!" &amp; $BA$211 &amp; $AO196),0)))))</f>
        <v/>
      </c>
      <c r="O196" s="278"/>
      <c r="P196" s="278"/>
      <c r="Q196" s="278"/>
      <c r="R196" s="278"/>
      <c r="S196" s="28" t="str">
        <f ca="1">IF(ISERROR(MATCH(U$1,INDIRECT("Table!A"&amp;$AO196):INDIRECT("Table!" &amp;#REF! &amp; $AO196),0)),"",INDIRECT(CONCATENATE("Table!",ADDRESS($AK196,MATCH(U$1,INDIRECT("Table!A" &amp; $AO196):INDIRECT("Table!" &amp;#REF! &amp; $AO196),0)))))</f>
        <v/>
      </c>
      <c r="T196" s="28" t="str">
        <f ca="1">IF(ISERROR(MATCH(V$1,INDIRECT("Table!A"&amp;$AW196):INDIRECT("Table!" &amp; $BA$211 &amp; $AW196),0)),"",INDIRECT(CONCATENATE("Table!",ADDRESS($AS196,MATCH(V$1,INDIRECT("Table!A" &amp; $AW196):INDIRECT("Table!" &amp; $BA$211 &amp; $AW196),0)))))</f>
        <v/>
      </c>
      <c r="U196" s="28" t="str">
        <f ca="1">IF(ISERROR(MATCH(W$1,INDIRECT("Table!A"&amp;$AW196):INDIRECT("Table!" &amp; $BA$211 &amp; $AW196),0)),"",INDIRECT(CONCATENATE("Table!",ADDRESS($AS196,MATCH(W$1,INDIRECT("Table!A" &amp; $AW196):INDIRECT("Table!" &amp; $BA$211 &amp; $AW196),0)))))</f>
        <v/>
      </c>
      <c r="V196" s="28" t="str">
        <f ca="1">IF(ISERROR(MATCH(X$1,INDIRECT("Table!A"&amp;$AW196):INDIRECT("Table!" &amp; $BA$211 &amp; $AW196),0)),"",INDIRECT(CONCATENATE("Table!",ADDRESS($AS196,MATCH(X$1,INDIRECT("Table!A" &amp; $AW196):INDIRECT("Table!" &amp; $BA$211 &amp; $AW196),0)))))</f>
        <v/>
      </c>
      <c r="W196" s="28" t="str">
        <f ca="1">IF(ISERROR(MATCH(Y$1,INDIRECT("Table!A"&amp;$AW196):INDIRECT("Table!" &amp; $BA$211 &amp; $AW196),0)),"",INDIRECT(CONCATENATE("Table!",ADDRESS($AS196,MATCH(Y$1,INDIRECT("Table!A" &amp; $AW196):INDIRECT("Table!" &amp; $BA$211 &amp; $AW196),0)))))</f>
        <v/>
      </c>
      <c r="X196" s="28" t="str">
        <f ca="1">IF(ISERROR(MATCH(Z$1,INDIRECT("Table!A"&amp;$AW196):INDIRECT("Table!" &amp; $BA$211 &amp; $AW196),0)),"",INDIRECT(CONCATENATE("Table!",ADDRESS($AS196,MATCH(Z$1,INDIRECT("Table!A" &amp; $AW196):INDIRECT("Table!" &amp; $BA$211 &amp; $AW196),0)))))</f>
        <v/>
      </c>
      <c r="Y196" s="28" t="str">
        <f ca="1">IF(ISERROR(MATCH(AA$1,INDIRECT("Table!A"&amp;$AW196):INDIRECT("Table!" &amp; $BA$211 &amp; $AW196),0)),"",INDIRECT(CONCATENATE("Table!",ADDRESS($AS196,MATCH(AA$1,INDIRECT("Table!A" &amp; $AW196):INDIRECT("Table!" &amp; $BA$211 &amp; $AW196),0)))))</f>
        <v/>
      </c>
      <c r="Z196" s="28" t="str">
        <f ca="1">IF(ISERROR(MATCH(AB$1,INDIRECT("Table!A"&amp;$AW196):INDIRECT("Table!" &amp; $BA$211 &amp; $AW196),0)),"",INDIRECT(CONCATENATE("Table!",ADDRESS($AS196,MATCH(AB$1,INDIRECT("Table!A" &amp; $AW196):INDIRECT("Table!" &amp; $BA$211 &amp; $AW196),0)))))</f>
        <v/>
      </c>
      <c r="AA196" s="278"/>
      <c r="AB196" s="278"/>
      <c r="AC196" s="28" t="str">
        <f ca="1">IF(ISERROR(MATCH(AF$1,INDIRECT("Table!A"&amp;$AW196):INDIRECT("Table!" &amp; $BA$211 &amp; $AW196),0)),"",INDIRECT(CONCATENATE("Table!",ADDRESS($AS196,MATCH(AF$1,INDIRECT("Table!A" &amp; $AW196):INDIRECT("Table!" &amp; $BA$211 &amp; $AW196),0)))))</f>
        <v/>
      </c>
      <c r="AD196" s="28" t="str">
        <f ca="1">IF(ISERROR(MATCH(AG$1,INDIRECT("Table!A"&amp;$AW196):INDIRECT("Table!" &amp; $BA$211 &amp; $AW196),0)),"",INDIRECT(CONCATENATE("Table!",ADDRESS($AS196,MATCH(AG$1,INDIRECT("Table!A" &amp; $AW196):INDIRECT("Table!" &amp; $BA$211 &amp; $AW196),0)))))</f>
        <v/>
      </c>
      <c r="AE196" s="28" t="str">
        <f ca="1">IF(ISERROR(MATCH(AH$1,INDIRECT("Table!A"&amp;$AW196):INDIRECT("Table!" &amp; $BA$211 &amp; $AW196),0)),"",INDIRECT(CONCATENATE("Table!",ADDRESS($AS196,MATCH(AH$1,INDIRECT("Table!A" &amp; $AW196):INDIRECT("Table!" &amp; $BA$211 &amp; $AW196),0)))))</f>
        <v/>
      </c>
      <c r="AF196" s="28" t="str">
        <f ca="1">IF(ISERROR(MATCH(AI$1,INDIRECT("Table!A"&amp;$AW196):INDIRECT("Table!" &amp; $BA$211 &amp; $AW196),0)),"",INDIRECT(CONCATENATE("Table!",ADDRESS($AS196,MATCH(AI$1,INDIRECT("Table!A" &amp; $AW196):INDIRECT("Table!" &amp; $BA$211 &amp; $AW196),0)))))</f>
        <v/>
      </c>
      <c r="AG196" s="28" t="str">
        <f ca="1">IF(ISERROR(MATCH(AJ$1,INDIRECT("Table!A"&amp;$AW196):INDIRECT("Table!" &amp; $BA$211 &amp; $AW196),0)),"",INDIRECT(CONCATENATE("Table!",ADDRESS($AS196,MATCH(AJ$1,INDIRECT("Table!A" &amp; $AW196):INDIRECT("Table!" &amp; $BA$211 &amp; $AW196),0)))))</f>
        <v/>
      </c>
      <c r="AH196" s="278" t="str">
        <f ca="1">IF(ISERROR(MATCH(AK$1,INDIRECT("Table!A"&amp;$AW196):INDIRECT("Table!" &amp; $BA$211 &amp; $AW196),0)),"",INDIRECT(CONCATENATE("Table!",ADDRESS($AS196,MATCH(AK$1,INDIRECT("Table!A" &amp; $AW196):INDIRECT("Table!" &amp; $BA$211 &amp; $AW196),0)))))</f>
        <v/>
      </c>
      <c r="AI196" s="278"/>
      <c r="AJ196" s="10"/>
      <c r="AK196" s="10"/>
      <c r="AO196" s="24"/>
      <c r="AS196" s="10"/>
      <c r="AW196" s="24"/>
      <c r="BA196" s="88"/>
    </row>
    <row r="197" spans="1:53">
      <c r="A197" s="4"/>
      <c r="B197" s="28" t="str">
        <f ca="1">IF(ISERROR(MATCH(B$1,INDIRECT("Table!A"&amp;$AO197):INDIRECT("Table!" &amp; $BA$211 &amp; $AO197),0)),"",INDIRECT(CONCATENATE("Table!",ADDRESS($AK197,MATCH(B$1,INDIRECT("Table!A" &amp; $AO197):INDIRECT("Table!" &amp; $BA$211 &amp; $AO197),0)))))</f>
        <v/>
      </c>
      <c r="C197" s="28" t="str">
        <f ca="1">IF(ISERROR(MATCH(C$1,INDIRECT("Table!A"&amp;$AO197):INDIRECT("Table!" &amp; $BA$211 &amp; $AO197),0)),"",INDIRECT(CONCATENATE("Table!",ADDRESS($AK197,MATCH(C$1,INDIRECT("Table!A" &amp; $AO197):INDIRECT("Table!" &amp; $BA$211 &amp; $AO197),0)))))</f>
        <v/>
      </c>
      <c r="D197" s="28" t="str">
        <f ca="1">IF(ISERROR(MATCH(D$1,INDIRECT("Table!A"&amp;$AO197):INDIRECT("Table!" &amp; $BA$211 &amp; $AO197),0)),"",INDIRECT(CONCATENATE("Table!",ADDRESS($AK197,MATCH(D$1,INDIRECT("Table!A" &amp; $AO197):INDIRECT("Table!" &amp; $BA$211 &amp; $AO197),0)))))</f>
        <v/>
      </c>
      <c r="E197" s="28" t="str">
        <f ca="1">IF(ISERROR(MATCH(E$1,INDIRECT("Table!A"&amp;$AO197):INDIRECT("Table!" &amp; $BA$211 &amp; $AO197),0)),"",INDIRECT(CONCATENATE("Table!",ADDRESS($AK197,MATCH(E$1,INDIRECT("Table!A" &amp; $AO197):INDIRECT("Table!" &amp; $BA$211 &amp; $AO197),0)))))</f>
        <v/>
      </c>
      <c r="F197" s="28" t="str">
        <f ca="1">IF(ISERROR(MATCH(F$1,INDIRECT("Table!A"&amp;$AO197):INDIRECT("Table!" &amp; $BA$211 &amp; $AO197),0)),"",INDIRECT(CONCATENATE("Table!",ADDRESS($AK197,MATCH(F$1,INDIRECT("Table!A" &amp; $AO197):INDIRECT("Table!" &amp; $BA$211 &amp; $AO197),0)))))</f>
        <v/>
      </c>
      <c r="G197" s="28" t="str">
        <f ca="1">IF(ISERROR(MATCH(G$1,INDIRECT("Table!A"&amp;$AO197):INDIRECT("Table!" &amp; $BA$211 &amp; $AO197),0)),"",INDIRECT(CONCATENATE("Table!",ADDRESS($AK197,MATCH(G$1,INDIRECT("Table!A" &amp; $AO197):INDIRECT("Table!" &amp; $BA$211 &amp; $AO197),0)))))</f>
        <v/>
      </c>
      <c r="H197" s="28" t="str">
        <f ca="1">IF(ISERROR(MATCH(H$1,INDIRECT("Table!A"&amp;$AO197):INDIRECT("Table!" &amp; $BA$211 &amp; $AO197),0)),"",INDIRECT(CONCATENATE("Table!",ADDRESS($AK197,MATCH(H$1,INDIRECT("Table!A" &amp; $AO197):INDIRECT("Table!" &amp; $BA$211 &amp; $AO197),0)))))</f>
        <v/>
      </c>
      <c r="I197" s="278"/>
      <c r="J197" s="278"/>
      <c r="K197" s="28" t="str">
        <f ca="1">IF(ISERROR(MATCH(L$1,INDIRECT("Table!A"&amp;$AO197):INDIRECT("Table!" &amp; $BA$211 &amp; $AO197),0)),"",INDIRECT(CONCATENATE("Table!",ADDRESS($AK197,MATCH(L$1,INDIRECT("Table!A" &amp; $AO197):INDIRECT("Table!" &amp; $BA$211 &amp; $AO197),0)))))</f>
        <v/>
      </c>
      <c r="L197" s="28" t="str">
        <f ca="1">IF(ISERROR(MATCH(M$1,INDIRECT("Table!A"&amp;$AO197):INDIRECT("Table!" &amp; $BA$211 &amp; $AO197),0)),"",INDIRECT(CONCATENATE("Table!",ADDRESS($AK197,MATCH(M$1,INDIRECT("Table!A" &amp; $AO197):INDIRECT("Table!" &amp; $BA$211 &amp; $AO197),0)))))</f>
        <v/>
      </c>
      <c r="M197" s="28" t="str">
        <f ca="1">IF(ISERROR(MATCH(N$1,INDIRECT("Table!A"&amp;$AO197):INDIRECT("Table!" &amp; $BA$211 &amp; $AO197),0)),"",INDIRECT(CONCATENATE("Table!",ADDRESS($AK197,MATCH(N$1,INDIRECT("Table!A" &amp; $AO197):INDIRECT("Table!" &amp; $BA$211 &amp; $AO197),0)))))</f>
        <v/>
      </c>
      <c r="N197" s="28" t="str">
        <f ca="1">IF(ISERROR(MATCH(O$1,INDIRECT("Table!A"&amp;$AO197):INDIRECT("Table!" &amp; $BA$211 &amp; $AO197),0)),"",INDIRECT(CONCATENATE("Table!",ADDRESS($AK197,MATCH(O$1,INDIRECT("Table!A" &amp; $AO197):INDIRECT("Table!" &amp; $BA$211 &amp; $AO197),0)))))</f>
        <v/>
      </c>
      <c r="O197" s="278"/>
      <c r="P197" s="278"/>
      <c r="Q197" s="278"/>
      <c r="R197" s="278"/>
      <c r="S197" s="28" t="str">
        <f ca="1">IF(ISERROR(MATCH(U$1,INDIRECT("Table!A"&amp;$AO197):INDIRECT("Table!" &amp;#REF! &amp; $AO197),0)),"",INDIRECT(CONCATENATE("Table!",ADDRESS($AK197,MATCH(U$1,INDIRECT("Table!A" &amp; $AO197):INDIRECT("Table!" &amp;#REF! &amp; $AO197),0)))))</f>
        <v/>
      </c>
      <c r="T197" s="28" t="str">
        <f ca="1">IF(ISERROR(MATCH(V$1,INDIRECT("Table!A"&amp;$AW197):INDIRECT("Table!" &amp; $BA$211 &amp; $AW197),0)),"",INDIRECT(CONCATENATE("Table!",ADDRESS($AS197,MATCH(V$1,INDIRECT("Table!A" &amp; $AW197):INDIRECT("Table!" &amp; $BA$211 &amp; $AW197),0)))))</f>
        <v/>
      </c>
      <c r="U197" s="28" t="str">
        <f ca="1">IF(ISERROR(MATCH(W$1,INDIRECT("Table!A"&amp;$AW197):INDIRECT("Table!" &amp; $BA$211 &amp; $AW197),0)),"",INDIRECT(CONCATENATE("Table!",ADDRESS($AS197,MATCH(W$1,INDIRECT("Table!A" &amp; $AW197):INDIRECT("Table!" &amp; $BA$211 &amp; $AW197),0)))))</f>
        <v/>
      </c>
      <c r="V197" s="28" t="str">
        <f ca="1">IF(ISERROR(MATCH(X$1,INDIRECT("Table!A"&amp;$AW197):INDIRECT("Table!" &amp; $BA$211 &amp; $AW197),0)),"",INDIRECT(CONCATENATE("Table!",ADDRESS($AS197,MATCH(X$1,INDIRECT("Table!A" &amp; $AW197):INDIRECT("Table!" &amp; $BA$211 &amp; $AW197),0)))))</f>
        <v/>
      </c>
      <c r="W197" s="28" t="str">
        <f ca="1">IF(ISERROR(MATCH(Y$1,INDIRECT("Table!A"&amp;$AW197):INDIRECT("Table!" &amp; $BA$211 &amp; $AW197),0)),"",INDIRECT(CONCATENATE("Table!",ADDRESS($AS197,MATCH(Y$1,INDIRECT("Table!A" &amp; $AW197):INDIRECT("Table!" &amp; $BA$211 &amp; $AW197),0)))))</f>
        <v/>
      </c>
      <c r="X197" s="28" t="str">
        <f ca="1">IF(ISERROR(MATCH(Z$1,INDIRECT("Table!A"&amp;$AW197):INDIRECT("Table!" &amp; $BA$211 &amp; $AW197),0)),"",INDIRECT(CONCATENATE("Table!",ADDRESS($AS197,MATCH(Z$1,INDIRECT("Table!A" &amp; $AW197):INDIRECT("Table!" &amp; $BA$211 &amp; $AW197),0)))))</f>
        <v/>
      </c>
      <c r="Y197" s="28" t="str">
        <f ca="1">IF(ISERROR(MATCH(AA$1,INDIRECT("Table!A"&amp;$AW197):INDIRECT("Table!" &amp; $BA$211 &amp; $AW197),0)),"",INDIRECT(CONCATENATE("Table!",ADDRESS($AS197,MATCH(AA$1,INDIRECT("Table!A" &amp; $AW197):INDIRECT("Table!" &amp; $BA$211 &amp; $AW197),0)))))</f>
        <v/>
      </c>
      <c r="Z197" s="28" t="str">
        <f ca="1">IF(ISERROR(MATCH(AB$1,INDIRECT("Table!A"&amp;$AW197):INDIRECT("Table!" &amp; $BA$211 &amp; $AW197),0)),"",INDIRECT(CONCATENATE("Table!",ADDRESS($AS197,MATCH(AB$1,INDIRECT("Table!A" &amp; $AW197):INDIRECT("Table!" &amp; $BA$211 &amp; $AW197),0)))))</f>
        <v/>
      </c>
      <c r="AA197" s="278"/>
      <c r="AB197" s="278"/>
      <c r="AC197" s="28" t="str">
        <f ca="1">IF(ISERROR(MATCH(AF$1,INDIRECT("Table!A"&amp;$AW197):INDIRECT("Table!" &amp; $BA$211 &amp; $AW197),0)),"",INDIRECT(CONCATENATE("Table!",ADDRESS($AS197,MATCH(AF$1,INDIRECT("Table!A" &amp; $AW197):INDIRECT("Table!" &amp; $BA$211 &amp; $AW197),0)))))</f>
        <v/>
      </c>
      <c r="AD197" s="28" t="str">
        <f ca="1">IF(ISERROR(MATCH(AG$1,INDIRECT("Table!A"&amp;$AW197):INDIRECT("Table!" &amp; $BA$211 &amp; $AW197),0)),"",INDIRECT(CONCATENATE("Table!",ADDRESS($AS197,MATCH(AG$1,INDIRECT("Table!A" &amp; $AW197):INDIRECT("Table!" &amp; $BA$211 &amp; $AW197),0)))))</f>
        <v/>
      </c>
      <c r="AE197" s="28" t="str">
        <f ca="1">IF(ISERROR(MATCH(AH$1,INDIRECT("Table!A"&amp;$AW197):INDIRECT("Table!" &amp; $BA$211 &amp; $AW197),0)),"",INDIRECT(CONCATENATE("Table!",ADDRESS($AS197,MATCH(AH$1,INDIRECT("Table!A" &amp; $AW197):INDIRECT("Table!" &amp; $BA$211 &amp; $AW197),0)))))</f>
        <v/>
      </c>
      <c r="AF197" s="28" t="str">
        <f ca="1">IF(ISERROR(MATCH(AI$1,INDIRECT("Table!A"&amp;$AW197):INDIRECT("Table!" &amp; $BA$211 &amp; $AW197),0)),"",INDIRECT(CONCATENATE("Table!",ADDRESS($AS197,MATCH(AI$1,INDIRECT("Table!A" &amp; $AW197):INDIRECT("Table!" &amp; $BA$211 &amp; $AW197),0)))))</f>
        <v/>
      </c>
      <c r="AG197" s="28" t="str">
        <f ca="1">IF(ISERROR(MATCH(AJ$1,INDIRECT("Table!A"&amp;$AW197):INDIRECT("Table!" &amp; $BA$211 &amp; $AW197),0)),"",INDIRECT(CONCATENATE("Table!",ADDRESS($AS197,MATCH(AJ$1,INDIRECT("Table!A" &amp; $AW197):INDIRECT("Table!" &amp; $BA$211 &amp; $AW197),0)))))</f>
        <v/>
      </c>
      <c r="AH197" s="278" t="str">
        <f ca="1">IF(ISERROR(MATCH(AK$1,INDIRECT("Table!A"&amp;$AW197):INDIRECT("Table!" &amp; $BA$211 &amp; $AW197),0)),"",INDIRECT(CONCATENATE("Table!",ADDRESS($AS197,MATCH(AK$1,INDIRECT("Table!A" &amp; $AW197):INDIRECT("Table!" &amp; $BA$211 &amp; $AW197),0)))))</f>
        <v/>
      </c>
      <c r="AI197" s="278"/>
      <c r="AJ197" s="10"/>
      <c r="AK197" s="10"/>
      <c r="AO197" s="24"/>
      <c r="AS197" s="10"/>
      <c r="AW197" s="24"/>
      <c r="BA197" s="87"/>
    </row>
    <row r="198" spans="1:53">
      <c r="A198" s="4"/>
      <c r="B198" s="28" t="str">
        <f ca="1">IF(ISERROR(MATCH(B$1,INDIRECT("Table!A"&amp;$AO198):INDIRECT("Table!" &amp; $BA$211 &amp; $AO198),0)),"",INDIRECT(CONCATENATE("Table!",ADDRESS($AK198,MATCH(B$1,INDIRECT("Table!A" &amp; $AO198):INDIRECT("Table!" &amp; $BA$211 &amp; $AO198),0)))))</f>
        <v/>
      </c>
      <c r="C198" s="28" t="str">
        <f ca="1">IF(ISERROR(MATCH(C$1,INDIRECT("Table!A"&amp;$AO198):INDIRECT("Table!" &amp; $BA$211 &amp; $AO198),0)),"",INDIRECT(CONCATENATE("Table!",ADDRESS($AK198,MATCH(C$1,INDIRECT("Table!A" &amp; $AO198):INDIRECT("Table!" &amp; $BA$211 &amp; $AO198),0)))))</f>
        <v/>
      </c>
      <c r="D198" s="28" t="str">
        <f ca="1">IF(ISERROR(MATCH(D$1,INDIRECT("Table!A"&amp;$AO198):INDIRECT("Table!" &amp; $BA$211 &amp; $AO198),0)),"",INDIRECT(CONCATENATE("Table!",ADDRESS($AK198,MATCH(D$1,INDIRECT("Table!A" &amp; $AO198):INDIRECT("Table!" &amp; $BA$211 &amp; $AO198),0)))))</f>
        <v/>
      </c>
      <c r="E198" s="28" t="str">
        <f ca="1">IF(ISERROR(MATCH(E$1,INDIRECT("Table!A"&amp;$AO198):INDIRECT("Table!" &amp; $BA$211 &amp; $AO198),0)),"",INDIRECT(CONCATENATE("Table!",ADDRESS($AK198,MATCH(E$1,INDIRECT("Table!A" &amp; $AO198):INDIRECT("Table!" &amp; $BA$211 &amp; $AO198),0)))))</f>
        <v/>
      </c>
      <c r="F198" s="28" t="str">
        <f ca="1">IF(ISERROR(MATCH(F$1,INDIRECT("Table!A"&amp;$AO198):INDIRECT("Table!" &amp; $BA$211 &amp; $AO198),0)),"",INDIRECT(CONCATENATE("Table!",ADDRESS($AK198,MATCH(F$1,INDIRECT("Table!A" &amp; $AO198):INDIRECT("Table!" &amp; $BA$211 &amp; $AO198),0)))))</f>
        <v/>
      </c>
      <c r="G198" s="28" t="str">
        <f ca="1">IF(ISERROR(MATCH(G$1,INDIRECT("Table!A"&amp;$AO198):INDIRECT("Table!" &amp; $BA$211 &amp; $AO198),0)),"",INDIRECT(CONCATENATE("Table!",ADDRESS($AK198,MATCH(G$1,INDIRECT("Table!A" &amp; $AO198):INDIRECT("Table!" &amp; $BA$211 &amp; $AO198),0)))))</f>
        <v/>
      </c>
      <c r="H198" s="28" t="str">
        <f ca="1">IF(ISERROR(MATCH(H$1,INDIRECT("Table!A"&amp;$AO198):INDIRECT("Table!" &amp; $BA$211 &amp; $AO198),0)),"",INDIRECT(CONCATENATE("Table!",ADDRESS($AK198,MATCH(H$1,INDIRECT("Table!A" &amp; $AO198):INDIRECT("Table!" &amp; $BA$211 &amp; $AO198),0)))))</f>
        <v/>
      </c>
      <c r="I198" s="278"/>
      <c r="J198" s="278"/>
      <c r="K198" s="28" t="str">
        <f ca="1">IF(ISERROR(MATCH(L$1,INDIRECT("Table!A"&amp;$AO198):INDIRECT("Table!" &amp; $BA$211 &amp; $AO198),0)),"",INDIRECT(CONCATENATE("Table!",ADDRESS($AK198,MATCH(L$1,INDIRECT("Table!A" &amp; $AO198):INDIRECT("Table!" &amp; $BA$211 &amp; $AO198),0)))))</f>
        <v/>
      </c>
      <c r="L198" s="28" t="str">
        <f ca="1">IF(ISERROR(MATCH(M$1,INDIRECT("Table!A"&amp;$AO198):INDIRECT("Table!" &amp; $BA$211 &amp; $AO198),0)),"",INDIRECT(CONCATENATE("Table!",ADDRESS($AK198,MATCH(M$1,INDIRECT("Table!A" &amp; $AO198):INDIRECT("Table!" &amp; $BA$211 &amp; $AO198),0)))))</f>
        <v/>
      </c>
      <c r="M198" s="28" t="str">
        <f ca="1">IF(ISERROR(MATCH(N$1,INDIRECT("Table!A"&amp;$AO198):INDIRECT("Table!" &amp; $BA$211 &amp; $AO198),0)),"",INDIRECT(CONCATENATE("Table!",ADDRESS($AK198,MATCH(N$1,INDIRECT("Table!A" &amp; $AO198):INDIRECT("Table!" &amp; $BA$211 &amp; $AO198),0)))))</f>
        <v/>
      </c>
      <c r="N198" s="28" t="str">
        <f ca="1">IF(ISERROR(MATCH(O$1,INDIRECT("Table!A"&amp;$AO198):INDIRECT("Table!" &amp; $BA$211 &amp; $AO198),0)),"",INDIRECT(CONCATENATE("Table!",ADDRESS($AK198,MATCH(O$1,INDIRECT("Table!A" &amp; $AO198):INDIRECT("Table!" &amp; $BA$211 &amp; $AO198),0)))))</f>
        <v/>
      </c>
      <c r="O198" s="278"/>
      <c r="P198" s="278"/>
      <c r="Q198" s="278"/>
      <c r="R198" s="278"/>
      <c r="S198" s="28" t="str">
        <f ca="1">IF(ISERROR(MATCH(U$1,INDIRECT("Table!A"&amp;$AO198):INDIRECT("Table!" &amp;#REF! &amp; $AO198),0)),"",INDIRECT(CONCATENATE("Table!",ADDRESS($AK198,MATCH(U$1,INDIRECT("Table!A" &amp; $AO198):INDIRECT("Table!" &amp;#REF! &amp; $AO198),0)))))</f>
        <v/>
      </c>
      <c r="T198" s="28" t="str">
        <f ca="1">IF(ISERROR(MATCH(V$1,INDIRECT("Table!A"&amp;$AW198):INDIRECT("Table!" &amp; $BA$211 &amp; $AW198),0)),"",INDIRECT(CONCATENATE("Table!",ADDRESS($AS198,MATCH(V$1,INDIRECT("Table!A" &amp; $AW198):INDIRECT("Table!" &amp; $BA$211 &amp; $AW198),0)))))</f>
        <v/>
      </c>
      <c r="U198" s="28" t="str">
        <f ca="1">IF(ISERROR(MATCH(W$1,INDIRECT("Table!A"&amp;$AW198):INDIRECT("Table!" &amp; $BA$211 &amp; $AW198),0)),"",INDIRECT(CONCATENATE("Table!",ADDRESS($AS198,MATCH(W$1,INDIRECT("Table!A" &amp; $AW198):INDIRECT("Table!" &amp; $BA$211 &amp; $AW198),0)))))</f>
        <v/>
      </c>
      <c r="V198" s="28" t="str">
        <f ca="1">IF(ISERROR(MATCH(X$1,INDIRECT("Table!A"&amp;$AW198):INDIRECT("Table!" &amp; $BA$211 &amp; $AW198),0)),"",INDIRECT(CONCATENATE("Table!",ADDRESS($AS198,MATCH(X$1,INDIRECT("Table!A" &amp; $AW198):INDIRECT("Table!" &amp; $BA$211 &amp; $AW198),0)))))</f>
        <v/>
      </c>
      <c r="W198" s="28" t="str">
        <f ca="1">IF(ISERROR(MATCH(Y$1,INDIRECT("Table!A"&amp;$AW198):INDIRECT("Table!" &amp; $BA$211 &amp; $AW198),0)),"",INDIRECT(CONCATENATE("Table!",ADDRESS($AS198,MATCH(Y$1,INDIRECT("Table!A" &amp; $AW198):INDIRECT("Table!" &amp; $BA$211 &amp; $AW198),0)))))</f>
        <v/>
      </c>
      <c r="X198" s="28" t="str">
        <f ca="1">IF(ISERROR(MATCH(Z$1,INDIRECT("Table!A"&amp;$AW198):INDIRECT("Table!" &amp; $BA$211 &amp; $AW198),0)),"",INDIRECT(CONCATENATE("Table!",ADDRESS($AS198,MATCH(Z$1,INDIRECT("Table!A" &amp; $AW198):INDIRECT("Table!" &amp; $BA$211 &amp; $AW198),0)))))</f>
        <v/>
      </c>
      <c r="Y198" s="28" t="str">
        <f ca="1">IF(ISERROR(MATCH(AA$1,INDIRECT("Table!A"&amp;$AW198):INDIRECT("Table!" &amp; $BA$211 &amp; $AW198),0)),"",INDIRECT(CONCATENATE("Table!",ADDRESS($AS198,MATCH(AA$1,INDIRECT("Table!A" &amp; $AW198):INDIRECT("Table!" &amp; $BA$211 &amp; $AW198),0)))))</f>
        <v/>
      </c>
      <c r="Z198" s="28" t="str">
        <f ca="1">IF(ISERROR(MATCH(AB$1,INDIRECT("Table!A"&amp;$AW198):INDIRECT("Table!" &amp; $BA$211 &amp; $AW198),0)),"",INDIRECT(CONCATENATE("Table!",ADDRESS($AS198,MATCH(AB$1,INDIRECT("Table!A" &amp; $AW198):INDIRECT("Table!" &amp; $BA$211 &amp; $AW198),0)))))</f>
        <v/>
      </c>
      <c r="AA198" s="278"/>
      <c r="AB198" s="278"/>
      <c r="AC198" s="28" t="str">
        <f ca="1">IF(ISERROR(MATCH(AF$1,INDIRECT("Table!A"&amp;$AW198):INDIRECT("Table!" &amp; $BA$211 &amp; $AW198),0)),"",INDIRECT(CONCATENATE("Table!",ADDRESS($AS198,MATCH(AF$1,INDIRECT("Table!A" &amp; $AW198):INDIRECT("Table!" &amp; $BA$211 &amp; $AW198),0)))))</f>
        <v/>
      </c>
      <c r="AD198" s="28" t="str">
        <f ca="1">IF(ISERROR(MATCH(AG$1,INDIRECT("Table!A"&amp;$AW198):INDIRECT("Table!" &amp; $BA$211 &amp; $AW198),0)),"",INDIRECT(CONCATENATE("Table!",ADDRESS($AS198,MATCH(AG$1,INDIRECT("Table!A" &amp; $AW198):INDIRECT("Table!" &amp; $BA$211 &amp; $AW198),0)))))</f>
        <v/>
      </c>
      <c r="AE198" s="28" t="str">
        <f ca="1">IF(ISERROR(MATCH(AH$1,INDIRECT("Table!A"&amp;$AW198):INDIRECT("Table!" &amp; $BA$211 &amp; $AW198),0)),"",INDIRECT(CONCATENATE("Table!",ADDRESS($AS198,MATCH(AH$1,INDIRECT("Table!A" &amp; $AW198):INDIRECT("Table!" &amp; $BA$211 &amp; $AW198),0)))))</f>
        <v/>
      </c>
      <c r="AF198" s="28" t="str">
        <f ca="1">IF(ISERROR(MATCH(AI$1,INDIRECT("Table!A"&amp;$AW198):INDIRECT("Table!" &amp; $BA$211 &amp; $AW198),0)),"",INDIRECT(CONCATENATE("Table!",ADDRESS($AS198,MATCH(AI$1,INDIRECT("Table!A" &amp; $AW198):INDIRECT("Table!" &amp; $BA$211 &amp; $AW198),0)))))</f>
        <v/>
      </c>
      <c r="AG198" s="28" t="str">
        <f ca="1">IF(ISERROR(MATCH(AJ$1,INDIRECT("Table!A"&amp;$AW198):INDIRECT("Table!" &amp; $BA$211 &amp; $AW198),0)),"",INDIRECT(CONCATENATE("Table!",ADDRESS($AS198,MATCH(AJ$1,INDIRECT("Table!A" &amp; $AW198):INDIRECT("Table!" &amp; $BA$211 &amp; $AW198),0)))))</f>
        <v/>
      </c>
      <c r="AH198" s="278" t="str">
        <f ca="1">IF(ISERROR(MATCH(AK$1,INDIRECT("Table!A"&amp;$AW198):INDIRECT("Table!" &amp; $BA$211 &amp; $AW198),0)),"",INDIRECT(CONCATENATE("Table!",ADDRESS($AS198,MATCH(AK$1,INDIRECT("Table!A" &amp; $AW198):INDIRECT("Table!" &amp; $BA$211 &amp; $AW198),0)))))</f>
        <v/>
      </c>
      <c r="AI198" s="278"/>
      <c r="AJ198" s="10"/>
      <c r="AK198" s="10"/>
      <c r="AO198" s="24"/>
      <c r="AS198" s="10"/>
      <c r="AW198" s="24"/>
      <c r="BA198" s="86"/>
    </row>
    <row r="199" spans="1:53">
      <c r="A199" s="4"/>
      <c r="B199" s="28" t="str">
        <f ca="1">IF(ISERROR(MATCH(B$1,INDIRECT("Table!A"&amp;$AO199):INDIRECT("Table!" &amp; $BA$211 &amp; $AO199),0)),"",INDIRECT(CONCATENATE("Table!",ADDRESS($AK199,MATCH(B$1,INDIRECT("Table!A" &amp; $AO199):INDIRECT("Table!" &amp; $BA$211 &amp; $AO199),0)))))</f>
        <v/>
      </c>
      <c r="C199" s="28" t="str">
        <f ca="1">IF(ISERROR(MATCH(C$1,INDIRECT("Table!A"&amp;$AO199):INDIRECT("Table!" &amp; $BA$211 &amp; $AO199),0)),"",INDIRECT(CONCATENATE("Table!",ADDRESS($AK199,MATCH(C$1,INDIRECT("Table!A" &amp; $AO199):INDIRECT("Table!" &amp; $BA$211 &amp; $AO199),0)))))</f>
        <v/>
      </c>
      <c r="D199" s="28" t="str">
        <f ca="1">IF(ISERROR(MATCH(D$1,INDIRECT("Table!A"&amp;$AO199):INDIRECT("Table!" &amp; $BA$211 &amp; $AO199),0)),"",INDIRECT(CONCATENATE("Table!",ADDRESS($AK199,MATCH(D$1,INDIRECT("Table!A" &amp; $AO199):INDIRECT("Table!" &amp; $BA$211 &amp; $AO199),0)))))</f>
        <v/>
      </c>
      <c r="E199" s="28" t="str">
        <f ca="1">IF(ISERROR(MATCH(E$1,INDIRECT("Table!A"&amp;$AO199):INDIRECT("Table!" &amp; $BA$211 &amp; $AO199),0)),"",INDIRECT(CONCATENATE("Table!",ADDRESS($AK199,MATCH(E$1,INDIRECT("Table!A" &amp; $AO199):INDIRECT("Table!" &amp; $BA$211 &amp; $AO199),0)))))</f>
        <v/>
      </c>
      <c r="F199" s="28" t="str">
        <f ca="1">IF(ISERROR(MATCH(F$1,INDIRECT("Table!A"&amp;$AO199):INDIRECT("Table!" &amp; $BA$211 &amp; $AO199),0)),"",INDIRECT(CONCATENATE("Table!",ADDRESS($AK199,MATCH(F$1,INDIRECT("Table!A" &amp; $AO199):INDIRECT("Table!" &amp; $BA$211 &amp; $AO199),0)))))</f>
        <v/>
      </c>
      <c r="G199" s="28" t="str">
        <f ca="1">IF(ISERROR(MATCH(G$1,INDIRECT("Table!A"&amp;$AO199):INDIRECT("Table!" &amp; $BA$211 &amp; $AO199),0)),"",INDIRECT(CONCATENATE("Table!",ADDRESS($AK199,MATCH(G$1,INDIRECT("Table!A" &amp; $AO199):INDIRECT("Table!" &amp; $BA$211 &amp; $AO199),0)))))</f>
        <v/>
      </c>
      <c r="H199" s="28" t="str">
        <f ca="1">IF(ISERROR(MATCH(H$1,INDIRECT("Table!A"&amp;$AO199):INDIRECT("Table!" &amp; $BA$211 &amp; $AO199),0)),"",INDIRECT(CONCATENATE("Table!",ADDRESS($AK199,MATCH(H$1,INDIRECT("Table!A" &amp; $AO199):INDIRECT("Table!" &amp; $BA$211 &amp; $AO199),0)))))</f>
        <v/>
      </c>
      <c r="I199" s="278"/>
      <c r="J199" s="278"/>
      <c r="K199" s="28" t="str">
        <f ca="1">IF(ISERROR(MATCH(L$1,INDIRECT("Table!A"&amp;$AO199):INDIRECT("Table!" &amp; $BA$211 &amp; $AO199),0)),"",INDIRECT(CONCATENATE("Table!",ADDRESS($AK199,MATCH(L$1,INDIRECT("Table!A" &amp; $AO199):INDIRECT("Table!" &amp; $BA$211 &amp; $AO199),0)))))</f>
        <v/>
      </c>
      <c r="L199" s="28" t="str">
        <f ca="1">IF(ISERROR(MATCH(M$1,INDIRECT("Table!A"&amp;$AO199):INDIRECT("Table!" &amp; $BA$211 &amp; $AO199),0)),"",INDIRECT(CONCATENATE("Table!",ADDRESS($AK199,MATCH(M$1,INDIRECT("Table!A" &amp; $AO199):INDIRECT("Table!" &amp; $BA$211 &amp; $AO199),0)))))</f>
        <v/>
      </c>
      <c r="M199" s="28" t="str">
        <f ca="1">IF(ISERROR(MATCH(N$1,INDIRECT("Table!A"&amp;$AO199):INDIRECT("Table!" &amp; $BA$211 &amp; $AO199),0)),"",INDIRECT(CONCATENATE("Table!",ADDRESS($AK199,MATCH(N$1,INDIRECT("Table!A" &amp; $AO199):INDIRECT("Table!" &amp; $BA$211 &amp; $AO199),0)))))</f>
        <v/>
      </c>
      <c r="N199" s="28" t="str">
        <f ca="1">IF(ISERROR(MATCH(O$1,INDIRECT("Table!A"&amp;$AO199):INDIRECT("Table!" &amp; $BA$211 &amp; $AO199),0)),"",INDIRECT(CONCATENATE("Table!",ADDRESS($AK199,MATCH(O$1,INDIRECT("Table!A" &amp; $AO199):INDIRECT("Table!" &amp; $BA$211 &amp; $AO199),0)))))</f>
        <v/>
      </c>
      <c r="O199" s="278"/>
      <c r="P199" s="278"/>
      <c r="Q199" s="278"/>
      <c r="R199" s="278"/>
      <c r="S199" s="28" t="str">
        <f ca="1">IF(ISERROR(MATCH(U$1,INDIRECT("Table!A"&amp;$AO199):INDIRECT("Table!" &amp;#REF! &amp; $AO199),0)),"",INDIRECT(CONCATENATE("Table!",ADDRESS($AK199,MATCH(U$1,INDIRECT("Table!A" &amp; $AO199):INDIRECT("Table!" &amp;#REF! &amp; $AO199),0)))))</f>
        <v/>
      </c>
      <c r="T199" s="28" t="str">
        <f ca="1">IF(ISERROR(MATCH(V$1,INDIRECT("Table!A"&amp;$AW199):INDIRECT("Table!" &amp; $BA$211 &amp; $AW199),0)),"",INDIRECT(CONCATENATE("Table!",ADDRESS($AS199,MATCH(V$1,INDIRECT("Table!A" &amp; $AW199):INDIRECT("Table!" &amp; $BA$211 &amp; $AW199),0)))))</f>
        <v/>
      </c>
      <c r="U199" s="28" t="str">
        <f ca="1">IF(ISERROR(MATCH(W$1,INDIRECT("Table!A"&amp;$AW199):INDIRECT("Table!" &amp; $BA$211 &amp; $AW199),0)),"",INDIRECT(CONCATENATE("Table!",ADDRESS($AS199,MATCH(W$1,INDIRECT("Table!A" &amp; $AW199):INDIRECT("Table!" &amp; $BA$211 &amp; $AW199),0)))))</f>
        <v/>
      </c>
      <c r="V199" s="28" t="str">
        <f ca="1">IF(ISERROR(MATCH(X$1,INDIRECT("Table!A"&amp;$AW199):INDIRECT("Table!" &amp; $BA$211 &amp; $AW199),0)),"",INDIRECT(CONCATENATE("Table!",ADDRESS($AS199,MATCH(X$1,INDIRECT("Table!A" &amp; $AW199):INDIRECT("Table!" &amp; $BA$211 &amp; $AW199),0)))))</f>
        <v/>
      </c>
      <c r="W199" s="28" t="str">
        <f ca="1">IF(ISERROR(MATCH(Y$1,INDIRECT("Table!A"&amp;$AW199):INDIRECT("Table!" &amp; $BA$211 &amp; $AW199),0)),"",INDIRECT(CONCATENATE("Table!",ADDRESS($AS199,MATCH(Y$1,INDIRECT("Table!A" &amp; $AW199):INDIRECT("Table!" &amp; $BA$211 &amp; $AW199),0)))))</f>
        <v/>
      </c>
      <c r="X199" s="28" t="str">
        <f ca="1">IF(ISERROR(MATCH(Z$1,INDIRECT("Table!A"&amp;$AW199):INDIRECT("Table!" &amp; $BA$211 &amp; $AW199),0)),"",INDIRECT(CONCATENATE("Table!",ADDRESS($AS199,MATCH(Z$1,INDIRECT("Table!A" &amp; $AW199):INDIRECT("Table!" &amp; $BA$211 &amp; $AW199),0)))))</f>
        <v/>
      </c>
      <c r="Y199" s="28" t="str">
        <f ca="1">IF(ISERROR(MATCH(AA$1,INDIRECT("Table!A"&amp;$AW199):INDIRECT("Table!" &amp; $BA$211 &amp; $AW199),0)),"",INDIRECT(CONCATENATE("Table!",ADDRESS($AS199,MATCH(AA$1,INDIRECT("Table!A" &amp; $AW199):INDIRECT("Table!" &amp; $BA$211 &amp; $AW199),0)))))</f>
        <v/>
      </c>
      <c r="Z199" s="28" t="str">
        <f ca="1">IF(ISERROR(MATCH(AB$1,INDIRECT("Table!A"&amp;$AW199):INDIRECT("Table!" &amp; $BA$211 &amp; $AW199),0)),"",INDIRECT(CONCATENATE("Table!",ADDRESS($AS199,MATCH(AB$1,INDIRECT("Table!A" &amp; $AW199):INDIRECT("Table!" &amp; $BA$211 &amp; $AW199),0)))))</f>
        <v/>
      </c>
      <c r="AA199" s="278"/>
      <c r="AB199" s="278"/>
      <c r="AC199" s="28" t="str">
        <f ca="1">IF(ISERROR(MATCH(AF$1,INDIRECT("Table!A"&amp;$AW199):INDIRECT("Table!" &amp; $BA$211 &amp; $AW199),0)),"",INDIRECT(CONCATENATE("Table!",ADDRESS($AS199,MATCH(AF$1,INDIRECT("Table!A" &amp; $AW199):INDIRECT("Table!" &amp; $BA$211 &amp; $AW199),0)))))</f>
        <v/>
      </c>
      <c r="AD199" s="28" t="str">
        <f ca="1">IF(ISERROR(MATCH(AG$1,INDIRECT("Table!A"&amp;$AW199):INDIRECT("Table!" &amp; $BA$211 &amp; $AW199),0)),"",INDIRECT(CONCATENATE("Table!",ADDRESS($AS199,MATCH(AG$1,INDIRECT("Table!A" &amp; $AW199):INDIRECT("Table!" &amp; $BA$211 &amp; $AW199),0)))))</f>
        <v/>
      </c>
      <c r="AE199" s="28" t="str">
        <f ca="1">IF(ISERROR(MATCH(AH$1,INDIRECT("Table!A"&amp;$AW199):INDIRECT("Table!" &amp; $BA$211 &amp; $AW199),0)),"",INDIRECT(CONCATENATE("Table!",ADDRESS($AS199,MATCH(AH$1,INDIRECT("Table!A" &amp; $AW199):INDIRECT("Table!" &amp; $BA$211 &amp; $AW199),0)))))</f>
        <v/>
      </c>
      <c r="AF199" s="28" t="str">
        <f ca="1">IF(ISERROR(MATCH(AI$1,INDIRECT("Table!A"&amp;$AW199):INDIRECT("Table!" &amp; $BA$211 &amp; $AW199),0)),"",INDIRECT(CONCATENATE("Table!",ADDRESS($AS199,MATCH(AI$1,INDIRECT("Table!A" &amp; $AW199):INDIRECT("Table!" &amp; $BA$211 &amp; $AW199),0)))))</f>
        <v/>
      </c>
      <c r="AG199" s="28" t="str">
        <f ca="1">IF(ISERROR(MATCH(AJ$1,INDIRECT("Table!A"&amp;$AW199):INDIRECT("Table!" &amp; $BA$211 &amp; $AW199),0)),"",INDIRECT(CONCATENATE("Table!",ADDRESS($AS199,MATCH(AJ$1,INDIRECT("Table!A" &amp; $AW199):INDIRECT("Table!" &amp; $BA$211 &amp; $AW199),0)))))</f>
        <v/>
      </c>
      <c r="AH199" s="278" t="str">
        <f ca="1">IF(ISERROR(MATCH(AK$1,INDIRECT("Table!A"&amp;$AW199):INDIRECT("Table!" &amp; $BA$211 &amp; $AW199),0)),"",INDIRECT(CONCATENATE("Table!",ADDRESS($AS199,MATCH(AK$1,INDIRECT("Table!A" &amp; $AW199):INDIRECT("Table!" &amp; $BA$211 &amp; $AW199),0)))))</f>
        <v/>
      </c>
      <c r="AI199" s="278"/>
      <c r="AJ199" s="10"/>
      <c r="AK199" s="10"/>
      <c r="AO199" s="24"/>
      <c r="AS199" s="10"/>
      <c r="AW199" s="24"/>
      <c r="BA199" s="85"/>
    </row>
    <row r="200" spans="1:53">
      <c r="A200" s="4"/>
      <c r="B200" s="28" t="str">
        <f ca="1">IF(ISERROR(MATCH(B$1,INDIRECT("Table!A"&amp;$AO200):INDIRECT("Table!" &amp; $BA$211 &amp; $AO200),0)),"",INDIRECT(CONCATENATE("Table!",ADDRESS($AK200,MATCH(B$1,INDIRECT("Table!A" &amp; $AO200):INDIRECT("Table!" &amp; $BA$211 &amp; $AO200),0)))))</f>
        <v/>
      </c>
      <c r="C200" s="28" t="str">
        <f ca="1">IF(ISERROR(MATCH(C$1,INDIRECT("Table!A"&amp;$AO200):INDIRECT("Table!" &amp; $BA$211 &amp; $AO200),0)),"",INDIRECT(CONCATENATE("Table!",ADDRESS($AK200,MATCH(C$1,INDIRECT("Table!A" &amp; $AO200):INDIRECT("Table!" &amp; $BA$211 &amp; $AO200),0)))))</f>
        <v/>
      </c>
      <c r="D200" s="28" t="str">
        <f ca="1">IF(ISERROR(MATCH(D$1,INDIRECT("Table!A"&amp;$AO200):INDIRECT("Table!" &amp; $BA$211 &amp; $AO200),0)),"",INDIRECT(CONCATENATE("Table!",ADDRESS($AK200,MATCH(D$1,INDIRECT("Table!A" &amp; $AO200):INDIRECT("Table!" &amp; $BA$211 &amp; $AO200),0)))))</f>
        <v/>
      </c>
      <c r="E200" s="28" t="str">
        <f ca="1">IF(ISERROR(MATCH(E$1,INDIRECT("Table!A"&amp;$AO200):INDIRECT("Table!" &amp; $BA$211 &amp; $AO200),0)),"",INDIRECT(CONCATENATE("Table!",ADDRESS($AK200,MATCH(E$1,INDIRECT("Table!A" &amp; $AO200):INDIRECT("Table!" &amp; $BA$211 &amp; $AO200),0)))))</f>
        <v/>
      </c>
      <c r="F200" s="28" t="str">
        <f ca="1">IF(ISERROR(MATCH(F$1,INDIRECT("Table!A"&amp;$AO200):INDIRECT("Table!" &amp; $BA$211 &amp; $AO200),0)),"",INDIRECT(CONCATENATE("Table!",ADDRESS($AK200,MATCH(F$1,INDIRECT("Table!A" &amp; $AO200):INDIRECT("Table!" &amp; $BA$211 &amp; $AO200),0)))))</f>
        <v/>
      </c>
      <c r="G200" s="28" t="str">
        <f ca="1">IF(ISERROR(MATCH(G$1,INDIRECT("Table!A"&amp;$AO200):INDIRECT("Table!" &amp; $BA$211 &amp; $AO200),0)),"",INDIRECT(CONCATENATE("Table!",ADDRESS($AK200,MATCH(G$1,INDIRECT("Table!A" &amp; $AO200):INDIRECT("Table!" &amp; $BA$211 &amp; $AO200),0)))))</f>
        <v/>
      </c>
      <c r="H200" s="28" t="str">
        <f ca="1">IF(ISERROR(MATCH(H$1,INDIRECT("Table!A"&amp;$AO200):INDIRECT("Table!" &amp; $BA$211 &amp; $AO200),0)),"",INDIRECT(CONCATENATE("Table!",ADDRESS($AK200,MATCH(H$1,INDIRECT("Table!A" &amp; $AO200):INDIRECT("Table!" &amp; $BA$211 &amp; $AO200),0)))))</f>
        <v/>
      </c>
      <c r="I200" s="278"/>
      <c r="J200" s="278"/>
      <c r="K200" s="28" t="str">
        <f ca="1">IF(ISERROR(MATCH(L$1,INDIRECT("Table!A"&amp;$AO200):INDIRECT("Table!" &amp; $BA$211 &amp; $AO200),0)),"",INDIRECT(CONCATENATE("Table!",ADDRESS($AK200,MATCH(L$1,INDIRECT("Table!A" &amp; $AO200):INDIRECT("Table!" &amp; $BA$211 &amp; $AO200),0)))))</f>
        <v/>
      </c>
      <c r="L200" s="28" t="str">
        <f ca="1">IF(ISERROR(MATCH(M$1,INDIRECT("Table!A"&amp;$AO200):INDIRECT("Table!" &amp; $BA$211 &amp; $AO200),0)),"",INDIRECT(CONCATENATE("Table!",ADDRESS($AK200,MATCH(M$1,INDIRECT("Table!A" &amp; $AO200):INDIRECT("Table!" &amp; $BA$211 &amp; $AO200),0)))))</f>
        <v/>
      </c>
      <c r="M200" s="28" t="str">
        <f ca="1">IF(ISERROR(MATCH(N$1,INDIRECT("Table!A"&amp;$AO200):INDIRECT("Table!" &amp; $BA$211 &amp; $AO200),0)),"",INDIRECT(CONCATENATE("Table!",ADDRESS($AK200,MATCH(N$1,INDIRECT("Table!A" &amp; $AO200):INDIRECT("Table!" &amp; $BA$211 &amp; $AO200),0)))))</f>
        <v/>
      </c>
      <c r="N200" s="28" t="str">
        <f ca="1">IF(ISERROR(MATCH(O$1,INDIRECT("Table!A"&amp;$AO200):INDIRECT("Table!" &amp; $BA$211 &amp; $AO200),0)),"",INDIRECT(CONCATENATE("Table!",ADDRESS($AK200,MATCH(O$1,INDIRECT("Table!A" &amp; $AO200):INDIRECT("Table!" &amp; $BA$211 &amp; $AO200),0)))))</f>
        <v/>
      </c>
      <c r="O200" s="278"/>
      <c r="P200" s="278"/>
      <c r="Q200" s="278"/>
      <c r="R200" s="278"/>
      <c r="S200" s="28" t="str">
        <f ca="1">IF(ISERROR(MATCH(U$1,INDIRECT("Table!A"&amp;$AO200):INDIRECT("Table!" &amp;#REF! &amp; $AO200),0)),"",INDIRECT(CONCATENATE("Table!",ADDRESS($AK200,MATCH(U$1,INDIRECT("Table!A" &amp; $AO200):INDIRECT("Table!" &amp;#REF! &amp; $AO200),0)))))</f>
        <v/>
      </c>
      <c r="T200" s="28" t="str">
        <f ca="1">IF(ISERROR(MATCH(V$1,INDIRECT("Table!A"&amp;$AW200):INDIRECT("Table!" &amp; $BA$211 &amp; $AW200),0)),"",INDIRECT(CONCATENATE("Table!",ADDRESS($AS200,MATCH(V$1,INDIRECT("Table!A" &amp; $AW200):INDIRECT("Table!" &amp; $BA$211 &amp; $AW200),0)))))</f>
        <v/>
      </c>
      <c r="U200" s="28" t="str">
        <f ca="1">IF(ISERROR(MATCH(W$1,INDIRECT("Table!A"&amp;$AW200):INDIRECT("Table!" &amp; $BA$211 &amp; $AW200),0)),"",INDIRECT(CONCATENATE("Table!",ADDRESS($AS200,MATCH(W$1,INDIRECT("Table!A" &amp; $AW200):INDIRECT("Table!" &amp; $BA$211 &amp; $AW200),0)))))</f>
        <v/>
      </c>
      <c r="V200" s="28" t="str">
        <f ca="1">IF(ISERROR(MATCH(X$1,INDIRECT("Table!A"&amp;$AW200):INDIRECT("Table!" &amp; $BA$211 &amp; $AW200),0)),"",INDIRECT(CONCATENATE("Table!",ADDRESS($AS200,MATCH(X$1,INDIRECT("Table!A" &amp; $AW200):INDIRECT("Table!" &amp; $BA$211 &amp; $AW200),0)))))</f>
        <v/>
      </c>
      <c r="W200" s="28" t="str">
        <f ca="1">IF(ISERROR(MATCH(Y$1,INDIRECT("Table!A"&amp;$AW200):INDIRECT("Table!" &amp; $BA$211 &amp; $AW200),0)),"",INDIRECT(CONCATENATE("Table!",ADDRESS($AS200,MATCH(Y$1,INDIRECT("Table!A" &amp; $AW200):INDIRECT("Table!" &amp; $BA$211 &amp; $AW200),0)))))</f>
        <v/>
      </c>
      <c r="X200" s="28" t="str">
        <f ca="1">IF(ISERROR(MATCH(Z$1,INDIRECT("Table!A"&amp;$AW200):INDIRECT("Table!" &amp; $BA$211 &amp; $AW200),0)),"",INDIRECT(CONCATENATE("Table!",ADDRESS($AS200,MATCH(Z$1,INDIRECT("Table!A" &amp; $AW200):INDIRECT("Table!" &amp; $BA$211 &amp; $AW200),0)))))</f>
        <v/>
      </c>
      <c r="Y200" s="28" t="str">
        <f ca="1">IF(ISERROR(MATCH(AA$1,INDIRECT("Table!A"&amp;$AW200):INDIRECT("Table!" &amp; $BA$211 &amp; $AW200),0)),"",INDIRECT(CONCATENATE("Table!",ADDRESS($AS200,MATCH(AA$1,INDIRECT("Table!A" &amp; $AW200):INDIRECT("Table!" &amp; $BA$211 &amp; $AW200),0)))))</f>
        <v/>
      </c>
      <c r="Z200" s="28" t="str">
        <f ca="1">IF(ISERROR(MATCH(AB$1,INDIRECT("Table!A"&amp;$AW200):INDIRECT("Table!" &amp; $BA$211 &amp; $AW200),0)),"",INDIRECT(CONCATENATE("Table!",ADDRESS($AS200,MATCH(AB$1,INDIRECT("Table!A" &amp; $AW200):INDIRECT("Table!" &amp; $BA$211 &amp; $AW200),0)))))</f>
        <v/>
      </c>
      <c r="AA200" s="278"/>
      <c r="AB200" s="278"/>
      <c r="AC200" s="28" t="str">
        <f ca="1">IF(ISERROR(MATCH(AF$1,INDIRECT("Table!A"&amp;$AW200):INDIRECT("Table!" &amp; $BA$211 &amp; $AW200),0)),"",INDIRECT(CONCATENATE("Table!",ADDRESS($AS200,MATCH(AF$1,INDIRECT("Table!A" &amp; $AW200):INDIRECT("Table!" &amp; $BA$211 &amp; $AW200),0)))))</f>
        <v/>
      </c>
      <c r="AD200" s="28" t="str">
        <f ca="1">IF(ISERROR(MATCH(AG$1,INDIRECT("Table!A"&amp;$AW200):INDIRECT("Table!" &amp; $BA$211 &amp; $AW200),0)),"",INDIRECT(CONCATENATE("Table!",ADDRESS($AS200,MATCH(AG$1,INDIRECT("Table!A" &amp; $AW200):INDIRECT("Table!" &amp; $BA$211 &amp; $AW200),0)))))</f>
        <v/>
      </c>
      <c r="AE200" s="28" t="str">
        <f ca="1">IF(ISERROR(MATCH(AH$1,INDIRECT("Table!A"&amp;$AW200):INDIRECT("Table!" &amp; $BA$211 &amp; $AW200),0)),"",INDIRECT(CONCATENATE("Table!",ADDRESS($AS200,MATCH(AH$1,INDIRECT("Table!A" &amp; $AW200):INDIRECT("Table!" &amp; $BA$211 &amp; $AW200),0)))))</f>
        <v/>
      </c>
      <c r="AF200" s="28" t="str">
        <f ca="1">IF(ISERROR(MATCH(AI$1,INDIRECT("Table!A"&amp;$AW200):INDIRECT("Table!" &amp; $BA$211 &amp; $AW200),0)),"",INDIRECT(CONCATENATE("Table!",ADDRESS($AS200,MATCH(AI$1,INDIRECT("Table!A" &amp; $AW200):INDIRECT("Table!" &amp; $BA$211 &amp; $AW200),0)))))</f>
        <v/>
      </c>
      <c r="AG200" s="28" t="str">
        <f ca="1">IF(ISERROR(MATCH(AJ$1,INDIRECT("Table!A"&amp;$AW200):INDIRECT("Table!" &amp; $BA$211 &amp; $AW200),0)),"",INDIRECT(CONCATENATE("Table!",ADDRESS($AS200,MATCH(AJ$1,INDIRECT("Table!A" &amp; $AW200):INDIRECT("Table!" &amp; $BA$211 &amp; $AW200),0)))))</f>
        <v/>
      </c>
      <c r="AH200" s="278" t="str">
        <f ca="1">IF(ISERROR(MATCH(AK$1,INDIRECT("Table!A"&amp;$AW200):INDIRECT("Table!" &amp; $BA$211 &amp; $AW200),0)),"",INDIRECT(CONCATENATE("Table!",ADDRESS($AS200,MATCH(AK$1,INDIRECT("Table!A" &amp; $AW200):INDIRECT("Table!" &amp; $BA$211 &amp; $AW200),0)))))</f>
        <v/>
      </c>
      <c r="AI200" s="278"/>
      <c r="AJ200" s="10"/>
      <c r="AK200" s="10"/>
      <c r="AO200" s="24"/>
      <c r="AS200" s="10"/>
      <c r="AW200" s="24"/>
      <c r="BA200" s="84"/>
    </row>
    <row r="201" spans="1:53">
      <c r="A201" s="4"/>
      <c r="B201" s="28" t="str">
        <f ca="1">IF(ISERROR(MATCH(B$1,INDIRECT("Table!A"&amp;$AO201):INDIRECT("Table!" &amp; $BA$211 &amp; $AO201),0)),"",INDIRECT(CONCATENATE("Table!",ADDRESS($AK201,MATCH(B$1,INDIRECT("Table!A" &amp; $AO201):INDIRECT("Table!" &amp; $BA$211 &amp; $AO201),0)))))</f>
        <v/>
      </c>
      <c r="C201" s="28" t="str">
        <f ca="1">IF(ISERROR(MATCH(C$1,INDIRECT("Table!A"&amp;$AO201):INDIRECT("Table!" &amp; $BA$211 &amp; $AO201),0)),"",INDIRECT(CONCATENATE("Table!",ADDRESS($AK201,MATCH(C$1,INDIRECT("Table!A" &amp; $AO201):INDIRECT("Table!" &amp; $BA$211 &amp; $AO201),0)))))</f>
        <v/>
      </c>
      <c r="D201" s="28" t="str">
        <f ca="1">IF(ISERROR(MATCH(D$1,INDIRECT("Table!A"&amp;$AO201):INDIRECT("Table!" &amp; $BA$211 &amp; $AO201),0)),"",INDIRECT(CONCATENATE("Table!",ADDRESS($AK201,MATCH(D$1,INDIRECT("Table!A" &amp; $AO201):INDIRECT("Table!" &amp; $BA$211 &amp; $AO201),0)))))</f>
        <v/>
      </c>
      <c r="E201" s="28" t="str">
        <f ca="1">IF(ISERROR(MATCH(E$1,INDIRECT("Table!A"&amp;$AO201):INDIRECT("Table!" &amp; $BA$211 &amp; $AO201),0)),"",INDIRECT(CONCATENATE("Table!",ADDRESS($AK201,MATCH(E$1,INDIRECT("Table!A" &amp; $AO201):INDIRECT("Table!" &amp; $BA$211 &amp; $AO201),0)))))</f>
        <v/>
      </c>
      <c r="F201" s="28" t="str">
        <f ca="1">IF(ISERROR(MATCH(F$1,INDIRECT("Table!A"&amp;$AO201):INDIRECT("Table!" &amp; $BA$211 &amp; $AO201),0)),"",INDIRECT(CONCATENATE("Table!",ADDRESS($AK201,MATCH(F$1,INDIRECT("Table!A" &amp; $AO201):INDIRECT("Table!" &amp; $BA$211 &amp; $AO201),0)))))</f>
        <v/>
      </c>
      <c r="G201" s="28" t="str">
        <f ca="1">IF(ISERROR(MATCH(G$1,INDIRECT("Table!A"&amp;$AO201):INDIRECT("Table!" &amp; $BA$211 &amp; $AO201),0)),"",INDIRECT(CONCATENATE("Table!",ADDRESS($AK201,MATCH(G$1,INDIRECT("Table!A" &amp; $AO201):INDIRECT("Table!" &amp; $BA$211 &amp; $AO201),0)))))</f>
        <v/>
      </c>
      <c r="H201" s="28" t="str">
        <f ca="1">IF(ISERROR(MATCH(H$1,INDIRECT("Table!A"&amp;$AO201):INDIRECT("Table!" &amp; $BA$211 &amp; $AO201),0)),"",INDIRECT(CONCATENATE("Table!",ADDRESS($AK201,MATCH(H$1,INDIRECT("Table!A" &amp; $AO201):INDIRECT("Table!" &amp; $BA$211 &amp; $AO201),0)))))</f>
        <v/>
      </c>
      <c r="I201" s="278"/>
      <c r="J201" s="278"/>
      <c r="K201" s="28" t="str">
        <f ca="1">IF(ISERROR(MATCH(L$1,INDIRECT("Table!A"&amp;$AO201):INDIRECT("Table!" &amp; $BA$211 &amp; $AO201),0)),"",INDIRECT(CONCATENATE("Table!",ADDRESS($AK201,MATCH(L$1,INDIRECT("Table!A" &amp; $AO201):INDIRECT("Table!" &amp; $BA$211 &amp; $AO201),0)))))</f>
        <v/>
      </c>
      <c r="L201" s="28" t="str">
        <f ca="1">IF(ISERROR(MATCH(M$1,INDIRECT("Table!A"&amp;$AO201):INDIRECT("Table!" &amp; $BA$211 &amp; $AO201),0)),"",INDIRECT(CONCATENATE("Table!",ADDRESS($AK201,MATCH(M$1,INDIRECT("Table!A" &amp; $AO201):INDIRECT("Table!" &amp; $BA$211 &amp; $AO201),0)))))</f>
        <v/>
      </c>
      <c r="M201" s="28" t="str">
        <f ca="1">IF(ISERROR(MATCH(N$1,INDIRECT("Table!A"&amp;$AO201):INDIRECT("Table!" &amp; $BA$211 &amp; $AO201),0)),"",INDIRECT(CONCATENATE("Table!",ADDRESS($AK201,MATCH(N$1,INDIRECT("Table!A" &amp; $AO201):INDIRECT("Table!" &amp; $BA$211 &amp; $AO201),0)))))</f>
        <v/>
      </c>
      <c r="N201" s="28" t="str">
        <f ca="1">IF(ISERROR(MATCH(O$1,INDIRECT("Table!A"&amp;$AO201):INDIRECT("Table!" &amp; $BA$211 &amp; $AO201),0)),"",INDIRECT(CONCATENATE("Table!",ADDRESS($AK201,MATCH(O$1,INDIRECT("Table!A" &amp; $AO201):INDIRECT("Table!" &amp; $BA$211 &amp; $AO201),0)))))</f>
        <v/>
      </c>
      <c r="O201" s="278"/>
      <c r="P201" s="278"/>
      <c r="Q201" s="278"/>
      <c r="R201" s="278"/>
      <c r="S201" s="28" t="str">
        <f ca="1">IF(ISERROR(MATCH(U$1,INDIRECT("Table!A"&amp;$AO201):INDIRECT("Table!" &amp;#REF! &amp; $AO201),0)),"",INDIRECT(CONCATENATE("Table!",ADDRESS($AK201,MATCH(U$1,INDIRECT("Table!A" &amp; $AO201):INDIRECT("Table!" &amp;#REF! &amp; $AO201),0)))))</f>
        <v/>
      </c>
      <c r="T201" s="28" t="str">
        <f ca="1">IF(ISERROR(MATCH(V$1,INDIRECT("Table!A"&amp;$AW201):INDIRECT("Table!" &amp; $BA$211 &amp; $AW201),0)),"",INDIRECT(CONCATENATE("Table!",ADDRESS($AS201,MATCH(V$1,INDIRECT("Table!A" &amp; $AW201):INDIRECT("Table!" &amp; $BA$211 &amp; $AW201),0)))))</f>
        <v/>
      </c>
      <c r="U201" s="28" t="str">
        <f ca="1">IF(ISERROR(MATCH(W$1,INDIRECT("Table!A"&amp;$AW201):INDIRECT("Table!" &amp; $BA$211 &amp; $AW201),0)),"",INDIRECT(CONCATENATE("Table!",ADDRESS($AS201,MATCH(W$1,INDIRECT("Table!A" &amp; $AW201):INDIRECT("Table!" &amp; $BA$211 &amp; $AW201),0)))))</f>
        <v/>
      </c>
      <c r="V201" s="28" t="str">
        <f ca="1">IF(ISERROR(MATCH(X$1,INDIRECT("Table!A"&amp;$AW201):INDIRECT("Table!" &amp; $BA$211 &amp; $AW201),0)),"",INDIRECT(CONCATENATE("Table!",ADDRESS($AS201,MATCH(X$1,INDIRECT("Table!A" &amp; $AW201):INDIRECT("Table!" &amp; $BA$211 &amp; $AW201),0)))))</f>
        <v/>
      </c>
      <c r="W201" s="28" t="str">
        <f ca="1">IF(ISERROR(MATCH(Y$1,INDIRECT("Table!A"&amp;$AW201):INDIRECT("Table!" &amp; $BA$211 &amp; $AW201),0)),"",INDIRECT(CONCATENATE("Table!",ADDRESS($AS201,MATCH(Y$1,INDIRECT("Table!A" &amp; $AW201):INDIRECT("Table!" &amp; $BA$211 &amp; $AW201),0)))))</f>
        <v/>
      </c>
      <c r="X201" s="28" t="str">
        <f ca="1">IF(ISERROR(MATCH(Z$1,INDIRECT("Table!A"&amp;$AW201):INDIRECT("Table!" &amp; $BA$211 &amp; $AW201),0)),"",INDIRECT(CONCATENATE("Table!",ADDRESS($AS201,MATCH(Z$1,INDIRECT("Table!A" &amp; $AW201):INDIRECT("Table!" &amp; $BA$211 &amp; $AW201),0)))))</f>
        <v/>
      </c>
      <c r="Y201" s="28" t="str">
        <f ca="1">IF(ISERROR(MATCH(AA$1,INDIRECT("Table!A"&amp;$AW201):INDIRECT("Table!" &amp; $BA$211 &amp; $AW201),0)),"",INDIRECT(CONCATENATE("Table!",ADDRESS($AS201,MATCH(AA$1,INDIRECT("Table!A" &amp; $AW201):INDIRECT("Table!" &amp; $BA$211 &amp; $AW201),0)))))</f>
        <v/>
      </c>
      <c r="Z201" s="28" t="str">
        <f ca="1">IF(ISERROR(MATCH(AB$1,INDIRECT("Table!A"&amp;$AW201):INDIRECT("Table!" &amp; $BA$211 &amp; $AW201),0)),"",INDIRECT(CONCATENATE("Table!",ADDRESS($AS201,MATCH(AB$1,INDIRECT("Table!A" &amp; $AW201):INDIRECT("Table!" &amp; $BA$211 &amp; $AW201),0)))))</f>
        <v/>
      </c>
      <c r="AA201" s="278"/>
      <c r="AB201" s="278"/>
      <c r="AC201" s="28" t="str">
        <f ca="1">IF(ISERROR(MATCH(AF$1,INDIRECT("Table!A"&amp;$AW201):INDIRECT("Table!" &amp; $BA$211 &amp; $AW201),0)),"",INDIRECT(CONCATENATE("Table!",ADDRESS($AS201,MATCH(AF$1,INDIRECT("Table!A" &amp; $AW201):INDIRECT("Table!" &amp; $BA$211 &amp; $AW201),0)))))</f>
        <v/>
      </c>
      <c r="AD201" s="28" t="str">
        <f ca="1">IF(ISERROR(MATCH(AG$1,INDIRECT("Table!A"&amp;$AW201):INDIRECT("Table!" &amp; $BA$211 &amp; $AW201),0)),"",INDIRECT(CONCATENATE("Table!",ADDRESS($AS201,MATCH(AG$1,INDIRECT("Table!A" &amp; $AW201):INDIRECT("Table!" &amp; $BA$211 &amp; $AW201),0)))))</f>
        <v/>
      </c>
      <c r="AE201" s="28" t="str">
        <f ca="1">IF(ISERROR(MATCH(AH$1,INDIRECT("Table!A"&amp;$AW201):INDIRECT("Table!" &amp; $BA$211 &amp; $AW201),0)),"",INDIRECT(CONCATENATE("Table!",ADDRESS($AS201,MATCH(AH$1,INDIRECT("Table!A" &amp; $AW201):INDIRECT("Table!" &amp; $BA$211 &amp; $AW201),0)))))</f>
        <v/>
      </c>
      <c r="AF201" s="28" t="str">
        <f ca="1">IF(ISERROR(MATCH(AI$1,INDIRECT("Table!A"&amp;$AW201):INDIRECT("Table!" &amp; $BA$211 &amp; $AW201),0)),"",INDIRECT(CONCATENATE("Table!",ADDRESS($AS201,MATCH(AI$1,INDIRECT("Table!A" &amp; $AW201):INDIRECT("Table!" &amp; $BA$211 &amp; $AW201),0)))))</f>
        <v/>
      </c>
      <c r="AG201" s="28" t="str">
        <f ca="1">IF(ISERROR(MATCH(AJ$1,INDIRECT("Table!A"&amp;$AW201):INDIRECT("Table!" &amp; $BA$211 &amp; $AW201),0)),"",INDIRECT(CONCATENATE("Table!",ADDRESS($AS201,MATCH(AJ$1,INDIRECT("Table!A" &amp; $AW201):INDIRECT("Table!" &amp; $BA$211 &amp; $AW201),0)))))</f>
        <v/>
      </c>
      <c r="AH201" s="278" t="str">
        <f ca="1">IF(ISERROR(MATCH(AK$1,INDIRECT("Table!A"&amp;$AW201):INDIRECT("Table!" &amp; $BA$211 &amp; $AW201),0)),"",INDIRECT(CONCATENATE("Table!",ADDRESS($AS201,MATCH(AK$1,INDIRECT("Table!A" &amp; $AW201):INDIRECT("Table!" &amp; $BA$211 &amp; $AW201),0)))))</f>
        <v/>
      </c>
      <c r="AI201" s="278"/>
      <c r="AJ201" s="10"/>
      <c r="AK201" s="10"/>
      <c r="AO201" s="24"/>
      <c r="AS201" s="10"/>
      <c r="AW201" s="24"/>
      <c r="BA201" s="81"/>
    </row>
    <row r="202" spans="1:53">
      <c r="A202" s="4"/>
      <c r="B202" s="28" t="str">
        <f ca="1">IF(ISERROR(MATCH(B$1,INDIRECT("Table!A"&amp;$AO202):INDIRECT("Table!" &amp; $BA$211 &amp; $AO202),0)),"",INDIRECT(CONCATENATE("Table!",ADDRESS($AK202,MATCH(B$1,INDIRECT("Table!A" &amp; $AO202):INDIRECT("Table!" &amp; $BA$211 &amp; $AO202),0)))))</f>
        <v/>
      </c>
      <c r="C202" s="28" t="str">
        <f ca="1">IF(ISERROR(MATCH(C$1,INDIRECT("Table!A"&amp;$AO202):INDIRECT("Table!" &amp; $BA$211 &amp; $AO202),0)),"",INDIRECT(CONCATENATE("Table!",ADDRESS($AK202,MATCH(C$1,INDIRECT("Table!A" &amp; $AO202):INDIRECT("Table!" &amp; $BA$211 &amp; $AO202),0)))))</f>
        <v/>
      </c>
      <c r="D202" s="28" t="str">
        <f ca="1">IF(ISERROR(MATCH(D$1,INDIRECT("Table!A"&amp;$AO202):INDIRECT("Table!" &amp; $BA$211 &amp; $AO202),0)),"",INDIRECT(CONCATENATE("Table!",ADDRESS($AK202,MATCH(D$1,INDIRECT("Table!A" &amp; $AO202):INDIRECT("Table!" &amp; $BA$211 &amp; $AO202),0)))))</f>
        <v/>
      </c>
      <c r="E202" s="28" t="str">
        <f ca="1">IF(ISERROR(MATCH(E$1,INDIRECT("Table!A"&amp;$AO202):INDIRECT("Table!" &amp; $BA$211 &amp; $AO202),0)),"",INDIRECT(CONCATENATE("Table!",ADDRESS($AK202,MATCH(E$1,INDIRECT("Table!A" &amp; $AO202):INDIRECT("Table!" &amp; $BA$211 &amp; $AO202),0)))))</f>
        <v/>
      </c>
      <c r="F202" s="28" t="str">
        <f ca="1">IF(ISERROR(MATCH(F$1,INDIRECT("Table!A"&amp;$AO202):INDIRECT("Table!" &amp; $BA$211 &amp; $AO202),0)),"",INDIRECT(CONCATENATE("Table!",ADDRESS($AK202,MATCH(F$1,INDIRECT("Table!A" &amp; $AO202):INDIRECT("Table!" &amp; $BA$211 &amp; $AO202),0)))))</f>
        <v/>
      </c>
      <c r="G202" s="28" t="str">
        <f ca="1">IF(ISERROR(MATCH(G$1,INDIRECT("Table!A"&amp;$AO202):INDIRECT("Table!" &amp; $BA$211 &amp; $AO202),0)),"",INDIRECT(CONCATENATE("Table!",ADDRESS($AK202,MATCH(G$1,INDIRECT("Table!A" &amp; $AO202):INDIRECT("Table!" &amp; $BA$211 &amp; $AO202),0)))))</f>
        <v/>
      </c>
      <c r="H202" s="28" t="str">
        <f ca="1">IF(ISERROR(MATCH(H$1,INDIRECT("Table!A"&amp;$AO202):INDIRECT("Table!" &amp; $BA$211 &amp; $AO202),0)),"",INDIRECT(CONCATENATE("Table!",ADDRESS($AK202,MATCH(H$1,INDIRECT("Table!A" &amp; $AO202):INDIRECT("Table!" &amp; $BA$211 &amp; $AO202),0)))))</f>
        <v/>
      </c>
      <c r="I202" s="278"/>
      <c r="J202" s="278"/>
      <c r="K202" s="28" t="str">
        <f ca="1">IF(ISERROR(MATCH(L$1,INDIRECT("Table!A"&amp;$AO202):INDIRECT("Table!" &amp; $BA$211 &amp; $AO202),0)),"",INDIRECT(CONCATENATE("Table!",ADDRESS($AK202,MATCH(L$1,INDIRECT("Table!A" &amp; $AO202):INDIRECT("Table!" &amp; $BA$211 &amp; $AO202),0)))))</f>
        <v/>
      </c>
      <c r="L202" s="28" t="str">
        <f ca="1">IF(ISERROR(MATCH(M$1,INDIRECT("Table!A"&amp;$AO202):INDIRECT("Table!" &amp; $BA$211 &amp; $AO202),0)),"",INDIRECT(CONCATENATE("Table!",ADDRESS($AK202,MATCH(M$1,INDIRECT("Table!A" &amp; $AO202):INDIRECT("Table!" &amp; $BA$211 &amp; $AO202),0)))))</f>
        <v/>
      </c>
      <c r="M202" s="28" t="str">
        <f ca="1">IF(ISERROR(MATCH(N$1,INDIRECT("Table!A"&amp;$AO202):INDIRECT("Table!" &amp; $BA$211 &amp; $AO202),0)),"",INDIRECT(CONCATENATE("Table!",ADDRESS($AK202,MATCH(N$1,INDIRECT("Table!A" &amp; $AO202):INDIRECT("Table!" &amp; $BA$211 &amp; $AO202),0)))))</f>
        <v/>
      </c>
      <c r="N202" s="28" t="str">
        <f ca="1">IF(ISERROR(MATCH(O$1,INDIRECT("Table!A"&amp;$AO202):INDIRECT("Table!" &amp; $BA$211 &amp; $AO202),0)),"",INDIRECT(CONCATENATE("Table!",ADDRESS($AK202,MATCH(O$1,INDIRECT("Table!A" &amp; $AO202):INDIRECT("Table!" &amp; $BA$211 &amp; $AO202),0)))))</f>
        <v/>
      </c>
      <c r="O202" s="278"/>
      <c r="P202" s="278"/>
      <c r="Q202" s="278"/>
      <c r="R202" s="278"/>
      <c r="S202" s="28" t="str">
        <f ca="1">IF(ISERROR(MATCH(U$1,INDIRECT("Table!A"&amp;$AO202):INDIRECT("Table!" &amp;#REF! &amp; $AO202),0)),"",INDIRECT(CONCATENATE("Table!",ADDRESS($AK202,MATCH(U$1,INDIRECT("Table!A" &amp; $AO202):INDIRECT("Table!" &amp;#REF! &amp; $AO202),0)))))</f>
        <v/>
      </c>
      <c r="T202" s="28" t="str">
        <f ca="1">IF(ISERROR(MATCH(V$1,INDIRECT("Table!A"&amp;$AW202):INDIRECT("Table!" &amp; $BA$211 &amp; $AW202),0)),"",INDIRECT(CONCATENATE("Table!",ADDRESS($AS202,MATCH(V$1,INDIRECT("Table!A" &amp; $AW202):INDIRECT("Table!" &amp; $BA$211 &amp; $AW202),0)))))</f>
        <v/>
      </c>
      <c r="U202" s="28" t="str">
        <f ca="1">IF(ISERROR(MATCH(W$1,INDIRECT("Table!A"&amp;$AW202):INDIRECT("Table!" &amp; $BA$211 &amp; $AW202),0)),"",INDIRECT(CONCATENATE("Table!",ADDRESS($AS202,MATCH(W$1,INDIRECT("Table!A" &amp; $AW202):INDIRECT("Table!" &amp; $BA$211 &amp; $AW202),0)))))</f>
        <v/>
      </c>
      <c r="V202" s="28" t="str">
        <f ca="1">IF(ISERROR(MATCH(X$1,INDIRECT("Table!A"&amp;$AW202):INDIRECT("Table!" &amp; $BA$211 &amp; $AW202),0)),"",INDIRECT(CONCATENATE("Table!",ADDRESS($AS202,MATCH(X$1,INDIRECT("Table!A" &amp; $AW202):INDIRECT("Table!" &amp; $BA$211 &amp; $AW202),0)))))</f>
        <v/>
      </c>
      <c r="W202" s="28" t="str">
        <f ca="1">IF(ISERROR(MATCH(Y$1,INDIRECT("Table!A"&amp;$AW202):INDIRECT("Table!" &amp; $BA$211 &amp; $AW202),0)),"",INDIRECT(CONCATENATE("Table!",ADDRESS($AS202,MATCH(Y$1,INDIRECT("Table!A" &amp; $AW202):INDIRECT("Table!" &amp; $BA$211 &amp; $AW202),0)))))</f>
        <v/>
      </c>
      <c r="X202" s="28" t="str">
        <f ca="1">IF(ISERROR(MATCH(Z$1,INDIRECT("Table!A"&amp;$AW202):INDIRECT("Table!" &amp; $BA$211 &amp; $AW202),0)),"",INDIRECT(CONCATENATE("Table!",ADDRESS($AS202,MATCH(Z$1,INDIRECT("Table!A" &amp; $AW202):INDIRECT("Table!" &amp; $BA$211 &amp; $AW202),0)))))</f>
        <v/>
      </c>
      <c r="Y202" s="28" t="str">
        <f ca="1">IF(ISERROR(MATCH(AA$1,INDIRECT("Table!A"&amp;$AW202):INDIRECT("Table!" &amp; $BA$211 &amp; $AW202),0)),"",INDIRECT(CONCATENATE("Table!",ADDRESS($AS202,MATCH(AA$1,INDIRECT("Table!A" &amp; $AW202):INDIRECT("Table!" &amp; $BA$211 &amp; $AW202),0)))))</f>
        <v/>
      </c>
      <c r="Z202" s="28" t="str">
        <f ca="1">IF(ISERROR(MATCH(AB$1,INDIRECT("Table!A"&amp;$AW202):INDIRECT("Table!" &amp; $BA$211 &amp; $AW202),0)),"",INDIRECT(CONCATENATE("Table!",ADDRESS($AS202,MATCH(AB$1,INDIRECT("Table!A" &amp; $AW202):INDIRECT("Table!" &amp; $BA$211 &amp; $AW202),0)))))</f>
        <v/>
      </c>
      <c r="AA202" s="278"/>
      <c r="AB202" s="278"/>
      <c r="AC202" s="28" t="str">
        <f ca="1">IF(ISERROR(MATCH(AF$1,INDIRECT("Table!A"&amp;$AW202):INDIRECT("Table!" &amp; $BA$211 &amp; $AW202),0)),"",INDIRECT(CONCATENATE("Table!",ADDRESS($AS202,MATCH(AF$1,INDIRECT("Table!A" &amp; $AW202):INDIRECT("Table!" &amp; $BA$211 &amp; $AW202),0)))))</f>
        <v/>
      </c>
      <c r="AD202" s="28" t="str">
        <f ca="1">IF(ISERROR(MATCH(AG$1,INDIRECT("Table!A"&amp;$AW202):INDIRECT("Table!" &amp; $BA$211 &amp; $AW202),0)),"",INDIRECT(CONCATENATE("Table!",ADDRESS($AS202,MATCH(AG$1,INDIRECT("Table!A" &amp; $AW202):INDIRECT("Table!" &amp; $BA$211 &amp; $AW202),0)))))</f>
        <v/>
      </c>
      <c r="AE202" s="28" t="str">
        <f ca="1">IF(ISERROR(MATCH(AH$1,INDIRECT("Table!A"&amp;$AW202):INDIRECT("Table!" &amp; $BA$211 &amp; $AW202),0)),"",INDIRECT(CONCATENATE("Table!",ADDRESS($AS202,MATCH(AH$1,INDIRECT("Table!A" &amp; $AW202):INDIRECT("Table!" &amp; $BA$211 &amp; $AW202),0)))))</f>
        <v/>
      </c>
      <c r="AF202" s="28" t="str">
        <f ca="1">IF(ISERROR(MATCH(AI$1,INDIRECT("Table!A"&amp;$AW202):INDIRECT("Table!" &amp; $BA$211 &amp; $AW202),0)),"",INDIRECT(CONCATENATE("Table!",ADDRESS($AS202,MATCH(AI$1,INDIRECT("Table!A" &amp; $AW202):INDIRECT("Table!" &amp; $BA$211 &amp; $AW202),0)))))</f>
        <v/>
      </c>
      <c r="AG202" s="28" t="str">
        <f ca="1">IF(ISERROR(MATCH(AJ$1,INDIRECT("Table!A"&amp;$AW202):INDIRECT("Table!" &amp; $BA$211 &amp; $AW202),0)),"",INDIRECT(CONCATENATE("Table!",ADDRESS($AS202,MATCH(AJ$1,INDIRECT("Table!A" &amp; $AW202):INDIRECT("Table!" &amp; $BA$211 &amp; $AW202),0)))))</f>
        <v/>
      </c>
      <c r="AH202" s="278" t="str">
        <f ca="1">IF(ISERROR(MATCH(AK$1,INDIRECT("Table!A"&amp;$AW202):INDIRECT("Table!" &amp; $BA$211 &amp; $AW202),0)),"",INDIRECT(CONCATENATE("Table!",ADDRESS($AS202,MATCH(AK$1,INDIRECT("Table!A" &amp; $AW202):INDIRECT("Table!" &amp; $BA$211 &amp; $AW202),0)))))</f>
        <v/>
      </c>
      <c r="AI202" s="278"/>
      <c r="AJ202" s="10"/>
      <c r="AK202" s="10"/>
      <c r="AO202" s="24"/>
      <c r="AS202" s="10"/>
      <c r="AW202" s="24"/>
      <c r="BA202" s="82"/>
    </row>
    <row r="203" spans="1:53">
      <c r="A203" s="4"/>
      <c r="B203" s="28" t="str">
        <f ca="1">IF(ISERROR(MATCH(B$1,INDIRECT("Table!A"&amp;$AO203):INDIRECT("Table!" &amp; $BA$211 &amp; $AO203),0)),"",INDIRECT(CONCATENATE("Table!",ADDRESS($AK203,MATCH(B$1,INDIRECT("Table!A" &amp; $AO203):INDIRECT("Table!" &amp; $BA$211 &amp; $AO203),0)))))</f>
        <v/>
      </c>
      <c r="C203" s="28" t="str">
        <f ca="1">IF(ISERROR(MATCH(C$1,INDIRECT("Table!A"&amp;$AO203):INDIRECT("Table!" &amp; $BA$211 &amp; $AO203),0)),"",INDIRECT(CONCATENATE("Table!",ADDRESS($AK203,MATCH(C$1,INDIRECT("Table!A" &amp; $AO203):INDIRECT("Table!" &amp; $BA$211 &amp; $AO203),0)))))</f>
        <v/>
      </c>
      <c r="D203" s="28" t="str">
        <f ca="1">IF(ISERROR(MATCH(D$1,INDIRECT("Table!A"&amp;$AO203):INDIRECT("Table!" &amp; $BA$211 &amp; $AO203),0)),"",INDIRECT(CONCATENATE("Table!",ADDRESS($AK203,MATCH(D$1,INDIRECT("Table!A" &amp; $AO203):INDIRECT("Table!" &amp; $BA$211 &amp; $AO203),0)))))</f>
        <v/>
      </c>
      <c r="E203" s="28" t="str">
        <f ca="1">IF(ISERROR(MATCH(E$1,INDIRECT("Table!A"&amp;$AO203):INDIRECT("Table!" &amp; $BA$211 &amp; $AO203),0)),"",INDIRECT(CONCATENATE("Table!",ADDRESS($AK203,MATCH(E$1,INDIRECT("Table!A" &amp; $AO203):INDIRECT("Table!" &amp; $BA$211 &amp; $AO203),0)))))</f>
        <v/>
      </c>
      <c r="F203" s="28" t="str">
        <f ca="1">IF(ISERROR(MATCH(F$1,INDIRECT("Table!A"&amp;$AO203):INDIRECT("Table!" &amp; $BA$211 &amp; $AO203),0)),"",INDIRECT(CONCATENATE("Table!",ADDRESS($AK203,MATCH(F$1,INDIRECT("Table!A" &amp; $AO203):INDIRECT("Table!" &amp; $BA$211 &amp; $AO203),0)))))</f>
        <v/>
      </c>
      <c r="G203" s="28" t="str">
        <f ca="1">IF(ISERROR(MATCH(G$1,INDIRECT("Table!A"&amp;$AO203):INDIRECT("Table!" &amp; $BA$211 &amp; $AO203),0)),"",INDIRECT(CONCATENATE("Table!",ADDRESS($AK203,MATCH(G$1,INDIRECT("Table!A" &amp; $AO203):INDIRECT("Table!" &amp; $BA$211 &amp; $AO203),0)))))</f>
        <v/>
      </c>
      <c r="H203" s="28" t="str">
        <f ca="1">IF(ISERROR(MATCH(H$1,INDIRECT("Table!A"&amp;$AO203):INDIRECT("Table!" &amp; $BA$211 &amp; $AO203),0)),"",INDIRECT(CONCATENATE("Table!",ADDRESS($AK203,MATCH(H$1,INDIRECT("Table!A" &amp; $AO203):INDIRECT("Table!" &amp; $BA$211 &amp; $AO203),0)))))</f>
        <v/>
      </c>
      <c r="I203" s="278"/>
      <c r="J203" s="278"/>
      <c r="K203" s="28" t="str">
        <f ca="1">IF(ISERROR(MATCH(L$1,INDIRECT("Table!A"&amp;$AO203):INDIRECT("Table!" &amp; $BA$211 &amp; $AO203),0)),"",INDIRECT(CONCATENATE("Table!",ADDRESS($AK203,MATCH(L$1,INDIRECT("Table!A" &amp; $AO203):INDIRECT("Table!" &amp; $BA$211 &amp; $AO203),0)))))</f>
        <v/>
      </c>
      <c r="L203" s="28" t="str">
        <f ca="1">IF(ISERROR(MATCH(M$1,INDIRECT("Table!A"&amp;$AO203):INDIRECT("Table!" &amp; $BA$211 &amp; $AO203),0)),"",INDIRECT(CONCATENATE("Table!",ADDRESS($AK203,MATCH(M$1,INDIRECT("Table!A" &amp; $AO203):INDIRECT("Table!" &amp; $BA$211 &amp; $AO203),0)))))</f>
        <v/>
      </c>
      <c r="M203" s="28" t="str">
        <f ca="1">IF(ISERROR(MATCH(N$1,INDIRECT("Table!A"&amp;$AO203):INDIRECT("Table!" &amp; $BA$211 &amp; $AO203),0)),"",INDIRECT(CONCATENATE("Table!",ADDRESS($AK203,MATCH(N$1,INDIRECT("Table!A" &amp; $AO203):INDIRECT("Table!" &amp; $BA$211 &amp; $AO203),0)))))</f>
        <v/>
      </c>
      <c r="N203" s="28" t="str">
        <f ca="1">IF(ISERROR(MATCH(O$1,INDIRECT("Table!A"&amp;$AO203):INDIRECT("Table!" &amp; $BA$211 &amp; $AO203),0)),"",INDIRECT(CONCATENATE("Table!",ADDRESS($AK203,MATCH(O$1,INDIRECT("Table!A" &amp; $AO203):INDIRECT("Table!" &amp; $BA$211 &amp; $AO203),0)))))</f>
        <v/>
      </c>
      <c r="O203" s="278"/>
      <c r="P203" s="278"/>
      <c r="Q203" s="278"/>
      <c r="R203" s="278"/>
      <c r="S203" s="28" t="str">
        <f ca="1">IF(ISERROR(MATCH(U$1,INDIRECT("Table!A"&amp;$AO203):INDIRECT("Table!" &amp;#REF! &amp; $AO203),0)),"",INDIRECT(CONCATENATE("Table!",ADDRESS($AK203,MATCH(U$1,INDIRECT("Table!A" &amp; $AO203):INDIRECT("Table!" &amp;#REF! &amp; $AO203),0)))))</f>
        <v/>
      </c>
      <c r="T203" s="28" t="str">
        <f ca="1">IF(ISERROR(MATCH(V$1,INDIRECT("Table!A"&amp;$AW203):INDIRECT("Table!" &amp; $BA$211 &amp; $AW203),0)),"",INDIRECT(CONCATENATE("Table!",ADDRESS($AS203,MATCH(V$1,INDIRECT("Table!A" &amp; $AW203):INDIRECT("Table!" &amp; $BA$211 &amp; $AW203),0)))))</f>
        <v/>
      </c>
      <c r="U203" s="28" t="str">
        <f ca="1">IF(ISERROR(MATCH(W$1,INDIRECT("Table!A"&amp;$AW203):INDIRECT("Table!" &amp; $BA$211 &amp; $AW203),0)),"",INDIRECT(CONCATENATE("Table!",ADDRESS($AS203,MATCH(W$1,INDIRECT("Table!A" &amp; $AW203):INDIRECT("Table!" &amp; $BA$211 &amp; $AW203),0)))))</f>
        <v/>
      </c>
      <c r="V203" s="28" t="str">
        <f ca="1">IF(ISERROR(MATCH(X$1,INDIRECT("Table!A"&amp;$AW203):INDIRECT("Table!" &amp; $BA$211 &amp; $AW203),0)),"",INDIRECT(CONCATENATE("Table!",ADDRESS($AS203,MATCH(X$1,INDIRECT("Table!A" &amp; $AW203):INDIRECT("Table!" &amp; $BA$211 &amp; $AW203),0)))))</f>
        <v/>
      </c>
      <c r="W203" s="28" t="str">
        <f ca="1">IF(ISERROR(MATCH(Y$1,INDIRECT("Table!A"&amp;$AW203):INDIRECT("Table!" &amp; $BA$211 &amp; $AW203),0)),"",INDIRECT(CONCATENATE("Table!",ADDRESS($AS203,MATCH(Y$1,INDIRECT("Table!A" &amp; $AW203):INDIRECT("Table!" &amp; $BA$211 &amp; $AW203),0)))))</f>
        <v/>
      </c>
      <c r="X203" s="28" t="str">
        <f ca="1">IF(ISERROR(MATCH(Z$1,INDIRECT("Table!A"&amp;$AW203):INDIRECT("Table!" &amp; $BA$211 &amp; $AW203),0)),"",INDIRECT(CONCATENATE("Table!",ADDRESS($AS203,MATCH(Z$1,INDIRECT("Table!A" &amp; $AW203):INDIRECT("Table!" &amp; $BA$211 &amp; $AW203),0)))))</f>
        <v/>
      </c>
      <c r="Y203" s="28" t="str">
        <f ca="1">IF(ISERROR(MATCH(AA$1,INDIRECT("Table!A"&amp;$AW203):INDIRECT("Table!" &amp; $BA$211 &amp; $AW203),0)),"",INDIRECT(CONCATENATE("Table!",ADDRESS($AS203,MATCH(AA$1,INDIRECT("Table!A" &amp; $AW203):INDIRECT("Table!" &amp; $BA$211 &amp; $AW203),0)))))</f>
        <v/>
      </c>
      <c r="Z203" s="28" t="str">
        <f ca="1">IF(ISERROR(MATCH(AB$1,INDIRECT("Table!A"&amp;$AW203):INDIRECT("Table!" &amp; $BA$211 &amp; $AW203),0)),"",INDIRECT(CONCATENATE("Table!",ADDRESS($AS203,MATCH(AB$1,INDIRECT("Table!A" &amp; $AW203):INDIRECT("Table!" &amp; $BA$211 &amp; $AW203),0)))))</f>
        <v/>
      </c>
      <c r="AA203" s="278"/>
      <c r="AB203" s="278"/>
      <c r="AC203" s="28" t="str">
        <f ca="1">IF(ISERROR(MATCH(AF$1,INDIRECT("Table!A"&amp;$AW203):INDIRECT("Table!" &amp; $BA$211 &amp; $AW203),0)),"",INDIRECT(CONCATENATE("Table!",ADDRESS($AS203,MATCH(AF$1,INDIRECT("Table!A" &amp; $AW203):INDIRECT("Table!" &amp; $BA$211 &amp; $AW203),0)))))</f>
        <v/>
      </c>
      <c r="AD203" s="28" t="str">
        <f ca="1">IF(ISERROR(MATCH(AG$1,INDIRECT("Table!A"&amp;$AW203):INDIRECT("Table!" &amp; $BA$211 &amp; $AW203),0)),"",INDIRECT(CONCATENATE("Table!",ADDRESS($AS203,MATCH(AG$1,INDIRECT("Table!A" &amp; $AW203):INDIRECT("Table!" &amp; $BA$211 &amp; $AW203),0)))))</f>
        <v/>
      </c>
      <c r="AE203" s="28" t="str">
        <f ca="1">IF(ISERROR(MATCH(AH$1,INDIRECT("Table!A"&amp;$AW203):INDIRECT("Table!" &amp; $BA$211 &amp; $AW203),0)),"",INDIRECT(CONCATENATE("Table!",ADDRESS($AS203,MATCH(AH$1,INDIRECT("Table!A" &amp; $AW203):INDIRECT("Table!" &amp; $BA$211 &amp; $AW203),0)))))</f>
        <v/>
      </c>
      <c r="AF203" s="28" t="str">
        <f ca="1">IF(ISERROR(MATCH(AI$1,INDIRECT("Table!A"&amp;$AW203):INDIRECT("Table!" &amp; $BA$211 &amp; $AW203),0)),"",INDIRECT(CONCATENATE("Table!",ADDRESS($AS203,MATCH(AI$1,INDIRECT("Table!A" &amp; $AW203):INDIRECT("Table!" &amp; $BA$211 &amp; $AW203),0)))))</f>
        <v/>
      </c>
      <c r="AG203" s="28" t="str">
        <f ca="1">IF(ISERROR(MATCH(AJ$1,INDIRECT("Table!A"&amp;$AW203):INDIRECT("Table!" &amp; $BA$211 &amp; $AW203),0)),"",INDIRECT(CONCATENATE("Table!",ADDRESS($AS203,MATCH(AJ$1,INDIRECT("Table!A" &amp; $AW203):INDIRECT("Table!" &amp; $BA$211 &amp; $AW203),0)))))</f>
        <v/>
      </c>
      <c r="AH203" s="278" t="str">
        <f ca="1">IF(ISERROR(MATCH(AK$1,INDIRECT("Table!A"&amp;$AW203):INDIRECT("Table!" &amp; $BA$211 &amp; $AW203),0)),"",INDIRECT(CONCATENATE("Table!",ADDRESS($AS203,MATCH(AK$1,INDIRECT("Table!A" &amp; $AW203):INDIRECT("Table!" &amp; $BA$211 &amp; $AW203),0)))))</f>
        <v/>
      </c>
      <c r="AI203" s="278"/>
      <c r="AJ203" s="10"/>
      <c r="AK203" s="10"/>
      <c r="AO203" s="24"/>
      <c r="AS203" s="10"/>
      <c r="AW203" s="24"/>
      <c r="BA203" s="82"/>
    </row>
    <row r="204" spans="1:53">
      <c r="A204" s="4"/>
      <c r="B204" s="28" t="str">
        <f ca="1">IF(ISERROR(MATCH(B$1,INDIRECT("Table!A"&amp;$AO204):INDIRECT("Table!" &amp; $BA$211 &amp; $AO204),0)),"",INDIRECT(CONCATENATE("Table!",ADDRESS($AK204,MATCH(B$1,INDIRECT("Table!A" &amp; $AO204):INDIRECT("Table!" &amp; $BA$211 &amp; $AO204),0)))))</f>
        <v/>
      </c>
      <c r="C204" s="28" t="str">
        <f ca="1">IF(ISERROR(MATCH(C$1,INDIRECT("Table!A"&amp;$AO204):INDIRECT("Table!" &amp; $BA$211 &amp; $AO204),0)),"",INDIRECT(CONCATENATE("Table!",ADDRESS($AK204,MATCH(C$1,INDIRECT("Table!A" &amp; $AO204):INDIRECT("Table!" &amp; $BA$211 &amp; $AO204),0)))))</f>
        <v/>
      </c>
      <c r="D204" s="28" t="str">
        <f ca="1">IF(ISERROR(MATCH(D$1,INDIRECT("Table!A"&amp;$AO204):INDIRECT("Table!" &amp; $BA$211 &amp; $AO204),0)),"",INDIRECT(CONCATENATE("Table!",ADDRESS($AK204,MATCH(D$1,INDIRECT("Table!A" &amp; $AO204):INDIRECT("Table!" &amp; $BA$211 &amp; $AO204),0)))))</f>
        <v/>
      </c>
      <c r="E204" s="28" t="str">
        <f ca="1">IF(ISERROR(MATCH(E$1,INDIRECT("Table!A"&amp;$AO204):INDIRECT("Table!" &amp; $BA$211 &amp; $AO204),0)),"",INDIRECT(CONCATENATE("Table!",ADDRESS($AK204,MATCH(E$1,INDIRECT("Table!A" &amp; $AO204):INDIRECT("Table!" &amp; $BA$211 &amp; $AO204),0)))))</f>
        <v/>
      </c>
      <c r="F204" s="28" t="str">
        <f ca="1">IF(ISERROR(MATCH(F$1,INDIRECT("Table!A"&amp;$AO204):INDIRECT("Table!" &amp; $BA$211 &amp; $AO204),0)),"",INDIRECT(CONCATENATE("Table!",ADDRESS($AK204,MATCH(F$1,INDIRECT("Table!A" &amp; $AO204):INDIRECT("Table!" &amp; $BA$211 &amp; $AO204),0)))))</f>
        <v/>
      </c>
      <c r="G204" s="28" t="str">
        <f ca="1">IF(ISERROR(MATCH(G$1,INDIRECT("Table!A"&amp;$AO204):INDIRECT("Table!" &amp; $BA$211 &amp; $AO204),0)),"",INDIRECT(CONCATENATE("Table!",ADDRESS($AK204,MATCH(G$1,INDIRECT("Table!A" &amp; $AO204):INDIRECT("Table!" &amp; $BA$211 &amp; $AO204),0)))))</f>
        <v/>
      </c>
      <c r="H204" s="28" t="str">
        <f ca="1">IF(ISERROR(MATCH(H$1,INDIRECT("Table!A"&amp;$AO204):INDIRECT("Table!" &amp; $BA$211 &amp; $AO204),0)),"",INDIRECT(CONCATENATE("Table!",ADDRESS($AK204,MATCH(H$1,INDIRECT("Table!A" &amp; $AO204):INDIRECT("Table!" &amp; $BA$211 &amp; $AO204),0)))))</f>
        <v/>
      </c>
      <c r="I204" s="278"/>
      <c r="J204" s="278"/>
      <c r="K204" s="28" t="str">
        <f ca="1">IF(ISERROR(MATCH(L$1,INDIRECT("Table!A"&amp;$AO204):INDIRECT("Table!" &amp; $BA$211 &amp; $AO204),0)),"",INDIRECT(CONCATENATE("Table!",ADDRESS($AK204,MATCH(L$1,INDIRECT("Table!A" &amp; $AO204):INDIRECT("Table!" &amp; $BA$211 &amp; $AO204),0)))))</f>
        <v/>
      </c>
      <c r="L204" s="28" t="str">
        <f ca="1">IF(ISERROR(MATCH(M$1,INDIRECT("Table!A"&amp;$AO204):INDIRECT("Table!" &amp; $BA$211 &amp; $AO204),0)),"",INDIRECT(CONCATENATE("Table!",ADDRESS($AK204,MATCH(M$1,INDIRECT("Table!A" &amp; $AO204):INDIRECT("Table!" &amp; $BA$211 &amp; $AO204),0)))))</f>
        <v/>
      </c>
      <c r="M204" s="28" t="str">
        <f ca="1">IF(ISERROR(MATCH(N$1,INDIRECT("Table!A"&amp;$AO204):INDIRECT("Table!" &amp; $BA$211 &amp; $AO204),0)),"",INDIRECT(CONCATENATE("Table!",ADDRESS($AK204,MATCH(N$1,INDIRECT("Table!A" &amp; $AO204):INDIRECT("Table!" &amp; $BA$211 &amp; $AO204),0)))))</f>
        <v/>
      </c>
      <c r="N204" s="28" t="str">
        <f ca="1">IF(ISERROR(MATCH(O$1,INDIRECT("Table!A"&amp;$AO204):INDIRECT("Table!" &amp; $BA$211 &amp; $AO204),0)),"",INDIRECT(CONCATENATE("Table!",ADDRESS($AK204,MATCH(O$1,INDIRECT("Table!A" &amp; $AO204):INDIRECT("Table!" &amp; $BA$211 &amp; $AO204),0)))))</f>
        <v/>
      </c>
      <c r="O204" s="278"/>
      <c r="P204" s="278"/>
      <c r="Q204" s="278"/>
      <c r="R204" s="278"/>
      <c r="S204" s="28" t="str">
        <f ca="1">IF(ISERROR(MATCH(U$1,INDIRECT("Table!A"&amp;$AO204):INDIRECT("Table!" &amp;#REF! &amp; $AO204),0)),"",INDIRECT(CONCATENATE("Table!",ADDRESS($AK204,MATCH(U$1,INDIRECT("Table!A" &amp; $AO204):INDIRECT("Table!" &amp;#REF! &amp; $AO204),0)))))</f>
        <v/>
      </c>
      <c r="T204" s="28" t="str">
        <f ca="1">IF(ISERROR(MATCH(V$1,INDIRECT("Table!A"&amp;$AW204):INDIRECT("Table!" &amp; $BA$211 &amp; $AW204),0)),"",INDIRECT(CONCATENATE("Table!",ADDRESS($AS204,MATCH(V$1,INDIRECT("Table!A" &amp; $AW204):INDIRECT("Table!" &amp; $BA$211 &amp; $AW204),0)))))</f>
        <v/>
      </c>
      <c r="U204" s="28" t="str">
        <f ca="1">IF(ISERROR(MATCH(W$1,INDIRECT("Table!A"&amp;$AW204):INDIRECT("Table!" &amp; $BA$211 &amp; $AW204),0)),"",INDIRECT(CONCATENATE("Table!",ADDRESS($AS204,MATCH(W$1,INDIRECT("Table!A" &amp; $AW204):INDIRECT("Table!" &amp; $BA$211 &amp; $AW204),0)))))</f>
        <v/>
      </c>
      <c r="V204" s="28" t="str">
        <f ca="1">IF(ISERROR(MATCH(X$1,INDIRECT("Table!A"&amp;$AW204):INDIRECT("Table!" &amp; $BA$211 &amp; $AW204),0)),"",INDIRECT(CONCATENATE("Table!",ADDRESS($AS204,MATCH(X$1,INDIRECT("Table!A" &amp; $AW204):INDIRECT("Table!" &amp; $BA$211 &amp; $AW204),0)))))</f>
        <v/>
      </c>
      <c r="W204" s="28" t="str">
        <f ca="1">IF(ISERROR(MATCH(Y$1,INDIRECT("Table!A"&amp;$AW204):INDIRECT("Table!" &amp; $BA$211 &amp; $AW204),0)),"",INDIRECT(CONCATENATE("Table!",ADDRESS($AS204,MATCH(Y$1,INDIRECT("Table!A" &amp; $AW204):INDIRECT("Table!" &amp; $BA$211 &amp; $AW204),0)))))</f>
        <v/>
      </c>
      <c r="X204" s="28" t="str">
        <f ca="1">IF(ISERROR(MATCH(Z$1,INDIRECT("Table!A"&amp;$AW204):INDIRECT("Table!" &amp; $BA$211 &amp; $AW204),0)),"",INDIRECT(CONCATENATE("Table!",ADDRESS($AS204,MATCH(Z$1,INDIRECT("Table!A" &amp; $AW204):INDIRECT("Table!" &amp; $BA$211 &amp; $AW204),0)))))</f>
        <v/>
      </c>
      <c r="Y204" s="28" t="str">
        <f ca="1">IF(ISERROR(MATCH(AA$1,INDIRECT("Table!A"&amp;$AW204):INDIRECT("Table!" &amp; $BA$211 &amp; $AW204),0)),"",INDIRECT(CONCATENATE("Table!",ADDRESS($AS204,MATCH(AA$1,INDIRECT("Table!A" &amp; $AW204):INDIRECT("Table!" &amp; $BA$211 &amp; $AW204),0)))))</f>
        <v/>
      </c>
      <c r="Z204" s="28" t="str">
        <f ca="1">IF(ISERROR(MATCH(AB$1,INDIRECT("Table!A"&amp;$AW204):INDIRECT("Table!" &amp; $BA$211 &amp; $AW204),0)),"",INDIRECT(CONCATENATE("Table!",ADDRESS($AS204,MATCH(AB$1,INDIRECT("Table!A" &amp; $AW204):INDIRECT("Table!" &amp; $BA$211 &amp; $AW204),0)))))</f>
        <v/>
      </c>
      <c r="AA204" s="278"/>
      <c r="AB204" s="278"/>
      <c r="AC204" s="28" t="str">
        <f ca="1">IF(ISERROR(MATCH(AF$1,INDIRECT("Table!A"&amp;$AW204):INDIRECT("Table!" &amp; $BA$211 &amp; $AW204),0)),"",INDIRECT(CONCATENATE("Table!",ADDRESS($AS204,MATCH(AF$1,INDIRECT("Table!A" &amp; $AW204):INDIRECT("Table!" &amp; $BA$211 &amp; $AW204),0)))))</f>
        <v/>
      </c>
      <c r="AD204" s="28" t="str">
        <f ca="1">IF(ISERROR(MATCH(AG$1,INDIRECT("Table!A"&amp;$AW204):INDIRECT("Table!" &amp; $BA$211 &amp; $AW204),0)),"",INDIRECT(CONCATENATE("Table!",ADDRESS($AS204,MATCH(AG$1,INDIRECT("Table!A" &amp; $AW204):INDIRECT("Table!" &amp; $BA$211 &amp; $AW204),0)))))</f>
        <v/>
      </c>
      <c r="AE204" s="28" t="str">
        <f ca="1">IF(ISERROR(MATCH(AH$1,INDIRECT("Table!A"&amp;$AW204):INDIRECT("Table!" &amp; $BA$211 &amp; $AW204),0)),"",INDIRECT(CONCATENATE("Table!",ADDRESS($AS204,MATCH(AH$1,INDIRECT("Table!A" &amp; $AW204):INDIRECT("Table!" &amp; $BA$211 &amp; $AW204),0)))))</f>
        <v/>
      </c>
      <c r="AF204" s="28" t="str">
        <f ca="1">IF(ISERROR(MATCH(AI$1,INDIRECT("Table!A"&amp;$AW204):INDIRECT("Table!" &amp; $BA$211 &amp; $AW204),0)),"",INDIRECT(CONCATENATE("Table!",ADDRESS($AS204,MATCH(AI$1,INDIRECT("Table!A" &amp; $AW204):INDIRECT("Table!" &amp; $BA$211 &amp; $AW204),0)))))</f>
        <v/>
      </c>
      <c r="AG204" s="28" t="str">
        <f ca="1">IF(ISERROR(MATCH(AJ$1,INDIRECT("Table!A"&amp;$AW204):INDIRECT("Table!" &amp; $BA$211 &amp; $AW204),0)),"",INDIRECT(CONCATENATE("Table!",ADDRESS($AS204,MATCH(AJ$1,INDIRECT("Table!A" &amp; $AW204):INDIRECT("Table!" &amp; $BA$211 &amp; $AW204),0)))))</f>
        <v/>
      </c>
      <c r="AH204" s="278" t="str">
        <f ca="1">IF(ISERROR(MATCH(AK$1,INDIRECT("Table!A"&amp;$AW204):INDIRECT("Table!" &amp; $BA$211 &amp; $AW204),0)),"",INDIRECT(CONCATENATE("Table!",ADDRESS($AS204,MATCH(AK$1,INDIRECT("Table!A" &amp; $AW204):INDIRECT("Table!" &amp; $BA$211 &amp; $AW204),0)))))</f>
        <v/>
      </c>
      <c r="AI204" s="278"/>
      <c r="AJ204" s="10"/>
      <c r="AK204" s="10"/>
      <c r="AO204" s="24"/>
      <c r="AS204" s="10"/>
      <c r="AW204" s="24"/>
      <c r="BA204" s="80"/>
    </row>
    <row r="205" spans="1:53">
      <c r="A205" s="4"/>
      <c r="B205" s="28" t="str">
        <f ca="1">IF(ISERROR(MATCH(B$1,INDIRECT("Table!A"&amp;$AO205):INDIRECT("Table!" &amp; $BA$211 &amp; $AO205),0)),"",INDIRECT(CONCATENATE("Table!",ADDRESS($AK205,MATCH(B$1,INDIRECT("Table!A" &amp; $AO205):INDIRECT("Table!" &amp; $BA$211 &amp; $AO205),0)))))</f>
        <v/>
      </c>
      <c r="C205" s="28" t="str">
        <f ca="1">IF(ISERROR(MATCH(C$1,INDIRECT("Table!A"&amp;$AO205):INDIRECT("Table!" &amp; $BA$211 &amp; $AO205),0)),"",INDIRECT(CONCATENATE("Table!",ADDRESS($AK205,MATCH(C$1,INDIRECT("Table!A" &amp; $AO205):INDIRECT("Table!" &amp; $BA$211 &amp; $AO205),0)))))</f>
        <v/>
      </c>
      <c r="D205" s="28" t="str">
        <f ca="1">IF(ISERROR(MATCH(D$1,INDIRECT("Table!A"&amp;$AO205):INDIRECT("Table!" &amp; $BA$211 &amp; $AO205),0)),"",INDIRECT(CONCATENATE("Table!",ADDRESS($AK205,MATCH(D$1,INDIRECT("Table!A" &amp; $AO205):INDIRECT("Table!" &amp; $BA$211 &amp; $AO205),0)))))</f>
        <v/>
      </c>
      <c r="E205" s="28" t="str">
        <f ca="1">IF(ISERROR(MATCH(E$1,INDIRECT("Table!A"&amp;$AO205):INDIRECT("Table!" &amp; $BA$211 &amp; $AO205),0)),"",INDIRECT(CONCATENATE("Table!",ADDRESS($AK205,MATCH(E$1,INDIRECT("Table!A" &amp; $AO205):INDIRECT("Table!" &amp; $BA$211 &amp; $AO205),0)))))</f>
        <v/>
      </c>
      <c r="F205" s="28" t="str">
        <f ca="1">IF(ISERROR(MATCH(F$1,INDIRECT("Table!A"&amp;$AO205):INDIRECT("Table!" &amp; $BA$211 &amp; $AO205),0)),"",INDIRECT(CONCATENATE("Table!",ADDRESS($AK205,MATCH(F$1,INDIRECT("Table!A" &amp; $AO205):INDIRECT("Table!" &amp; $BA$211 &amp; $AO205),0)))))</f>
        <v/>
      </c>
      <c r="G205" s="28" t="str">
        <f ca="1">IF(ISERROR(MATCH(G$1,INDIRECT("Table!A"&amp;$AO205):INDIRECT("Table!" &amp; $BA$211 &amp; $AO205),0)),"",INDIRECT(CONCATENATE("Table!",ADDRESS($AK205,MATCH(G$1,INDIRECT("Table!A" &amp; $AO205):INDIRECT("Table!" &amp; $BA$211 &amp; $AO205),0)))))</f>
        <v/>
      </c>
      <c r="H205" s="28" t="str">
        <f ca="1">IF(ISERROR(MATCH(H$1,INDIRECT("Table!A"&amp;$AO205):INDIRECT("Table!" &amp; $BA$211 &amp; $AO205),0)),"",INDIRECT(CONCATENATE("Table!",ADDRESS($AK205,MATCH(H$1,INDIRECT("Table!A" &amp; $AO205):INDIRECT("Table!" &amp; $BA$211 &amp; $AO205),0)))))</f>
        <v/>
      </c>
      <c r="I205" s="278"/>
      <c r="J205" s="278"/>
      <c r="K205" s="28" t="str">
        <f ca="1">IF(ISERROR(MATCH(L$1,INDIRECT("Table!A"&amp;$AO205):INDIRECT("Table!" &amp; $BA$211 &amp; $AO205),0)),"",INDIRECT(CONCATENATE("Table!",ADDRESS($AK205,MATCH(L$1,INDIRECT("Table!A" &amp; $AO205):INDIRECT("Table!" &amp; $BA$211 &amp; $AO205),0)))))</f>
        <v/>
      </c>
      <c r="L205" s="28" t="str">
        <f ca="1">IF(ISERROR(MATCH(M$1,INDIRECT("Table!A"&amp;$AO205):INDIRECT("Table!" &amp; $BA$211 &amp; $AO205),0)),"",INDIRECT(CONCATENATE("Table!",ADDRESS($AK205,MATCH(M$1,INDIRECT("Table!A" &amp; $AO205):INDIRECT("Table!" &amp; $BA$211 &amp; $AO205),0)))))</f>
        <v/>
      </c>
      <c r="M205" s="28" t="str">
        <f ca="1">IF(ISERROR(MATCH(N$1,INDIRECT("Table!A"&amp;$AO205):INDIRECT("Table!" &amp; $BA$211 &amp; $AO205),0)),"",INDIRECT(CONCATENATE("Table!",ADDRESS($AK205,MATCH(N$1,INDIRECT("Table!A" &amp; $AO205):INDIRECT("Table!" &amp; $BA$211 &amp; $AO205),0)))))</f>
        <v/>
      </c>
      <c r="N205" s="28" t="str">
        <f ca="1">IF(ISERROR(MATCH(O$1,INDIRECT("Table!A"&amp;$AO205):INDIRECT("Table!" &amp; $BA$211 &amp; $AO205),0)),"",INDIRECT(CONCATENATE("Table!",ADDRESS($AK205,MATCH(O$1,INDIRECT("Table!A" &amp; $AO205):INDIRECT("Table!" &amp; $BA$211 &amp; $AO205),0)))))</f>
        <v/>
      </c>
      <c r="O205" s="278"/>
      <c r="P205" s="278"/>
      <c r="Q205" s="278"/>
      <c r="R205" s="278"/>
      <c r="S205" s="28" t="str">
        <f ca="1">IF(ISERROR(MATCH(U$1,INDIRECT("Table!A"&amp;$AO205):INDIRECT("Table!" &amp;#REF! &amp; $AO205),0)),"",INDIRECT(CONCATENATE("Table!",ADDRESS($AK205,MATCH(U$1,INDIRECT("Table!A" &amp; $AO205):INDIRECT("Table!" &amp;#REF! &amp; $AO205),0)))))</f>
        <v/>
      </c>
      <c r="T205" s="28" t="str">
        <f ca="1">IF(ISERROR(MATCH(V$1,INDIRECT("Table!A"&amp;$AW205):INDIRECT("Table!" &amp; $BA$211 &amp; $AW205),0)),"",INDIRECT(CONCATENATE("Table!",ADDRESS($AS205,MATCH(V$1,INDIRECT("Table!A" &amp; $AW205):INDIRECT("Table!" &amp; $BA$211 &amp; $AW205),0)))))</f>
        <v/>
      </c>
      <c r="U205" s="28" t="str">
        <f ca="1">IF(ISERROR(MATCH(W$1,INDIRECT("Table!A"&amp;$AW205):INDIRECT("Table!" &amp; $BA$211 &amp; $AW205),0)),"",INDIRECT(CONCATENATE("Table!",ADDRESS($AS205,MATCH(W$1,INDIRECT("Table!A" &amp; $AW205):INDIRECT("Table!" &amp; $BA$211 &amp; $AW205),0)))))</f>
        <v/>
      </c>
      <c r="V205" s="28" t="str">
        <f ca="1">IF(ISERROR(MATCH(X$1,INDIRECT("Table!A"&amp;$AW205):INDIRECT("Table!" &amp; $BA$211 &amp; $AW205),0)),"",INDIRECT(CONCATENATE("Table!",ADDRESS($AS205,MATCH(X$1,INDIRECT("Table!A" &amp; $AW205):INDIRECT("Table!" &amp; $BA$211 &amp; $AW205),0)))))</f>
        <v/>
      </c>
      <c r="W205" s="28" t="str">
        <f ca="1">IF(ISERROR(MATCH(Y$1,INDIRECT("Table!A"&amp;$AW205):INDIRECT("Table!" &amp; $BA$211 &amp; $AW205),0)),"",INDIRECT(CONCATENATE("Table!",ADDRESS($AS205,MATCH(Y$1,INDIRECT("Table!A" &amp; $AW205):INDIRECT("Table!" &amp; $BA$211 &amp; $AW205),0)))))</f>
        <v/>
      </c>
      <c r="X205" s="28" t="str">
        <f ca="1">IF(ISERROR(MATCH(Z$1,INDIRECT("Table!A"&amp;$AW205):INDIRECT("Table!" &amp; $BA$211 &amp; $AW205),0)),"",INDIRECT(CONCATENATE("Table!",ADDRESS($AS205,MATCH(Z$1,INDIRECT("Table!A" &amp; $AW205):INDIRECT("Table!" &amp; $BA$211 &amp; $AW205),0)))))</f>
        <v/>
      </c>
      <c r="Y205" s="28" t="str">
        <f ca="1">IF(ISERROR(MATCH(AA$1,INDIRECT("Table!A"&amp;$AW205):INDIRECT("Table!" &amp; $BA$211 &amp; $AW205),0)),"",INDIRECT(CONCATENATE("Table!",ADDRESS($AS205,MATCH(AA$1,INDIRECT("Table!A" &amp; $AW205):INDIRECT("Table!" &amp; $BA$211 &amp; $AW205),0)))))</f>
        <v/>
      </c>
      <c r="Z205" s="28" t="str">
        <f ca="1">IF(ISERROR(MATCH(AB$1,INDIRECT("Table!A"&amp;$AW205):INDIRECT("Table!" &amp; $BA$211 &amp; $AW205),0)),"",INDIRECT(CONCATENATE("Table!",ADDRESS($AS205,MATCH(AB$1,INDIRECT("Table!A" &amp; $AW205):INDIRECT("Table!" &amp; $BA$211 &amp; $AW205),0)))))</f>
        <v/>
      </c>
      <c r="AA205" s="278"/>
      <c r="AB205" s="278"/>
      <c r="AC205" s="28" t="str">
        <f ca="1">IF(ISERROR(MATCH(AF$1,INDIRECT("Table!A"&amp;$AW205):INDIRECT("Table!" &amp; $BA$211 &amp; $AW205),0)),"",INDIRECT(CONCATENATE("Table!",ADDRESS($AS205,MATCH(AF$1,INDIRECT("Table!A" &amp; $AW205):INDIRECT("Table!" &amp; $BA$211 &amp; $AW205),0)))))</f>
        <v/>
      </c>
      <c r="AD205" s="28" t="str">
        <f ca="1">IF(ISERROR(MATCH(AG$1,INDIRECT("Table!A"&amp;$AW205):INDIRECT("Table!" &amp; $BA$211 &amp; $AW205),0)),"",INDIRECT(CONCATENATE("Table!",ADDRESS($AS205,MATCH(AG$1,INDIRECT("Table!A" &amp; $AW205):INDIRECT("Table!" &amp; $BA$211 &amp; $AW205),0)))))</f>
        <v/>
      </c>
      <c r="AE205" s="28" t="str">
        <f ca="1">IF(ISERROR(MATCH(AH$1,INDIRECT("Table!A"&amp;$AW205):INDIRECT("Table!" &amp; $BA$211 &amp; $AW205),0)),"",INDIRECT(CONCATENATE("Table!",ADDRESS($AS205,MATCH(AH$1,INDIRECT("Table!A" &amp; $AW205):INDIRECT("Table!" &amp; $BA$211 &amp; $AW205),0)))))</f>
        <v/>
      </c>
      <c r="AF205" s="28" t="str">
        <f ca="1">IF(ISERROR(MATCH(AI$1,INDIRECT("Table!A"&amp;$AW205):INDIRECT("Table!" &amp; $BA$211 &amp; $AW205),0)),"",INDIRECT(CONCATENATE("Table!",ADDRESS($AS205,MATCH(AI$1,INDIRECT("Table!A" &amp; $AW205):INDIRECT("Table!" &amp; $BA$211 &amp; $AW205),0)))))</f>
        <v/>
      </c>
      <c r="AG205" s="28" t="str">
        <f ca="1">IF(ISERROR(MATCH(AJ$1,INDIRECT("Table!A"&amp;$AW205):INDIRECT("Table!" &amp; $BA$211 &amp; $AW205),0)),"",INDIRECT(CONCATENATE("Table!",ADDRESS($AS205,MATCH(AJ$1,INDIRECT("Table!A" &amp; $AW205):INDIRECT("Table!" &amp; $BA$211 &amp; $AW205),0)))))</f>
        <v/>
      </c>
      <c r="AH205" s="278" t="str">
        <f ca="1">IF(ISERROR(MATCH(AK$1,INDIRECT("Table!A"&amp;$AW205):INDIRECT("Table!" &amp; $BA$211 &amp; $AW205),0)),"",INDIRECT(CONCATENATE("Table!",ADDRESS($AS205,MATCH(AK$1,INDIRECT("Table!A" &amp; $AW205):INDIRECT("Table!" &amp; $BA$211 &amp; $AW205),0)))))</f>
        <v/>
      </c>
      <c r="AI205" s="278"/>
      <c r="AJ205" s="10"/>
      <c r="AK205" s="10"/>
      <c r="AO205" s="24"/>
      <c r="AS205" s="10"/>
      <c r="AW205" s="24"/>
      <c r="BA205" s="79"/>
    </row>
    <row r="206" spans="1:53">
      <c r="A206" s="4"/>
      <c r="B206" s="28" t="str">
        <f ca="1">IF(ISERROR(MATCH(B$1,INDIRECT("Table!A"&amp;$AO206):INDIRECT("Table!" &amp; $BA$211 &amp; $AO206),0)),"",INDIRECT(CONCATENATE("Table!",ADDRESS($AK206,MATCH(B$1,INDIRECT("Table!A" &amp; $AO206):INDIRECT("Table!" &amp; $BA$211 &amp; $AO206),0)))))</f>
        <v/>
      </c>
      <c r="C206" s="28" t="str">
        <f ca="1">IF(ISERROR(MATCH(C$1,INDIRECT("Table!A"&amp;$AO206):INDIRECT("Table!" &amp; $BA$211 &amp; $AO206),0)),"",INDIRECT(CONCATENATE("Table!",ADDRESS($AK206,MATCH(C$1,INDIRECT("Table!A" &amp; $AO206):INDIRECT("Table!" &amp; $BA$211 &amp; $AO206),0)))))</f>
        <v/>
      </c>
      <c r="D206" s="28" t="str">
        <f ca="1">IF(ISERROR(MATCH(D$1,INDIRECT("Table!A"&amp;$AO206):INDIRECT("Table!" &amp; $BA$211 &amp; $AO206),0)),"",INDIRECT(CONCATENATE("Table!",ADDRESS($AK206,MATCH(D$1,INDIRECT("Table!A" &amp; $AO206):INDIRECT("Table!" &amp; $BA$211 &amp; $AO206),0)))))</f>
        <v/>
      </c>
      <c r="E206" s="28" t="str">
        <f ca="1">IF(ISERROR(MATCH(E$1,INDIRECT("Table!A"&amp;$AO206):INDIRECT("Table!" &amp; $BA$211 &amp; $AO206),0)),"",INDIRECT(CONCATENATE("Table!",ADDRESS($AK206,MATCH(E$1,INDIRECT("Table!A" &amp; $AO206):INDIRECT("Table!" &amp; $BA$211 &amp; $AO206),0)))))</f>
        <v/>
      </c>
      <c r="F206" s="28" t="str">
        <f ca="1">IF(ISERROR(MATCH(F$1,INDIRECT("Table!A"&amp;$AO206):INDIRECT("Table!" &amp; $BA$211 &amp; $AO206),0)),"",INDIRECT(CONCATENATE("Table!",ADDRESS($AK206,MATCH(F$1,INDIRECT("Table!A" &amp; $AO206):INDIRECT("Table!" &amp; $BA$211 &amp; $AO206),0)))))</f>
        <v/>
      </c>
      <c r="G206" s="28" t="str">
        <f ca="1">IF(ISERROR(MATCH(G$1,INDIRECT("Table!A"&amp;$AO206):INDIRECT("Table!" &amp; $BA$211 &amp; $AO206),0)),"",INDIRECT(CONCATENATE("Table!",ADDRESS($AK206,MATCH(G$1,INDIRECT("Table!A" &amp; $AO206):INDIRECT("Table!" &amp; $BA$211 &amp; $AO206),0)))))</f>
        <v/>
      </c>
      <c r="H206" s="28" t="str">
        <f ca="1">IF(ISERROR(MATCH(H$1,INDIRECT("Table!A"&amp;$AO206):INDIRECT("Table!" &amp; $BA$211 &amp; $AO206),0)),"",INDIRECT(CONCATENATE("Table!",ADDRESS($AK206,MATCH(H$1,INDIRECT("Table!A" &amp; $AO206):INDIRECT("Table!" &amp; $BA$211 &amp; $AO206),0)))))</f>
        <v/>
      </c>
      <c r="I206" s="278"/>
      <c r="J206" s="278"/>
      <c r="K206" s="28" t="str">
        <f ca="1">IF(ISERROR(MATCH(L$1,INDIRECT("Table!A"&amp;$AO206):INDIRECT("Table!" &amp; $BA$211 &amp; $AO206),0)),"",INDIRECT(CONCATENATE("Table!",ADDRESS($AK206,MATCH(L$1,INDIRECT("Table!A" &amp; $AO206):INDIRECT("Table!" &amp; $BA$211 &amp; $AO206),0)))))</f>
        <v/>
      </c>
      <c r="L206" s="28" t="str">
        <f ca="1">IF(ISERROR(MATCH(M$1,INDIRECT("Table!A"&amp;$AO206):INDIRECT("Table!" &amp; $BA$211 &amp; $AO206),0)),"",INDIRECT(CONCATENATE("Table!",ADDRESS($AK206,MATCH(M$1,INDIRECT("Table!A" &amp; $AO206):INDIRECT("Table!" &amp; $BA$211 &amp; $AO206),0)))))</f>
        <v/>
      </c>
      <c r="M206" s="28" t="str">
        <f ca="1">IF(ISERROR(MATCH(N$1,INDIRECT("Table!A"&amp;$AO206):INDIRECT("Table!" &amp; $BA$211 &amp; $AO206),0)),"",INDIRECT(CONCATENATE("Table!",ADDRESS($AK206,MATCH(N$1,INDIRECT("Table!A" &amp; $AO206):INDIRECT("Table!" &amp; $BA$211 &amp; $AO206),0)))))</f>
        <v/>
      </c>
      <c r="N206" s="28" t="str">
        <f ca="1">IF(ISERROR(MATCH(O$1,INDIRECT("Table!A"&amp;$AO206):INDIRECT("Table!" &amp; $BA$211 &amp; $AO206),0)),"",INDIRECT(CONCATENATE("Table!",ADDRESS($AK206,MATCH(O$1,INDIRECT("Table!A" &amp; $AO206):INDIRECT("Table!" &amp; $BA$211 &amp; $AO206),0)))))</f>
        <v/>
      </c>
      <c r="O206" s="278"/>
      <c r="P206" s="278"/>
      <c r="Q206" s="278"/>
      <c r="R206" s="278"/>
      <c r="S206" s="28" t="str">
        <f ca="1">IF(ISERROR(MATCH(U$1,INDIRECT("Table!A"&amp;$AO206):INDIRECT("Table!" &amp;#REF! &amp; $AO206),0)),"",INDIRECT(CONCATENATE("Table!",ADDRESS($AK206,MATCH(U$1,INDIRECT("Table!A" &amp; $AO206):INDIRECT("Table!" &amp;#REF! &amp; $AO206),0)))))</f>
        <v/>
      </c>
      <c r="T206" s="28" t="str">
        <f ca="1">IF(ISERROR(MATCH(V$1,INDIRECT("Table!A"&amp;$AW206):INDIRECT("Table!" &amp; $BA$211 &amp; $AW206),0)),"",INDIRECT(CONCATENATE("Table!",ADDRESS($AS206,MATCH(V$1,INDIRECT("Table!A" &amp; $AW206):INDIRECT("Table!" &amp; $BA$211 &amp; $AW206),0)))))</f>
        <v/>
      </c>
      <c r="U206" s="28" t="str">
        <f ca="1">IF(ISERROR(MATCH(W$1,INDIRECT("Table!A"&amp;$AW206):INDIRECT("Table!" &amp; $BA$211 &amp; $AW206),0)),"",INDIRECT(CONCATENATE("Table!",ADDRESS($AS206,MATCH(W$1,INDIRECT("Table!A" &amp; $AW206):INDIRECT("Table!" &amp; $BA$211 &amp; $AW206),0)))))</f>
        <v/>
      </c>
      <c r="V206" s="28" t="str">
        <f ca="1">IF(ISERROR(MATCH(X$1,INDIRECT("Table!A"&amp;$AW206):INDIRECT("Table!" &amp; $BA$211 &amp; $AW206),0)),"",INDIRECT(CONCATENATE("Table!",ADDRESS($AS206,MATCH(X$1,INDIRECT("Table!A" &amp; $AW206):INDIRECT("Table!" &amp; $BA$211 &amp; $AW206),0)))))</f>
        <v/>
      </c>
      <c r="W206" s="28" t="str">
        <f ca="1">IF(ISERROR(MATCH(Y$1,INDIRECT("Table!A"&amp;$AW206):INDIRECT("Table!" &amp; $BA$211 &amp; $AW206),0)),"",INDIRECT(CONCATENATE("Table!",ADDRESS($AS206,MATCH(Y$1,INDIRECT("Table!A" &amp; $AW206):INDIRECT("Table!" &amp; $BA$211 &amp; $AW206),0)))))</f>
        <v/>
      </c>
      <c r="X206" s="28" t="str">
        <f ca="1">IF(ISERROR(MATCH(Z$1,INDIRECT("Table!A"&amp;$AW206):INDIRECT("Table!" &amp; $BA$211 &amp; $AW206),0)),"",INDIRECT(CONCATENATE("Table!",ADDRESS($AS206,MATCH(Z$1,INDIRECT("Table!A" &amp; $AW206):INDIRECT("Table!" &amp; $BA$211 &amp; $AW206),0)))))</f>
        <v/>
      </c>
      <c r="Y206" s="28" t="str">
        <f ca="1">IF(ISERROR(MATCH(AA$1,INDIRECT("Table!A"&amp;$AW206):INDIRECT("Table!" &amp; $BA$211 &amp; $AW206),0)),"",INDIRECT(CONCATENATE("Table!",ADDRESS($AS206,MATCH(AA$1,INDIRECT("Table!A" &amp; $AW206):INDIRECT("Table!" &amp; $BA$211 &amp; $AW206),0)))))</f>
        <v/>
      </c>
      <c r="Z206" s="28" t="str">
        <f ca="1">IF(ISERROR(MATCH(AB$1,INDIRECT("Table!A"&amp;$AW206):INDIRECT("Table!" &amp; $BA$211 &amp; $AW206),0)),"",INDIRECT(CONCATENATE("Table!",ADDRESS($AS206,MATCH(AB$1,INDIRECT("Table!A" &amp; $AW206):INDIRECT("Table!" &amp; $BA$211 &amp; $AW206),0)))))</f>
        <v/>
      </c>
      <c r="AA206" s="278"/>
      <c r="AB206" s="278"/>
      <c r="AC206" s="28" t="str">
        <f ca="1">IF(ISERROR(MATCH(AF$1,INDIRECT("Table!A"&amp;$AW206):INDIRECT("Table!" &amp; $BA$211 &amp; $AW206),0)),"",INDIRECT(CONCATENATE("Table!",ADDRESS($AS206,MATCH(AF$1,INDIRECT("Table!A" &amp; $AW206):INDIRECT("Table!" &amp; $BA$211 &amp; $AW206),0)))))</f>
        <v/>
      </c>
      <c r="AD206" s="28" t="str">
        <f ca="1">IF(ISERROR(MATCH(AG$1,INDIRECT("Table!A"&amp;$AW206):INDIRECT("Table!" &amp; $BA$211 &amp; $AW206),0)),"",INDIRECT(CONCATENATE("Table!",ADDRESS($AS206,MATCH(AG$1,INDIRECT("Table!A" &amp; $AW206):INDIRECT("Table!" &amp; $BA$211 &amp; $AW206),0)))))</f>
        <v/>
      </c>
      <c r="AE206" s="28" t="str">
        <f ca="1">IF(ISERROR(MATCH(AH$1,INDIRECT("Table!A"&amp;$AW206):INDIRECT("Table!" &amp; $BA$211 &amp; $AW206),0)),"",INDIRECT(CONCATENATE("Table!",ADDRESS($AS206,MATCH(AH$1,INDIRECT("Table!A" &amp; $AW206):INDIRECT("Table!" &amp; $BA$211 &amp; $AW206),0)))))</f>
        <v/>
      </c>
      <c r="AF206" s="28" t="str">
        <f ca="1">IF(ISERROR(MATCH(AI$1,INDIRECT("Table!A"&amp;$AW206):INDIRECT("Table!" &amp; $BA$211 &amp; $AW206),0)),"",INDIRECT(CONCATENATE("Table!",ADDRESS($AS206,MATCH(AI$1,INDIRECT("Table!A" &amp; $AW206):INDIRECT("Table!" &amp; $BA$211 &amp; $AW206),0)))))</f>
        <v/>
      </c>
      <c r="AG206" s="28" t="str">
        <f ca="1">IF(ISERROR(MATCH(AJ$1,INDIRECT("Table!A"&amp;$AW206):INDIRECT("Table!" &amp; $BA$211 &amp; $AW206),0)),"",INDIRECT(CONCATENATE("Table!",ADDRESS($AS206,MATCH(AJ$1,INDIRECT("Table!A" &amp; $AW206):INDIRECT("Table!" &amp; $BA$211 &amp; $AW206),0)))))</f>
        <v/>
      </c>
      <c r="AH206" s="278" t="str">
        <f ca="1">IF(ISERROR(MATCH(AK$1,INDIRECT("Table!A"&amp;$AW206):INDIRECT("Table!" &amp; $BA$211 &amp; $AW206),0)),"",INDIRECT(CONCATENATE("Table!",ADDRESS($AS206,MATCH(AK$1,INDIRECT("Table!A" &amp; $AW206):INDIRECT("Table!" &amp; $BA$211 &amp; $AW206),0)))))</f>
        <v/>
      </c>
      <c r="AI206" s="278"/>
      <c r="AJ206" s="10"/>
      <c r="AK206" s="10"/>
      <c r="AO206" s="24"/>
      <c r="AS206" s="10"/>
      <c r="AW206" s="24"/>
      <c r="BA206" s="78"/>
    </row>
    <row r="207" spans="1:53">
      <c r="A207" s="4"/>
      <c r="B207" s="28" t="str">
        <f ca="1">IF(ISERROR(MATCH(B$1,INDIRECT("Table!A"&amp;$AO207):INDIRECT("Table!" &amp; $BA$211 &amp; $AO207),0)),"",INDIRECT(CONCATENATE("Table!",ADDRESS($AK207,MATCH(B$1,INDIRECT("Table!A" &amp; $AO207):INDIRECT("Table!" &amp; $BA$211 &amp; $AO207),0)))))</f>
        <v/>
      </c>
      <c r="C207" s="28" t="str">
        <f ca="1">IF(ISERROR(MATCH(C$1,INDIRECT("Table!A"&amp;$AO207):INDIRECT("Table!" &amp; $BA$211 &amp; $AO207),0)),"",INDIRECT(CONCATENATE("Table!",ADDRESS($AK207,MATCH(C$1,INDIRECT("Table!A" &amp; $AO207):INDIRECT("Table!" &amp; $BA$211 &amp; $AO207),0)))))</f>
        <v/>
      </c>
      <c r="D207" s="28" t="str">
        <f ca="1">IF(ISERROR(MATCH(D$1,INDIRECT("Table!A"&amp;$AO207):INDIRECT("Table!" &amp; $BA$211 &amp; $AO207),0)),"",INDIRECT(CONCATENATE("Table!",ADDRESS($AK207,MATCH(D$1,INDIRECT("Table!A" &amp; $AO207):INDIRECT("Table!" &amp; $BA$211 &amp; $AO207),0)))))</f>
        <v/>
      </c>
      <c r="E207" s="28" t="str">
        <f ca="1">IF(ISERROR(MATCH(E$1,INDIRECT("Table!A"&amp;$AO207):INDIRECT("Table!" &amp; $BA$211 &amp; $AO207),0)),"",INDIRECT(CONCATENATE("Table!",ADDRESS($AK207,MATCH(E$1,INDIRECT("Table!A" &amp; $AO207):INDIRECT("Table!" &amp; $BA$211 &amp; $AO207),0)))))</f>
        <v/>
      </c>
      <c r="F207" s="28" t="str">
        <f ca="1">IF(ISERROR(MATCH(F$1,INDIRECT("Table!A"&amp;$AO207):INDIRECT("Table!" &amp; $BA$211 &amp; $AO207),0)),"",INDIRECT(CONCATENATE("Table!",ADDRESS($AK207,MATCH(F$1,INDIRECT("Table!A" &amp; $AO207):INDIRECT("Table!" &amp; $BA$211 &amp; $AO207),0)))))</f>
        <v/>
      </c>
      <c r="G207" s="28" t="str">
        <f ca="1">IF(ISERROR(MATCH(G$1,INDIRECT("Table!A"&amp;$AO207):INDIRECT("Table!" &amp; $BA$211 &amp; $AO207),0)),"",INDIRECT(CONCATENATE("Table!",ADDRESS($AK207,MATCH(G$1,INDIRECT("Table!A" &amp; $AO207):INDIRECT("Table!" &amp; $BA$211 &amp; $AO207),0)))))</f>
        <v/>
      </c>
      <c r="H207" s="28" t="str">
        <f ca="1">IF(ISERROR(MATCH(H$1,INDIRECT("Table!A"&amp;$AO207):INDIRECT("Table!" &amp; $BA$211 &amp; $AO207),0)),"",INDIRECT(CONCATENATE("Table!",ADDRESS($AK207,MATCH(H$1,INDIRECT("Table!A" &amp; $AO207):INDIRECT("Table!" &amp; $BA$211 &amp; $AO207),0)))))</f>
        <v/>
      </c>
      <c r="I207" s="278"/>
      <c r="J207" s="278"/>
      <c r="K207" s="28" t="str">
        <f ca="1">IF(ISERROR(MATCH(L$1,INDIRECT("Table!A"&amp;$AO207):INDIRECT("Table!" &amp; $BA$211 &amp; $AO207),0)),"",INDIRECT(CONCATENATE("Table!",ADDRESS($AK207,MATCH(L$1,INDIRECT("Table!A" &amp; $AO207):INDIRECT("Table!" &amp; $BA$211 &amp; $AO207),0)))))</f>
        <v/>
      </c>
      <c r="L207" s="28" t="str">
        <f ca="1">IF(ISERROR(MATCH(M$1,INDIRECT("Table!A"&amp;$AO207):INDIRECT("Table!" &amp; $BA$211 &amp; $AO207),0)),"",INDIRECT(CONCATENATE("Table!",ADDRESS($AK207,MATCH(M$1,INDIRECT("Table!A" &amp; $AO207):INDIRECT("Table!" &amp; $BA$211 &amp; $AO207),0)))))</f>
        <v/>
      </c>
      <c r="M207" s="28" t="str">
        <f ca="1">IF(ISERROR(MATCH(N$1,INDIRECT("Table!A"&amp;$AO207):INDIRECT("Table!" &amp; $BA$211 &amp; $AO207),0)),"",INDIRECT(CONCATENATE("Table!",ADDRESS($AK207,MATCH(N$1,INDIRECT("Table!A" &amp; $AO207):INDIRECT("Table!" &amp; $BA$211 &amp; $AO207),0)))))</f>
        <v/>
      </c>
      <c r="N207" s="28" t="str">
        <f ca="1">IF(ISERROR(MATCH(O$1,INDIRECT("Table!A"&amp;$AO207):INDIRECT("Table!" &amp; $BA$211 &amp; $AO207),0)),"",INDIRECT(CONCATENATE("Table!",ADDRESS($AK207,MATCH(O$1,INDIRECT("Table!A" &amp; $AO207):INDIRECT("Table!" &amp; $BA$211 &amp; $AO207),0)))))</f>
        <v/>
      </c>
      <c r="O207" s="278"/>
      <c r="P207" s="278"/>
      <c r="Q207" s="278"/>
      <c r="R207" s="278"/>
      <c r="S207" s="28" t="str">
        <f ca="1">IF(ISERROR(MATCH(U$1,INDIRECT("Table!A"&amp;$AO207):INDIRECT("Table!" &amp;#REF! &amp; $AO207),0)),"",INDIRECT(CONCATENATE("Table!",ADDRESS($AK207,MATCH(U$1,INDIRECT("Table!A" &amp; $AO207):INDIRECT("Table!" &amp;#REF! &amp; $AO207),0)))))</f>
        <v/>
      </c>
      <c r="T207" s="28" t="str">
        <f ca="1">IF(ISERROR(MATCH(V$1,INDIRECT("Table!A"&amp;$AW207):INDIRECT("Table!" &amp; $BA$211 &amp; $AW207),0)),"",INDIRECT(CONCATENATE("Table!",ADDRESS($AS207,MATCH(V$1,INDIRECT("Table!A" &amp; $AW207):INDIRECT("Table!" &amp; $BA$211 &amp; $AW207),0)))))</f>
        <v/>
      </c>
      <c r="U207" s="28" t="str">
        <f ca="1">IF(ISERROR(MATCH(W$1,INDIRECT("Table!A"&amp;$AW207):INDIRECT("Table!" &amp; $BA$211 &amp; $AW207),0)),"",INDIRECT(CONCATENATE("Table!",ADDRESS($AS207,MATCH(W$1,INDIRECT("Table!A" &amp; $AW207):INDIRECT("Table!" &amp; $BA$211 &amp; $AW207),0)))))</f>
        <v/>
      </c>
      <c r="V207" s="28" t="str">
        <f ca="1">IF(ISERROR(MATCH(X$1,INDIRECT("Table!A"&amp;$AW207):INDIRECT("Table!" &amp; $BA$211 &amp; $AW207),0)),"",INDIRECT(CONCATENATE("Table!",ADDRESS($AS207,MATCH(X$1,INDIRECT("Table!A" &amp; $AW207):INDIRECT("Table!" &amp; $BA$211 &amp; $AW207),0)))))</f>
        <v/>
      </c>
      <c r="W207" s="28" t="str">
        <f ca="1">IF(ISERROR(MATCH(Y$1,INDIRECT("Table!A"&amp;$AW207):INDIRECT("Table!" &amp; $BA$211 &amp; $AW207),0)),"",INDIRECT(CONCATENATE("Table!",ADDRESS($AS207,MATCH(Y$1,INDIRECT("Table!A" &amp; $AW207):INDIRECT("Table!" &amp; $BA$211 &amp; $AW207),0)))))</f>
        <v/>
      </c>
      <c r="X207" s="28" t="str">
        <f ca="1">IF(ISERROR(MATCH(Z$1,INDIRECT("Table!A"&amp;$AW207):INDIRECT("Table!" &amp; $BA$211 &amp; $AW207),0)),"",INDIRECT(CONCATENATE("Table!",ADDRESS($AS207,MATCH(Z$1,INDIRECT("Table!A" &amp; $AW207):INDIRECT("Table!" &amp; $BA$211 &amp; $AW207),0)))))</f>
        <v/>
      </c>
      <c r="Y207" s="28" t="str">
        <f ca="1">IF(ISERROR(MATCH(AA$1,INDIRECT("Table!A"&amp;$AW207):INDIRECT("Table!" &amp; $BA$211 &amp; $AW207),0)),"",INDIRECT(CONCATENATE("Table!",ADDRESS($AS207,MATCH(AA$1,INDIRECT("Table!A" &amp; $AW207):INDIRECT("Table!" &amp; $BA$211 &amp; $AW207),0)))))</f>
        <v/>
      </c>
      <c r="Z207" s="28" t="str">
        <f ca="1">IF(ISERROR(MATCH(AB$1,INDIRECT("Table!A"&amp;$AW207):INDIRECT("Table!" &amp; $BA$211 &amp; $AW207),0)),"",INDIRECT(CONCATENATE("Table!",ADDRESS($AS207,MATCH(AB$1,INDIRECT("Table!A" &amp; $AW207):INDIRECT("Table!" &amp; $BA$211 &amp; $AW207),0)))))</f>
        <v/>
      </c>
      <c r="AA207" s="278"/>
      <c r="AB207" s="278"/>
      <c r="AC207" s="28" t="str">
        <f ca="1">IF(ISERROR(MATCH(AF$1,INDIRECT("Table!A"&amp;$AW207):INDIRECT("Table!" &amp; $BA$211 &amp; $AW207),0)),"",INDIRECT(CONCATENATE("Table!",ADDRESS($AS207,MATCH(AF$1,INDIRECT("Table!A" &amp; $AW207):INDIRECT("Table!" &amp; $BA$211 &amp; $AW207),0)))))</f>
        <v/>
      </c>
      <c r="AD207" s="28" t="str">
        <f ca="1">IF(ISERROR(MATCH(AG$1,INDIRECT("Table!A"&amp;$AW207):INDIRECT("Table!" &amp; $BA$211 &amp; $AW207),0)),"",INDIRECT(CONCATENATE("Table!",ADDRESS($AS207,MATCH(AG$1,INDIRECT("Table!A" &amp; $AW207):INDIRECT("Table!" &amp; $BA$211 &amp; $AW207),0)))))</f>
        <v/>
      </c>
      <c r="AE207" s="28" t="str">
        <f ca="1">IF(ISERROR(MATCH(AH$1,INDIRECT("Table!A"&amp;$AW207):INDIRECT("Table!" &amp; $BA$211 &amp; $AW207),0)),"",INDIRECT(CONCATENATE("Table!",ADDRESS($AS207,MATCH(AH$1,INDIRECT("Table!A" &amp; $AW207):INDIRECT("Table!" &amp; $BA$211 &amp; $AW207),0)))))</f>
        <v/>
      </c>
      <c r="AF207" s="28" t="str">
        <f ca="1">IF(ISERROR(MATCH(AI$1,INDIRECT("Table!A"&amp;$AW207):INDIRECT("Table!" &amp; $BA$211 &amp; $AW207),0)),"",INDIRECT(CONCATENATE("Table!",ADDRESS($AS207,MATCH(AI$1,INDIRECT("Table!A" &amp; $AW207):INDIRECT("Table!" &amp; $BA$211 &amp; $AW207),0)))))</f>
        <v/>
      </c>
      <c r="AG207" s="28" t="str">
        <f ca="1">IF(ISERROR(MATCH(AJ$1,INDIRECT("Table!A"&amp;$AW207):INDIRECT("Table!" &amp; $BA$211 &amp; $AW207),0)),"",INDIRECT(CONCATENATE("Table!",ADDRESS($AS207,MATCH(AJ$1,INDIRECT("Table!A" &amp; $AW207):INDIRECT("Table!" &amp; $BA$211 &amp; $AW207),0)))))</f>
        <v/>
      </c>
      <c r="AH207" s="278" t="str">
        <f ca="1">IF(ISERROR(MATCH(AK$1,INDIRECT("Table!A"&amp;$AW207):INDIRECT("Table!" &amp; $BA$211 &amp; $AW207),0)),"",INDIRECT(CONCATENATE("Table!",ADDRESS($AS207,MATCH(AK$1,INDIRECT("Table!A" &amp; $AW207):INDIRECT("Table!" &amp; $BA$211 &amp; $AW207),0)))))</f>
        <v/>
      </c>
      <c r="AI207" s="278"/>
      <c r="AJ207" s="10"/>
      <c r="AK207" s="10"/>
      <c r="AO207" s="24"/>
      <c r="AS207" s="10"/>
      <c r="AW207" s="24"/>
      <c r="BA207" s="77"/>
    </row>
    <row r="208" spans="1:53">
      <c r="A208" s="4"/>
      <c r="B208" s="28" t="str">
        <f ca="1">IF(ISERROR(MATCH(B$1,INDIRECT("Table!A"&amp;$AO208):INDIRECT("Table!" &amp; $BA$211 &amp; $AO208),0)),"",INDIRECT(CONCATENATE("Table!",ADDRESS($AK208,MATCH(B$1,INDIRECT("Table!A" &amp; $AO208):INDIRECT("Table!" &amp; $BA$211 &amp; $AO208),0)))))</f>
        <v/>
      </c>
      <c r="C208" s="28" t="str">
        <f ca="1">IF(ISERROR(MATCH(C$1,INDIRECT("Table!A"&amp;$AO208):INDIRECT("Table!" &amp; $BA$211 &amp; $AO208),0)),"",INDIRECT(CONCATENATE("Table!",ADDRESS($AK208,MATCH(C$1,INDIRECT("Table!A" &amp; $AO208):INDIRECT("Table!" &amp; $BA$211 &amp; $AO208),0)))))</f>
        <v/>
      </c>
      <c r="D208" s="28" t="str">
        <f ca="1">IF(ISERROR(MATCH(D$1,INDIRECT("Table!A"&amp;$AO208):INDIRECT("Table!" &amp; $BA$211 &amp; $AO208),0)),"",INDIRECT(CONCATENATE("Table!",ADDRESS($AK208,MATCH(D$1,INDIRECT("Table!A" &amp; $AO208):INDIRECT("Table!" &amp; $BA$211 &amp; $AO208),0)))))</f>
        <v/>
      </c>
      <c r="E208" s="28" t="str">
        <f ca="1">IF(ISERROR(MATCH(E$1,INDIRECT("Table!A"&amp;$AO208):INDIRECT("Table!" &amp; $BA$211 &amp; $AO208),0)),"",INDIRECT(CONCATENATE("Table!",ADDRESS($AK208,MATCH(E$1,INDIRECT("Table!A" &amp; $AO208):INDIRECT("Table!" &amp; $BA$211 &amp; $AO208),0)))))</f>
        <v/>
      </c>
      <c r="F208" s="28" t="str">
        <f ca="1">IF(ISERROR(MATCH(F$1,INDIRECT("Table!A"&amp;$AO208):INDIRECT("Table!" &amp; $BA$211 &amp; $AO208),0)),"",INDIRECT(CONCATENATE("Table!",ADDRESS($AK208,MATCH(F$1,INDIRECT("Table!A" &amp; $AO208):INDIRECT("Table!" &amp; $BA$211 &amp; $AO208),0)))))</f>
        <v/>
      </c>
      <c r="G208" s="28" t="str">
        <f ca="1">IF(ISERROR(MATCH(G$1,INDIRECT("Table!A"&amp;$AO208):INDIRECT("Table!" &amp; $BA$211 &amp; $AO208),0)),"",INDIRECT(CONCATENATE("Table!",ADDRESS($AK208,MATCH(G$1,INDIRECT("Table!A" &amp; $AO208):INDIRECT("Table!" &amp; $BA$211 &amp; $AO208),0)))))</f>
        <v/>
      </c>
      <c r="H208" s="28" t="str">
        <f ca="1">IF(ISERROR(MATCH(H$1,INDIRECT("Table!A"&amp;$AO208):INDIRECT("Table!" &amp; $BA$211 &amp; $AO208),0)),"",INDIRECT(CONCATENATE("Table!",ADDRESS($AK208,MATCH(H$1,INDIRECT("Table!A" &amp; $AO208):INDIRECT("Table!" &amp; $BA$211 &amp; $AO208),0)))))</f>
        <v/>
      </c>
      <c r="I208" s="278"/>
      <c r="J208" s="278"/>
      <c r="K208" s="28" t="str">
        <f ca="1">IF(ISERROR(MATCH(L$1,INDIRECT("Table!A"&amp;$AO208):INDIRECT("Table!" &amp; $BA$211 &amp; $AO208),0)),"",INDIRECT(CONCATENATE("Table!",ADDRESS($AK208,MATCH(L$1,INDIRECT("Table!A" &amp; $AO208):INDIRECT("Table!" &amp; $BA$211 &amp; $AO208),0)))))</f>
        <v/>
      </c>
      <c r="L208" s="28" t="str">
        <f ca="1">IF(ISERROR(MATCH(M$1,INDIRECT("Table!A"&amp;$AO208):INDIRECT("Table!" &amp; $BA$211 &amp; $AO208),0)),"",INDIRECT(CONCATENATE("Table!",ADDRESS($AK208,MATCH(M$1,INDIRECT("Table!A" &amp; $AO208):INDIRECT("Table!" &amp; $BA$211 &amp; $AO208),0)))))</f>
        <v/>
      </c>
      <c r="M208" s="28" t="str">
        <f ca="1">IF(ISERROR(MATCH(N$1,INDIRECT("Table!A"&amp;$AO208):INDIRECT("Table!" &amp; $BA$211 &amp; $AO208),0)),"",INDIRECT(CONCATENATE("Table!",ADDRESS($AK208,MATCH(N$1,INDIRECT("Table!A" &amp; $AO208):INDIRECT("Table!" &amp; $BA$211 &amp; $AO208),0)))))</f>
        <v/>
      </c>
      <c r="N208" s="28" t="str">
        <f ca="1">IF(ISERROR(MATCH(O$1,INDIRECT("Table!A"&amp;$AO208):INDIRECT("Table!" &amp; $BA$211 &amp; $AO208),0)),"",INDIRECT(CONCATENATE("Table!",ADDRESS($AK208,MATCH(O$1,INDIRECT("Table!A" &amp; $AO208):INDIRECT("Table!" &amp; $BA$211 &amp; $AO208),0)))))</f>
        <v/>
      </c>
      <c r="O208" s="278"/>
      <c r="P208" s="278"/>
      <c r="Q208" s="278"/>
      <c r="R208" s="278"/>
      <c r="S208" s="28" t="str">
        <f ca="1">IF(ISERROR(MATCH(U$1,INDIRECT("Table!A"&amp;$AO208):INDIRECT("Table!" &amp;#REF! &amp; $AO208),0)),"",INDIRECT(CONCATENATE("Table!",ADDRESS($AK208,MATCH(U$1,INDIRECT("Table!A" &amp; $AO208):INDIRECT("Table!" &amp;#REF! &amp; $AO208),0)))))</f>
        <v/>
      </c>
      <c r="T208" s="28" t="str">
        <f ca="1">IF(ISERROR(MATCH(V$1,INDIRECT("Table!A"&amp;$AW208):INDIRECT("Table!" &amp; $BA$211 &amp; $AW208),0)),"",INDIRECT(CONCATENATE("Table!",ADDRESS($AS208,MATCH(V$1,INDIRECT("Table!A" &amp; $AW208):INDIRECT("Table!" &amp; $BA$211 &amp; $AW208),0)))))</f>
        <v/>
      </c>
      <c r="U208" s="28" t="str">
        <f ca="1">IF(ISERROR(MATCH(W$1,INDIRECT("Table!A"&amp;$AW208):INDIRECT("Table!" &amp; $BA$211 &amp; $AW208),0)),"",INDIRECT(CONCATENATE("Table!",ADDRESS($AS208,MATCH(W$1,INDIRECT("Table!A" &amp; $AW208):INDIRECT("Table!" &amp; $BA$211 &amp; $AW208),0)))))</f>
        <v/>
      </c>
      <c r="V208" s="28" t="str">
        <f ca="1">IF(ISERROR(MATCH(X$1,INDIRECT("Table!A"&amp;$AW208):INDIRECT("Table!" &amp; $BA$211 &amp; $AW208),0)),"",INDIRECT(CONCATENATE("Table!",ADDRESS($AS208,MATCH(X$1,INDIRECT("Table!A" &amp; $AW208):INDIRECT("Table!" &amp; $BA$211 &amp; $AW208),0)))))</f>
        <v/>
      </c>
      <c r="W208" s="28" t="str">
        <f ca="1">IF(ISERROR(MATCH(Y$1,INDIRECT("Table!A"&amp;$AW208):INDIRECT("Table!" &amp; $BA$211 &amp; $AW208),0)),"",INDIRECT(CONCATENATE("Table!",ADDRESS($AS208,MATCH(Y$1,INDIRECT("Table!A" &amp; $AW208):INDIRECT("Table!" &amp; $BA$211 &amp; $AW208),0)))))</f>
        <v/>
      </c>
      <c r="X208" s="28" t="str">
        <f ca="1">IF(ISERROR(MATCH(Z$1,INDIRECT("Table!A"&amp;$AW208):INDIRECT("Table!" &amp; $BA$211 &amp; $AW208),0)),"",INDIRECT(CONCATENATE("Table!",ADDRESS($AS208,MATCH(Z$1,INDIRECT("Table!A" &amp; $AW208):INDIRECT("Table!" &amp; $BA$211 &amp; $AW208),0)))))</f>
        <v/>
      </c>
      <c r="Y208" s="28" t="str">
        <f ca="1">IF(ISERROR(MATCH(AA$1,INDIRECT("Table!A"&amp;$AW208):INDIRECT("Table!" &amp; $BA$211 &amp; $AW208),0)),"",INDIRECT(CONCATENATE("Table!",ADDRESS($AS208,MATCH(AA$1,INDIRECT("Table!A" &amp; $AW208):INDIRECT("Table!" &amp; $BA$211 &amp; $AW208),0)))))</f>
        <v/>
      </c>
      <c r="Z208" s="28" t="str">
        <f ca="1">IF(ISERROR(MATCH(AB$1,INDIRECT("Table!A"&amp;$AW208):INDIRECT("Table!" &amp; $BA$211 &amp; $AW208),0)),"",INDIRECT(CONCATENATE("Table!",ADDRESS($AS208,MATCH(AB$1,INDIRECT("Table!A" &amp; $AW208):INDIRECT("Table!" &amp; $BA$211 &amp; $AW208),0)))))</f>
        <v/>
      </c>
      <c r="AA208" s="278"/>
      <c r="AB208" s="278"/>
      <c r="AC208" s="28" t="str">
        <f ca="1">IF(ISERROR(MATCH(AF$1,INDIRECT("Table!A"&amp;$AW208):INDIRECT("Table!" &amp; $BA$211 &amp; $AW208),0)),"",INDIRECT(CONCATENATE("Table!",ADDRESS($AS208,MATCH(AF$1,INDIRECT("Table!A" &amp; $AW208):INDIRECT("Table!" &amp; $BA$211 &amp; $AW208),0)))))</f>
        <v/>
      </c>
      <c r="AD208" s="28" t="str">
        <f ca="1">IF(ISERROR(MATCH(AG$1,INDIRECT("Table!A"&amp;$AW208):INDIRECT("Table!" &amp; $BA$211 &amp; $AW208),0)),"",INDIRECT(CONCATENATE("Table!",ADDRESS($AS208,MATCH(AG$1,INDIRECT("Table!A" &amp; $AW208):INDIRECT("Table!" &amp; $BA$211 &amp; $AW208),0)))))</f>
        <v/>
      </c>
      <c r="AE208" s="28" t="str">
        <f ca="1">IF(ISERROR(MATCH(AH$1,INDIRECT("Table!A"&amp;$AW208):INDIRECT("Table!" &amp; $BA$211 &amp; $AW208),0)),"",INDIRECT(CONCATENATE("Table!",ADDRESS($AS208,MATCH(AH$1,INDIRECT("Table!A" &amp; $AW208):INDIRECT("Table!" &amp; $BA$211 &amp; $AW208),0)))))</f>
        <v/>
      </c>
      <c r="AF208" s="28" t="str">
        <f ca="1">IF(ISERROR(MATCH(AI$1,INDIRECT("Table!A"&amp;$AW208):INDIRECT("Table!" &amp; $BA$211 &amp; $AW208),0)),"",INDIRECT(CONCATENATE("Table!",ADDRESS($AS208,MATCH(AI$1,INDIRECT("Table!A" &amp; $AW208):INDIRECT("Table!" &amp; $BA$211 &amp; $AW208),0)))))</f>
        <v/>
      </c>
      <c r="AG208" s="28" t="str">
        <f ca="1">IF(ISERROR(MATCH(AJ$1,INDIRECT("Table!A"&amp;$AW208):INDIRECT("Table!" &amp; $BA$211 &amp; $AW208),0)),"",INDIRECT(CONCATENATE("Table!",ADDRESS($AS208,MATCH(AJ$1,INDIRECT("Table!A" &amp; $AW208):INDIRECT("Table!" &amp; $BA$211 &amp; $AW208),0)))))</f>
        <v/>
      </c>
      <c r="AH208" s="278" t="str">
        <f ca="1">IF(ISERROR(MATCH(AK$1,INDIRECT("Table!A"&amp;$AW208):INDIRECT("Table!" &amp; $BA$211 &amp; $AW208),0)),"",INDIRECT(CONCATENATE("Table!",ADDRESS($AS208,MATCH(AK$1,INDIRECT("Table!A" &amp; $AW208):INDIRECT("Table!" &amp; $BA$211 &amp; $AW208),0)))))</f>
        <v/>
      </c>
      <c r="AI208" s="278"/>
      <c r="AJ208" s="10"/>
      <c r="AK208" s="10"/>
      <c r="AO208" s="24"/>
      <c r="AS208" s="10"/>
      <c r="AW208" s="24"/>
      <c r="BA208" s="76"/>
    </row>
    <row r="209" spans="1:53">
      <c r="A209" s="4"/>
      <c r="B209" s="28" t="str">
        <f ca="1">IF(ISERROR(MATCH(B$1,INDIRECT("Table!A"&amp;$AO209):INDIRECT("Table!" &amp; $BA$211 &amp; $AO209),0)),"",INDIRECT(CONCATENATE("Table!",ADDRESS($AK209,MATCH(B$1,INDIRECT("Table!A" &amp; $AO209):INDIRECT("Table!" &amp; $BA$211 &amp; $AO209),0)))))</f>
        <v/>
      </c>
      <c r="C209" s="28" t="str">
        <f ca="1">IF(ISERROR(MATCH(C$1,INDIRECT("Table!A"&amp;$AO209):INDIRECT("Table!" &amp; $BA$211 &amp; $AO209),0)),"",INDIRECT(CONCATENATE("Table!",ADDRESS($AK209,MATCH(C$1,INDIRECT("Table!A" &amp; $AO209):INDIRECT("Table!" &amp; $BA$211 &amp; $AO209),0)))))</f>
        <v/>
      </c>
      <c r="D209" s="28" t="str">
        <f ca="1">IF(ISERROR(MATCH(D$1,INDIRECT("Table!A"&amp;$AO209):INDIRECT("Table!" &amp; $BA$211 &amp; $AO209),0)),"",INDIRECT(CONCATENATE("Table!",ADDRESS($AK209,MATCH(D$1,INDIRECT("Table!A" &amp; $AO209):INDIRECT("Table!" &amp; $BA$211 &amp; $AO209),0)))))</f>
        <v/>
      </c>
      <c r="E209" s="28" t="str">
        <f ca="1">IF(ISERROR(MATCH(E$1,INDIRECT("Table!A"&amp;$AO209):INDIRECT("Table!" &amp; $BA$211 &amp; $AO209),0)),"",INDIRECT(CONCATENATE("Table!",ADDRESS($AK209,MATCH(E$1,INDIRECT("Table!A" &amp; $AO209):INDIRECT("Table!" &amp; $BA$211 &amp; $AO209),0)))))</f>
        <v/>
      </c>
      <c r="F209" s="28" t="str">
        <f ca="1">IF(ISERROR(MATCH(F$1,INDIRECT("Table!A"&amp;$AO209):INDIRECT("Table!" &amp; $BA$211 &amp; $AO209),0)),"",INDIRECT(CONCATENATE("Table!",ADDRESS($AK209,MATCH(F$1,INDIRECT("Table!A" &amp; $AO209):INDIRECT("Table!" &amp; $BA$211 &amp; $AO209),0)))))</f>
        <v/>
      </c>
      <c r="G209" s="28" t="str">
        <f ca="1">IF(ISERROR(MATCH(G$1,INDIRECT("Table!A"&amp;$AO209):INDIRECT("Table!" &amp; $BA$211 &amp; $AO209),0)),"",INDIRECT(CONCATENATE("Table!",ADDRESS($AK209,MATCH(G$1,INDIRECT("Table!A" &amp; $AO209):INDIRECT("Table!" &amp; $BA$211 &amp; $AO209),0)))))</f>
        <v/>
      </c>
      <c r="H209" s="28" t="str">
        <f ca="1">IF(ISERROR(MATCH(H$1,INDIRECT("Table!A"&amp;$AO209):INDIRECT("Table!" &amp; $BA$211 &amp; $AO209),0)),"",INDIRECT(CONCATENATE("Table!",ADDRESS($AK209,MATCH(H$1,INDIRECT("Table!A" &amp; $AO209):INDIRECT("Table!" &amp; $BA$211 &amp; $AO209),0)))))</f>
        <v/>
      </c>
      <c r="I209" s="278"/>
      <c r="J209" s="278"/>
      <c r="K209" s="28" t="str">
        <f ca="1">IF(ISERROR(MATCH(L$1,INDIRECT("Table!A"&amp;$AO209):INDIRECT("Table!" &amp; $BA$211 &amp; $AO209),0)),"",INDIRECT(CONCATENATE("Table!",ADDRESS($AK209,MATCH(L$1,INDIRECT("Table!A" &amp; $AO209):INDIRECT("Table!" &amp; $BA$211 &amp; $AO209),0)))))</f>
        <v/>
      </c>
      <c r="L209" s="28" t="str">
        <f ca="1">IF(ISERROR(MATCH(M$1,INDIRECT("Table!A"&amp;$AO209):INDIRECT("Table!" &amp; $BA$211 &amp; $AO209),0)),"",INDIRECT(CONCATENATE("Table!",ADDRESS($AK209,MATCH(M$1,INDIRECT("Table!A" &amp; $AO209):INDIRECT("Table!" &amp; $BA$211 &amp; $AO209),0)))))</f>
        <v/>
      </c>
      <c r="M209" s="28" t="str">
        <f ca="1">IF(ISERROR(MATCH(N$1,INDIRECT("Table!A"&amp;$AO209):INDIRECT("Table!" &amp; $BA$211 &amp; $AO209),0)),"",INDIRECT(CONCATENATE("Table!",ADDRESS($AK209,MATCH(N$1,INDIRECT("Table!A" &amp; $AO209):INDIRECT("Table!" &amp; $BA$211 &amp; $AO209),0)))))</f>
        <v/>
      </c>
      <c r="N209" s="28" t="str">
        <f ca="1">IF(ISERROR(MATCH(O$1,INDIRECT("Table!A"&amp;$AO209):INDIRECT("Table!" &amp; $BA$211 &amp; $AO209),0)),"",INDIRECT(CONCATENATE("Table!",ADDRESS($AK209,MATCH(O$1,INDIRECT("Table!A" &amp; $AO209):INDIRECT("Table!" &amp; $BA$211 &amp; $AO209),0)))))</f>
        <v/>
      </c>
      <c r="O209" s="278"/>
      <c r="P209" s="278"/>
      <c r="Q209" s="278"/>
      <c r="R209" s="278"/>
      <c r="S209" s="28" t="str">
        <f ca="1">IF(ISERROR(MATCH(U$1,INDIRECT("Table!A"&amp;$AO209):INDIRECT("Table!" &amp;#REF! &amp; $AO209),0)),"",INDIRECT(CONCATENATE("Table!",ADDRESS($AK209,MATCH(U$1,INDIRECT("Table!A" &amp; $AO209):INDIRECT("Table!" &amp;#REF! &amp; $AO209),0)))))</f>
        <v/>
      </c>
      <c r="T209" s="28" t="str">
        <f ca="1">IF(ISERROR(MATCH(V$1,INDIRECT("Table!A"&amp;$AW209):INDIRECT("Table!" &amp; $BA$211 &amp; $AW209),0)),"",INDIRECT(CONCATENATE("Table!",ADDRESS($AS209,MATCH(V$1,INDIRECT("Table!A" &amp; $AW209):INDIRECT("Table!" &amp; $BA$211 &amp; $AW209),0)))))</f>
        <v/>
      </c>
      <c r="U209" s="28" t="str">
        <f ca="1">IF(ISERROR(MATCH(W$1,INDIRECT("Table!A"&amp;$AW209):INDIRECT("Table!" &amp; $BA$211 &amp; $AW209),0)),"",INDIRECT(CONCATENATE("Table!",ADDRESS($AS209,MATCH(W$1,INDIRECT("Table!A" &amp; $AW209):INDIRECT("Table!" &amp; $BA$211 &amp; $AW209),0)))))</f>
        <v/>
      </c>
      <c r="V209" s="28" t="str">
        <f ca="1">IF(ISERROR(MATCH(X$1,INDIRECT("Table!A"&amp;$AW209):INDIRECT("Table!" &amp; $BA$211 &amp; $AW209),0)),"",INDIRECT(CONCATENATE("Table!",ADDRESS($AS209,MATCH(X$1,INDIRECT("Table!A" &amp; $AW209):INDIRECT("Table!" &amp; $BA$211 &amp; $AW209),0)))))</f>
        <v/>
      </c>
      <c r="W209" s="28" t="str">
        <f ca="1">IF(ISERROR(MATCH(Y$1,INDIRECT("Table!A"&amp;$AW209):INDIRECT("Table!" &amp; $BA$211 &amp; $AW209),0)),"",INDIRECT(CONCATENATE("Table!",ADDRESS($AS209,MATCH(Y$1,INDIRECT("Table!A" &amp; $AW209):INDIRECT("Table!" &amp; $BA$211 &amp; $AW209),0)))))</f>
        <v/>
      </c>
      <c r="X209" s="28" t="str">
        <f ca="1">IF(ISERROR(MATCH(Z$1,INDIRECT("Table!A"&amp;$AW209):INDIRECT("Table!" &amp; $BA$211 &amp; $AW209),0)),"",INDIRECT(CONCATENATE("Table!",ADDRESS($AS209,MATCH(Z$1,INDIRECT("Table!A" &amp; $AW209):INDIRECT("Table!" &amp; $BA$211 &amp; $AW209),0)))))</f>
        <v/>
      </c>
      <c r="Y209" s="28" t="str">
        <f ca="1">IF(ISERROR(MATCH(AA$1,INDIRECT("Table!A"&amp;$AW209):INDIRECT("Table!" &amp; $BA$211 &amp; $AW209),0)),"",INDIRECT(CONCATENATE("Table!",ADDRESS($AS209,MATCH(AA$1,INDIRECT("Table!A" &amp; $AW209):INDIRECT("Table!" &amp; $BA$211 &amp; $AW209),0)))))</f>
        <v/>
      </c>
      <c r="Z209" s="28" t="str">
        <f ca="1">IF(ISERROR(MATCH(AB$1,INDIRECT("Table!A"&amp;$AW209):INDIRECT("Table!" &amp; $BA$211 &amp; $AW209),0)),"",INDIRECT(CONCATENATE("Table!",ADDRESS($AS209,MATCH(AB$1,INDIRECT("Table!A" &amp; $AW209):INDIRECT("Table!" &amp; $BA$211 &amp; $AW209),0)))))</f>
        <v/>
      </c>
      <c r="AA209" s="278"/>
      <c r="AB209" s="278"/>
      <c r="AC209" s="28" t="str">
        <f ca="1">IF(ISERROR(MATCH(AF$1,INDIRECT("Table!A"&amp;$AW209):INDIRECT("Table!" &amp; $BA$211 &amp; $AW209),0)),"",INDIRECT(CONCATENATE("Table!",ADDRESS($AS209,MATCH(AF$1,INDIRECT("Table!A" &amp; $AW209):INDIRECT("Table!" &amp; $BA$211 &amp; $AW209),0)))))</f>
        <v/>
      </c>
      <c r="AD209" s="28" t="str">
        <f ca="1">IF(ISERROR(MATCH(AG$1,INDIRECT("Table!A"&amp;$AW209):INDIRECT("Table!" &amp; $BA$211 &amp; $AW209),0)),"",INDIRECT(CONCATENATE("Table!",ADDRESS($AS209,MATCH(AG$1,INDIRECT("Table!A" &amp; $AW209):INDIRECT("Table!" &amp; $BA$211 &amp; $AW209),0)))))</f>
        <v/>
      </c>
      <c r="AE209" s="28" t="str">
        <f ca="1">IF(ISERROR(MATCH(AH$1,INDIRECT("Table!A"&amp;$AW209):INDIRECT("Table!" &amp; $BA$211 &amp; $AW209),0)),"",INDIRECT(CONCATENATE("Table!",ADDRESS($AS209,MATCH(AH$1,INDIRECT("Table!A" &amp; $AW209):INDIRECT("Table!" &amp; $BA$211 &amp; $AW209),0)))))</f>
        <v/>
      </c>
      <c r="AF209" s="28" t="str">
        <f ca="1">IF(ISERROR(MATCH(AI$1,INDIRECT("Table!A"&amp;$AW209):INDIRECT("Table!" &amp; $BA$211 &amp; $AW209),0)),"",INDIRECT(CONCATENATE("Table!",ADDRESS($AS209,MATCH(AI$1,INDIRECT("Table!A" &amp; $AW209):INDIRECT("Table!" &amp; $BA$211 &amp; $AW209),0)))))</f>
        <v/>
      </c>
      <c r="AG209" s="28" t="str">
        <f ca="1">IF(ISERROR(MATCH(AJ$1,INDIRECT("Table!A"&amp;$AW209):INDIRECT("Table!" &amp; $BA$211 &amp; $AW209),0)),"",INDIRECT(CONCATENATE("Table!",ADDRESS($AS209,MATCH(AJ$1,INDIRECT("Table!A" &amp; $AW209):INDIRECT("Table!" &amp; $BA$211 &amp; $AW209),0)))))</f>
        <v/>
      </c>
      <c r="AH209" s="278" t="str">
        <f ca="1">IF(ISERROR(MATCH(AK$1,INDIRECT("Table!A"&amp;$AW209):INDIRECT("Table!" &amp; $BA$211 &amp; $AW209),0)),"",INDIRECT(CONCATENATE("Table!",ADDRESS($AS209,MATCH(AK$1,INDIRECT("Table!A" &amp; $AW209):INDIRECT("Table!" &amp; $BA$211 &amp; $AW209),0)))))</f>
        <v/>
      </c>
      <c r="AI209" s="278"/>
      <c r="AJ209" s="10"/>
      <c r="AK209" s="10"/>
      <c r="AO209" s="24"/>
      <c r="AS209" s="10"/>
      <c r="AW209" s="24"/>
      <c r="BA209" s="75"/>
    </row>
    <row r="210" spans="1:53">
      <c r="A210" s="4"/>
      <c r="B210" s="28" t="str">
        <f ca="1">IF(ISERROR(MATCH(B$1,INDIRECT("Table!A"&amp;$AO210):INDIRECT("Table!" &amp; $BA$211 &amp; $AO210),0)),"",INDIRECT(CONCATENATE("Table!",ADDRESS($AK210,MATCH(B$1,INDIRECT("Table!A" &amp; $AO210):INDIRECT("Table!" &amp; $BA$211 &amp; $AO210),0)))))</f>
        <v/>
      </c>
      <c r="C210" s="28" t="str">
        <f ca="1">IF(ISERROR(MATCH(C$1,INDIRECT("Table!A"&amp;$AO210):INDIRECT("Table!" &amp; $BA$211 &amp; $AO210),0)),"",INDIRECT(CONCATENATE("Table!",ADDRESS($AK210,MATCH(C$1,INDIRECT("Table!A" &amp; $AO210):INDIRECT("Table!" &amp; $BA$211 &amp; $AO210),0)))))</f>
        <v/>
      </c>
      <c r="D210" s="28" t="str">
        <f ca="1">IF(ISERROR(MATCH(D$1,INDIRECT("Table!A"&amp;$AO210):INDIRECT("Table!" &amp; $BA$211 &amp; $AO210),0)),"",INDIRECT(CONCATENATE("Table!",ADDRESS($AK210,MATCH(D$1,INDIRECT("Table!A" &amp; $AO210):INDIRECT("Table!" &amp; $BA$211 &amp; $AO210),0)))))</f>
        <v/>
      </c>
      <c r="E210" s="28" t="str">
        <f ca="1">IF(ISERROR(MATCH(E$1,INDIRECT("Table!A"&amp;$AO210):INDIRECT("Table!" &amp; $BA$211 &amp; $AO210),0)),"",INDIRECT(CONCATENATE("Table!",ADDRESS($AK210,MATCH(E$1,INDIRECT("Table!A" &amp; $AO210):INDIRECT("Table!" &amp; $BA$211 &amp; $AO210),0)))))</f>
        <v/>
      </c>
      <c r="F210" s="28" t="str">
        <f ca="1">IF(ISERROR(MATCH(F$1,INDIRECT("Table!A"&amp;$AO210):INDIRECT("Table!" &amp; $BA$211 &amp; $AO210),0)),"",INDIRECT(CONCATENATE("Table!",ADDRESS($AK210,MATCH(F$1,INDIRECT("Table!A" &amp; $AO210):INDIRECT("Table!" &amp; $BA$211 &amp; $AO210),0)))))</f>
        <v/>
      </c>
      <c r="G210" s="28" t="str">
        <f ca="1">IF(ISERROR(MATCH(G$1,INDIRECT("Table!A"&amp;$AO210):INDIRECT("Table!" &amp; $BA$211 &amp; $AO210),0)),"",INDIRECT(CONCATENATE("Table!",ADDRESS($AK210,MATCH(G$1,INDIRECT("Table!A" &amp; $AO210):INDIRECT("Table!" &amp; $BA$211 &amp; $AO210),0)))))</f>
        <v/>
      </c>
      <c r="H210" s="28" t="str">
        <f ca="1">IF(ISERROR(MATCH(H$1,INDIRECT("Table!A"&amp;$AO210):INDIRECT("Table!" &amp; $BA$211 &amp; $AO210),0)),"",INDIRECT(CONCATENATE("Table!",ADDRESS($AK210,MATCH(H$1,INDIRECT("Table!A" &amp; $AO210):INDIRECT("Table!" &amp; $BA$211 &amp; $AO210),0)))))</f>
        <v/>
      </c>
      <c r="I210" s="278"/>
      <c r="J210" s="278"/>
      <c r="K210" s="28" t="str">
        <f ca="1">IF(ISERROR(MATCH(L$1,INDIRECT("Table!A"&amp;$AO210):INDIRECT("Table!" &amp; $BA$211 &amp; $AO210),0)),"",INDIRECT(CONCATENATE("Table!",ADDRESS($AK210,MATCH(L$1,INDIRECT("Table!A" &amp; $AO210):INDIRECT("Table!" &amp; $BA$211 &amp; $AO210),0)))))</f>
        <v/>
      </c>
      <c r="L210" s="28" t="str">
        <f ca="1">IF(ISERROR(MATCH(M$1,INDIRECT("Table!A"&amp;$AO210):INDIRECT("Table!" &amp; $BA$211 &amp; $AO210),0)),"",INDIRECT(CONCATENATE("Table!",ADDRESS($AK210,MATCH(M$1,INDIRECT("Table!A" &amp; $AO210):INDIRECT("Table!" &amp; $BA$211 &amp; $AO210),0)))))</f>
        <v/>
      </c>
      <c r="M210" s="28" t="str">
        <f ca="1">IF(ISERROR(MATCH(N$1,INDIRECT("Table!A"&amp;$AO210):INDIRECT("Table!" &amp; $BA$211 &amp; $AO210),0)),"",INDIRECT(CONCATENATE("Table!",ADDRESS($AK210,MATCH(N$1,INDIRECT("Table!A" &amp; $AO210):INDIRECT("Table!" &amp; $BA$211 &amp; $AO210),0)))))</f>
        <v/>
      </c>
      <c r="N210" s="28" t="str">
        <f ca="1">IF(ISERROR(MATCH(O$1,INDIRECT("Table!A"&amp;$AO210):INDIRECT("Table!" &amp; $BA$211 &amp; $AO210),0)),"",INDIRECT(CONCATENATE("Table!",ADDRESS($AK210,MATCH(O$1,INDIRECT("Table!A" &amp; $AO210):INDIRECT("Table!" &amp; $BA$211 &amp; $AO210),0)))))</f>
        <v/>
      </c>
      <c r="O210" s="278"/>
      <c r="P210" s="278"/>
      <c r="Q210" s="278"/>
      <c r="R210" s="278"/>
      <c r="S210" s="28" t="str">
        <f ca="1">IF(ISERROR(MATCH(U$1,INDIRECT("Table!A"&amp;$AO210):INDIRECT("Table!" &amp;#REF! &amp; $AO210),0)),"",INDIRECT(CONCATENATE("Table!",ADDRESS($AK210,MATCH(U$1,INDIRECT("Table!A" &amp; $AO210):INDIRECT("Table!" &amp;#REF! &amp; $AO210),0)))))</f>
        <v/>
      </c>
      <c r="T210" s="28" t="str">
        <f ca="1">IF(ISERROR(MATCH(V$1,INDIRECT("Table!A"&amp;$AW210):INDIRECT("Table!" &amp; $BA$211 &amp; $AW210),0)),"",INDIRECT(CONCATENATE("Table!",ADDRESS($AS210,MATCH(V$1,INDIRECT("Table!A" &amp; $AW210):INDIRECT("Table!" &amp; $BA$211 &amp; $AW210),0)))))</f>
        <v/>
      </c>
      <c r="U210" s="28" t="str">
        <f ca="1">IF(ISERROR(MATCH(W$1,INDIRECT("Table!A"&amp;$AW210):INDIRECT("Table!" &amp; $BA$211 &amp; $AW210),0)),"",INDIRECT(CONCATENATE("Table!",ADDRESS($AS210,MATCH(W$1,INDIRECT("Table!A" &amp; $AW210):INDIRECT("Table!" &amp; $BA$211 &amp; $AW210),0)))))</f>
        <v/>
      </c>
      <c r="V210" s="28" t="str">
        <f ca="1">IF(ISERROR(MATCH(X$1,INDIRECT("Table!A"&amp;$AW210):INDIRECT("Table!" &amp; $BA$211 &amp; $AW210),0)),"",INDIRECT(CONCATENATE("Table!",ADDRESS($AS210,MATCH(X$1,INDIRECT("Table!A" &amp; $AW210):INDIRECT("Table!" &amp; $BA$211 &amp; $AW210),0)))))</f>
        <v/>
      </c>
      <c r="W210" s="28" t="str">
        <f ca="1">IF(ISERROR(MATCH(Y$1,INDIRECT("Table!A"&amp;$AW210):INDIRECT("Table!" &amp; $BA$211 &amp; $AW210),0)),"",INDIRECT(CONCATENATE("Table!",ADDRESS($AS210,MATCH(Y$1,INDIRECT("Table!A" &amp; $AW210):INDIRECT("Table!" &amp; $BA$211 &amp; $AW210),0)))))</f>
        <v/>
      </c>
      <c r="X210" s="28" t="str">
        <f ca="1">IF(ISERROR(MATCH(Z$1,INDIRECT("Table!A"&amp;$AW210):INDIRECT("Table!" &amp; $BA$211 &amp; $AW210),0)),"",INDIRECT(CONCATENATE("Table!",ADDRESS($AS210,MATCH(Z$1,INDIRECT("Table!A" &amp; $AW210):INDIRECT("Table!" &amp; $BA$211 &amp; $AW210),0)))))</f>
        <v/>
      </c>
      <c r="Y210" s="28" t="str">
        <f ca="1">IF(ISERROR(MATCH(AA$1,INDIRECT("Table!A"&amp;$AW210):INDIRECT("Table!" &amp; $BA$211 &amp; $AW210),0)),"",INDIRECT(CONCATENATE("Table!",ADDRESS($AS210,MATCH(AA$1,INDIRECT("Table!A" &amp; $AW210):INDIRECT("Table!" &amp; $BA$211 &amp; $AW210),0)))))</f>
        <v/>
      </c>
      <c r="Z210" s="28" t="str">
        <f ca="1">IF(ISERROR(MATCH(AB$1,INDIRECT("Table!A"&amp;$AW210):INDIRECT("Table!" &amp; $BA$211 &amp; $AW210),0)),"",INDIRECT(CONCATENATE("Table!",ADDRESS($AS210,MATCH(AB$1,INDIRECT("Table!A" &amp; $AW210):INDIRECT("Table!" &amp; $BA$211 &amp; $AW210),0)))))</f>
        <v/>
      </c>
      <c r="AA210" s="278"/>
      <c r="AB210" s="278"/>
      <c r="AC210" s="28" t="str">
        <f ca="1">IF(ISERROR(MATCH(AF$1,INDIRECT("Table!A"&amp;$AW210):INDIRECT("Table!" &amp; $BA$211 &amp; $AW210),0)),"",INDIRECT(CONCATENATE("Table!",ADDRESS($AS210,MATCH(AF$1,INDIRECT("Table!A" &amp; $AW210):INDIRECT("Table!" &amp; $BA$211 &amp; $AW210),0)))))</f>
        <v/>
      </c>
      <c r="AD210" s="28" t="str">
        <f ca="1">IF(ISERROR(MATCH(AG$1,INDIRECT("Table!A"&amp;$AW210):INDIRECT("Table!" &amp; $BA$211 &amp; $AW210),0)),"",INDIRECT(CONCATENATE("Table!",ADDRESS($AS210,MATCH(AG$1,INDIRECT("Table!A" &amp; $AW210):INDIRECT("Table!" &amp; $BA$211 &amp; $AW210),0)))))</f>
        <v/>
      </c>
      <c r="AE210" s="28" t="str">
        <f ca="1">IF(ISERROR(MATCH(AH$1,INDIRECT("Table!A"&amp;$AW210):INDIRECT("Table!" &amp; $BA$211 &amp; $AW210),0)),"",INDIRECT(CONCATENATE("Table!",ADDRESS($AS210,MATCH(AH$1,INDIRECT("Table!A" &amp; $AW210):INDIRECT("Table!" &amp; $BA$211 &amp; $AW210),0)))))</f>
        <v/>
      </c>
      <c r="AF210" s="28" t="str">
        <f ca="1">IF(ISERROR(MATCH(AI$1,INDIRECT("Table!A"&amp;$AW210):INDIRECT("Table!" &amp; $BA$211 &amp; $AW210),0)),"",INDIRECT(CONCATENATE("Table!",ADDRESS($AS210,MATCH(AI$1,INDIRECT("Table!A" &amp; $AW210):INDIRECT("Table!" &amp; $BA$211 &amp; $AW210),0)))))</f>
        <v/>
      </c>
      <c r="AG210" s="28" t="str">
        <f ca="1">IF(ISERROR(MATCH(AJ$1,INDIRECT("Table!A"&amp;$AW210):INDIRECT("Table!" &amp; $BA$211 &amp; $AW210),0)),"",INDIRECT(CONCATENATE("Table!",ADDRESS($AS210,MATCH(AJ$1,INDIRECT("Table!A" &amp; $AW210):INDIRECT("Table!" &amp; $BA$211 &amp; $AW210),0)))))</f>
        <v/>
      </c>
      <c r="AH210" s="278" t="str">
        <f ca="1">IF(ISERROR(MATCH(AK$1,INDIRECT("Table!A"&amp;$AW210):INDIRECT("Table!" &amp; $BA$211 &amp; $AW210),0)),"",INDIRECT(CONCATENATE("Table!",ADDRESS($AS210,MATCH(AK$1,INDIRECT("Table!A" &amp; $AW210):INDIRECT("Table!" &amp; $BA$211 &amp; $AW210),0)))))</f>
        <v/>
      </c>
      <c r="AI210" s="278"/>
      <c r="AJ210" s="10"/>
      <c r="AK210" s="10"/>
      <c r="AO210" s="24"/>
      <c r="AS210" s="10"/>
      <c r="AW210" s="24"/>
      <c r="BA210" s="74"/>
    </row>
    <row r="211" spans="1:53">
      <c r="A211" s="4"/>
      <c r="B211" s="28" t="str">
        <f ca="1">IF(ISERROR(MATCH(B$1,INDIRECT("Table!A"&amp;$AO211):INDIRECT("Table!" &amp; $BA$211 &amp; $AO211),0)),"",INDIRECT(CONCATENATE("Table!",ADDRESS($AK211,MATCH(B$1,INDIRECT("Table!A" &amp; $AO211):INDIRECT("Table!" &amp; $BA$211 &amp; $AO211),0)))))</f>
        <v/>
      </c>
      <c r="C211" s="28" t="str">
        <f ca="1">IF(ISERROR(MATCH(C$1,INDIRECT("Table!A"&amp;$AO211):INDIRECT("Table!" &amp; $BA$211 &amp; $AO211),0)),"",INDIRECT(CONCATENATE("Table!",ADDRESS($AK211,MATCH(C$1,INDIRECT("Table!A" &amp; $AO211):INDIRECT("Table!" &amp; $BA$211 &amp; $AO211),0)))))</f>
        <v/>
      </c>
      <c r="D211" s="28" t="str">
        <f ca="1">IF(ISERROR(MATCH(D$1,INDIRECT("Table!A"&amp;$AO211):INDIRECT("Table!" &amp; $BA$211 &amp; $AO211),0)),"",INDIRECT(CONCATENATE("Table!",ADDRESS($AK211,MATCH(D$1,INDIRECT("Table!A" &amp; $AO211):INDIRECT("Table!" &amp; $BA$211 &amp; $AO211),0)))))</f>
        <v/>
      </c>
      <c r="E211" s="28" t="str">
        <f ca="1">IF(ISERROR(MATCH(E$1,INDIRECT("Table!A"&amp;$AO211):INDIRECT("Table!" &amp; $BA$211 &amp; $AO211),0)),"",INDIRECT(CONCATENATE("Table!",ADDRESS($AK211,MATCH(E$1,INDIRECT("Table!A" &amp; $AO211):INDIRECT("Table!" &amp; $BA$211 &amp; $AO211),0)))))</f>
        <v/>
      </c>
      <c r="F211" s="28" t="str">
        <f ca="1">IF(ISERROR(MATCH(F$1,INDIRECT("Table!A"&amp;$AO211):INDIRECT("Table!" &amp; $BA$211 &amp; $AO211),0)),"",INDIRECT(CONCATENATE("Table!",ADDRESS($AK211,MATCH(F$1,INDIRECT("Table!A" &amp; $AO211):INDIRECT("Table!" &amp; $BA$211 &amp; $AO211),0)))))</f>
        <v/>
      </c>
      <c r="G211" s="28" t="str">
        <f ca="1">IF(ISERROR(MATCH(G$1,INDIRECT("Table!A"&amp;$AO211):INDIRECT("Table!" &amp; $BA$211 &amp; $AO211),0)),"",INDIRECT(CONCATENATE("Table!",ADDRESS($AK211,MATCH(G$1,INDIRECT("Table!A" &amp; $AO211):INDIRECT("Table!" &amp; $BA$211 &amp; $AO211),0)))))</f>
        <v/>
      </c>
      <c r="H211" s="28" t="str">
        <f ca="1">IF(ISERROR(MATCH(H$1,INDIRECT("Table!A"&amp;$AO211):INDIRECT("Table!" &amp; $BA$211 &amp; $AO211),0)),"",INDIRECT(CONCATENATE("Table!",ADDRESS($AK211,MATCH(H$1,INDIRECT("Table!A" &amp; $AO211):INDIRECT("Table!" &amp; $BA$211 &amp; $AO211),0)))))</f>
        <v/>
      </c>
      <c r="I211" s="278"/>
      <c r="J211" s="278"/>
      <c r="K211" s="28" t="str">
        <f ca="1">IF(ISERROR(MATCH(L$1,INDIRECT("Table!A"&amp;$AO211):INDIRECT("Table!" &amp; $BA$211 &amp; $AO211),0)),"",INDIRECT(CONCATENATE("Table!",ADDRESS($AK211,MATCH(L$1,INDIRECT("Table!A" &amp; $AO211):INDIRECT("Table!" &amp; $BA$211 &amp; $AO211),0)))))</f>
        <v/>
      </c>
      <c r="L211" s="28" t="str">
        <f ca="1">IF(ISERROR(MATCH(M$1,INDIRECT("Table!A"&amp;$AO211):INDIRECT("Table!" &amp; $BA$211 &amp; $AO211),0)),"",INDIRECT(CONCATENATE("Table!",ADDRESS($AK211,MATCH(M$1,INDIRECT("Table!A" &amp; $AO211):INDIRECT("Table!" &amp; $BA$211 &amp; $AO211),0)))))</f>
        <v/>
      </c>
      <c r="M211" s="28" t="str">
        <f ca="1">IF(ISERROR(MATCH(N$1,INDIRECT("Table!A"&amp;$AO211):INDIRECT("Table!" &amp; $BA$211 &amp; $AO211),0)),"",INDIRECT(CONCATENATE("Table!",ADDRESS($AK211,MATCH(N$1,INDIRECT("Table!A" &amp; $AO211):INDIRECT("Table!" &amp; $BA$211 &amp; $AO211),0)))))</f>
        <v/>
      </c>
      <c r="N211" s="28" t="str">
        <f ca="1">IF(ISERROR(MATCH(O$1,INDIRECT("Table!A"&amp;$AO211):INDIRECT("Table!" &amp; $BA$211 &amp; $AO211),0)),"",INDIRECT(CONCATENATE("Table!",ADDRESS($AK211,MATCH(O$1,INDIRECT("Table!A" &amp; $AO211):INDIRECT("Table!" &amp; $BA$211 &amp; $AO211),0)))))</f>
        <v/>
      </c>
      <c r="O211" s="278"/>
      <c r="P211" s="278"/>
      <c r="Q211" s="278"/>
      <c r="R211" s="278"/>
      <c r="S211" s="28" t="str">
        <f ca="1">IF(ISERROR(MATCH(U$1,INDIRECT("Table!A"&amp;$AO211):INDIRECT("Table!" &amp;#REF! &amp; $AO211),0)),"",INDIRECT(CONCATENATE("Table!",ADDRESS($AK211,MATCH(U$1,INDIRECT("Table!A" &amp; $AO211):INDIRECT("Table!" &amp;#REF! &amp; $AO211),0)))))</f>
        <v/>
      </c>
      <c r="T211" s="28" t="str">
        <f ca="1">IF(ISERROR(MATCH(V$1,INDIRECT("Table!A"&amp;$AW211):INDIRECT("Table!" &amp; $BA$211 &amp; $AW211),0)),"",INDIRECT(CONCATENATE("Table!",ADDRESS($AS211,MATCH(V$1,INDIRECT("Table!A" &amp; $AW211):INDIRECT("Table!" &amp; $BA$211 &amp; $AW211),0)))))</f>
        <v/>
      </c>
      <c r="U211" s="28" t="str">
        <f ca="1">IF(ISERROR(MATCH(W$1,INDIRECT("Table!A"&amp;$AW211):INDIRECT("Table!" &amp; $BA$211 &amp; $AW211),0)),"",INDIRECT(CONCATENATE("Table!",ADDRESS($AS211,MATCH(W$1,INDIRECT("Table!A" &amp; $AW211):INDIRECT("Table!" &amp; $BA$211 &amp; $AW211),0)))))</f>
        <v/>
      </c>
      <c r="V211" s="28" t="str">
        <f ca="1">IF(ISERROR(MATCH(X$1,INDIRECT("Table!A"&amp;$AW211):INDIRECT("Table!" &amp; $BA$211 &amp; $AW211),0)),"",INDIRECT(CONCATENATE("Table!",ADDRESS($AS211,MATCH(X$1,INDIRECT("Table!A" &amp; $AW211):INDIRECT("Table!" &amp; $BA$211 &amp; $AW211),0)))))</f>
        <v/>
      </c>
      <c r="W211" s="28" t="str">
        <f ca="1">IF(ISERROR(MATCH(Y$1,INDIRECT("Table!A"&amp;$AW211):INDIRECT("Table!" &amp; $BA$211 &amp; $AW211),0)),"",INDIRECT(CONCATENATE("Table!",ADDRESS($AS211,MATCH(Y$1,INDIRECT("Table!A" &amp; $AW211):INDIRECT("Table!" &amp; $BA$211 &amp; $AW211),0)))))</f>
        <v/>
      </c>
      <c r="X211" s="28" t="str">
        <f ca="1">IF(ISERROR(MATCH(Z$1,INDIRECT("Table!A"&amp;$AW211):INDIRECT("Table!" &amp; $BA$211 &amp; $AW211),0)),"",INDIRECT(CONCATENATE("Table!",ADDRESS($AS211,MATCH(Z$1,INDIRECT("Table!A" &amp; $AW211):INDIRECT("Table!" &amp; $BA$211 &amp; $AW211),0)))))</f>
        <v/>
      </c>
      <c r="Y211" s="28" t="str">
        <f ca="1">IF(ISERROR(MATCH(AA$1,INDIRECT("Table!A"&amp;$AW211):INDIRECT("Table!" &amp; $BA$211 &amp; $AW211),0)),"",INDIRECT(CONCATENATE("Table!",ADDRESS($AS211,MATCH(AA$1,INDIRECT("Table!A" &amp; $AW211):INDIRECT("Table!" &amp; $BA$211 &amp; $AW211),0)))))</f>
        <v/>
      </c>
      <c r="Z211" s="28" t="str">
        <f ca="1">IF(ISERROR(MATCH(AB$1,INDIRECT("Table!A"&amp;$AW211):INDIRECT("Table!" &amp; $BA$211 &amp; $AW211),0)),"",INDIRECT(CONCATENATE("Table!",ADDRESS($AS211,MATCH(AB$1,INDIRECT("Table!A" &amp; $AW211):INDIRECT("Table!" &amp; $BA$211 &amp; $AW211),0)))))</f>
        <v/>
      </c>
      <c r="AA211" s="278"/>
      <c r="AB211" s="278"/>
      <c r="AC211" s="28" t="str">
        <f ca="1">IF(ISERROR(MATCH(AF$1,INDIRECT("Table!A"&amp;$AW211):INDIRECT("Table!" &amp; $BA$211 &amp; $AW211),0)),"",INDIRECT(CONCATENATE("Table!",ADDRESS($AS211,MATCH(AF$1,INDIRECT("Table!A" &amp; $AW211):INDIRECT("Table!" &amp; $BA$211 &amp; $AW211),0)))))</f>
        <v/>
      </c>
      <c r="AD211" s="28" t="str">
        <f ca="1">IF(ISERROR(MATCH(AG$1,INDIRECT("Table!A"&amp;$AW211):INDIRECT("Table!" &amp; $BA$211 &amp; $AW211),0)),"",INDIRECT(CONCATENATE("Table!",ADDRESS($AS211,MATCH(AG$1,INDIRECT("Table!A" &amp; $AW211):INDIRECT("Table!" &amp; $BA$211 &amp; $AW211),0)))))</f>
        <v/>
      </c>
      <c r="AE211" s="28" t="str">
        <f ca="1">IF(ISERROR(MATCH(AH$1,INDIRECT("Table!A"&amp;$AW211):INDIRECT("Table!" &amp; $BA$211 &amp; $AW211),0)),"",INDIRECT(CONCATENATE("Table!",ADDRESS($AS211,MATCH(AH$1,INDIRECT("Table!A" &amp; $AW211):INDIRECT("Table!" &amp; $BA$211 &amp; $AW211),0)))))</f>
        <v/>
      </c>
      <c r="AF211" s="28" t="str">
        <f ca="1">IF(ISERROR(MATCH(AI$1,INDIRECT("Table!A"&amp;$AW211):INDIRECT("Table!" &amp; $BA$211 &amp; $AW211),0)),"",INDIRECT(CONCATENATE("Table!",ADDRESS($AS211,MATCH(AI$1,INDIRECT("Table!A" &amp; $AW211):INDIRECT("Table!" &amp; $BA$211 &amp; $AW211),0)))))</f>
        <v/>
      </c>
      <c r="AG211" s="28" t="str">
        <f ca="1">IF(ISERROR(MATCH(AJ$1,INDIRECT("Table!A"&amp;$AW211):INDIRECT("Table!" &amp; $BA$211 &amp; $AW211),0)),"",INDIRECT(CONCATENATE("Table!",ADDRESS($AS211,MATCH(AJ$1,INDIRECT("Table!A" &amp; $AW211):INDIRECT("Table!" &amp; $BA$211 &amp; $AW211),0)))))</f>
        <v/>
      </c>
      <c r="AH211" s="278" t="str">
        <f ca="1">IF(ISERROR(MATCH(AK$1,INDIRECT("Table!A"&amp;$AW211):INDIRECT("Table!" &amp; $BA$211 &amp; $AW211),0)),"",INDIRECT(CONCATENATE("Table!",ADDRESS($AS211,MATCH(AK$1,INDIRECT("Table!A" &amp; $AW211):INDIRECT("Table!" &amp; $BA$211 &amp; $AW211),0)))))</f>
        <v/>
      </c>
      <c r="AI211" s="278"/>
      <c r="AJ211" s="10"/>
      <c r="AK211" s="10"/>
      <c r="AO211" s="24"/>
      <c r="AS211" s="10"/>
      <c r="AW211" s="24"/>
      <c r="BA211" s="33"/>
    </row>
    <row r="212" spans="1:53">
      <c r="A212" s="4"/>
      <c r="B212" s="28"/>
      <c r="C212" s="28"/>
      <c r="D212" s="28"/>
      <c r="E212" s="28"/>
      <c r="F212" s="28"/>
      <c r="G212" s="28"/>
      <c r="H212" s="28"/>
      <c r="I212" s="278"/>
      <c r="J212" s="278"/>
      <c r="K212" s="28"/>
      <c r="L212" s="28"/>
      <c r="M212" s="28"/>
      <c r="N212" s="28"/>
      <c r="O212" s="278"/>
      <c r="P212" s="278"/>
      <c r="Q212" s="278"/>
      <c r="R212" s="278"/>
      <c r="S212" s="28"/>
      <c r="T212" s="28"/>
      <c r="U212" s="28"/>
      <c r="V212" s="28"/>
      <c r="W212" s="28"/>
      <c r="X212" s="28"/>
      <c r="Y212" s="28"/>
      <c r="Z212" s="28"/>
      <c r="AA212" s="278"/>
      <c r="AB212" s="278"/>
      <c r="AC212" s="28"/>
      <c r="AD212" s="28"/>
      <c r="AE212" s="28"/>
      <c r="AF212" s="28"/>
      <c r="AG212" s="28"/>
      <c r="AH212" s="278"/>
      <c r="AI212" s="278"/>
      <c r="AJ212" s="10"/>
      <c r="AK212" s="10"/>
      <c r="AO212" s="24"/>
      <c r="AS212" s="10"/>
      <c r="AW212" s="24"/>
      <c r="BA212" s="67"/>
    </row>
    <row r="213" spans="1:53">
      <c r="A213" s="4"/>
      <c r="B213" s="28"/>
      <c r="C213" s="28"/>
      <c r="D213" s="28"/>
      <c r="E213" s="28"/>
      <c r="F213" s="28"/>
      <c r="G213" s="28"/>
      <c r="H213" s="28"/>
      <c r="I213" s="278"/>
      <c r="J213" s="278"/>
      <c r="K213" s="28"/>
      <c r="L213" s="28"/>
      <c r="M213" s="28"/>
      <c r="N213" s="28"/>
      <c r="O213" s="278"/>
      <c r="P213" s="278"/>
      <c r="Q213" s="278"/>
      <c r="R213" s="278"/>
      <c r="S213" s="28"/>
      <c r="T213" s="28"/>
      <c r="U213" s="28"/>
      <c r="V213" s="28"/>
      <c r="W213" s="28"/>
      <c r="X213" s="28"/>
      <c r="Y213" s="28"/>
      <c r="Z213" s="28"/>
      <c r="AA213" s="278"/>
      <c r="AB213" s="278"/>
      <c r="AC213" s="28"/>
      <c r="AD213" s="28"/>
      <c r="AE213" s="28"/>
      <c r="AF213" s="28"/>
      <c r="AG213" s="28"/>
      <c r="AH213" s="278"/>
      <c r="AI213" s="278"/>
      <c r="AJ213" s="10"/>
      <c r="AK213" s="10"/>
      <c r="AO213" s="24"/>
      <c r="AS213" s="10"/>
      <c r="AW213" s="24"/>
      <c r="BA213" s="54"/>
    </row>
    <row r="214" spans="1:53">
      <c r="A214" s="4"/>
      <c r="B214" s="28"/>
      <c r="C214" s="28"/>
      <c r="D214" s="28"/>
      <c r="E214" s="28"/>
      <c r="F214" s="28"/>
      <c r="G214" s="28"/>
      <c r="H214" s="28"/>
      <c r="I214" s="278"/>
      <c r="J214" s="278"/>
      <c r="K214" s="28"/>
      <c r="L214" s="28"/>
      <c r="M214" s="28"/>
      <c r="N214" s="28"/>
      <c r="O214" s="278"/>
      <c r="P214" s="278"/>
      <c r="Q214" s="278"/>
      <c r="R214" s="278"/>
      <c r="S214" s="28"/>
      <c r="T214" s="28"/>
      <c r="U214" s="28"/>
      <c r="V214" s="28"/>
      <c r="W214" s="28"/>
      <c r="X214" s="28"/>
      <c r="Y214" s="28"/>
      <c r="Z214" s="28"/>
      <c r="AA214" s="278"/>
      <c r="AB214" s="278"/>
      <c r="AC214" s="28"/>
      <c r="AD214" s="28"/>
      <c r="AE214" s="28"/>
      <c r="AF214" s="28"/>
      <c r="AG214" s="28"/>
      <c r="AH214" s="278"/>
      <c r="AI214" s="278"/>
      <c r="AJ214" s="10"/>
      <c r="AK214" s="10"/>
      <c r="AO214" s="24"/>
      <c r="AS214" s="10"/>
      <c r="AW214" s="24"/>
      <c r="BA214" s="53"/>
    </row>
    <row r="215" spans="1:53">
      <c r="A215" s="4"/>
      <c r="B215" s="28"/>
      <c r="C215" s="28"/>
      <c r="D215" s="28"/>
      <c r="E215" s="28"/>
      <c r="F215" s="28"/>
      <c r="G215" s="28"/>
      <c r="H215" s="28"/>
      <c r="I215" s="278"/>
      <c r="J215" s="278"/>
      <c r="K215" s="28"/>
      <c r="L215" s="28"/>
      <c r="M215" s="28"/>
      <c r="N215" s="28"/>
      <c r="O215" s="278"/>
      <c r="P215" s="278"/>
      <c r="Q215" s="278"/>
      <c r="R215" s="278"/>
      <c r="S215" s="28"/>
      <c r="T215" s="28"/>
      <c r="U215" s="28"/>
      <c r="V215" s="28"/>
      <c r="W215" s="28"/>
      <c r="X215" s="28"/>
      <c r="Y215" s="28"/>
      <c r="Z215" s="28"/>
      <c r="AA215" s="278"/>
      <c r="AB215" s="278"/>
      <c r="AC215" s="28"/>
      <c r="AD215" s="28"/>
      <c r="AE215" s="28"/>
      <c r="AF215" s="28"/>
      <c r="AG215" s="28"/>
      <c r="AH215" s="278"/>
      <c r="AI215" s="278"/>
      <c r="AJ215" s="10"/>
      <c r="AK215" s="10"/>
      <c r="AO215" s="24"/>
      <c r="AS215" s="10"/>
      <c r="AW215" s="24"/>
      <c r="BA215" s="52"/>
    </row>
    <row r="216" spans="1:53">
      <c r="A216" s="4"/>
      <c r="B216" s="28"/>
      <c r="C216" s="28"/>
      <c r="D216" s="28"/>
      <c r="E216" s="28"/>
      <c r="F216" s="28"/>
      <c r="G216" s="28"/>
      <c r="H216" s="28"/>
      <c r="I216" s="278"/>
      <c r="J216" s="278"/>
      <c r="K216" s="28"/>
      <c r="L216" s="28"/>
      <c r="M216" s="28"/>
      <c r="N216" s="28"/>
      <c r="O216" s="278"/>
      <c r="P216" s="278"/>
      <c r="Q216" s="278"/>
      <c r="R216" s="278"/>
      <c r="S216" s="28"/>
      <c r="T216" s="28"/>
      <c r="U216" s="28"/>
      <c r="V216" s="28"/>
      <c r="W216" s="28"/>
      <c r="X216" s="28"/>
      <c r="Y216" s="28"/>
      <c r="Z216" s="28"/>
      <c r="AA216" s="278"/>
      <c r="AB216" s="278"/>
      <c r="AC216" s="28"/>
      <c r="AD216" s="28"/>
      <c r="AE216" s="28"/>
      <c r="AF216" s="28"/>
      <c r="AG216" s="28"/>
      <c r="AH216" s="278"/>
      <c r="AI216" s="278"/>
      <c r="AJ216" s="10"/>
      <c r="AK216" s="10"/>
      <c r="AO216" s="24"/>
      <c r="AS216" s="10"/>
      <c r="AW216" s="24"/>
      <c r="BA216" s="51"/>
    </row>
    <row r="217" spans="1:53">
      <c r="A217" s="4"/>
      <c r="B217" s="28"/>
      <c r="C217" s="28"/>
      <c r="D217" s="28"/>
      <c r="E217" s="28"/>
      <c r="F217" s="28"/>
      <c r="G217" s="28"/>
      <c r="H217" s="28"/>
      <c r="I217" s="278"/>
      <c r="J217" s="278"/>
      <c r="K217" s="28"/>
      <c r="L217" s="28"/>
      <c r="M217" s="28"/>
      <c r="N217" s="28"/>
      <c r="O217" s="278"/>
      <c r="P217" s="278"/>
      <c r="Q217" s="278"/>
      <c r="R217" s="278"/>
      <c r="S217" s="28"/>
      <c r="T217" s="28"/>
      <c r="U217" s="28"/>
      <c r="V217" s="28"/>
      <c r="W217" s="28"/>
      <c r="X217" s="28"/>
      <c r="Y217" s="28"/>
      <c r="Z217" s="28"/>
      <c r="AA217" s="278"/>
      <c r="AB217" s="278"/>
      <c r="AC217" s="28"/>
      <c r="AD217" s="28"/>
      <c r="AE217" s="28"/>
      <c r="AF217" s="28"/>
      <c r="AG217" s="28"/>
      <c r="AH217" s="278"/>
      <c r="AI217" s="278"/>
      <c r="AJ217" s="10"/>
      <c r="AK217" s="10"/>
      <c r="AO217" s="24"/>
      <c r="AS217" s="10"/>
      <c r="AW217" s="24"/>
      <c r="BA217" s="50"/>
    </row>
    <row r="218" spans="1:53">
      <c r="A218" s="4"/>
      <c r="B218" s="28"/>
      <c r="C218" s="28"/>
      <c r="D218" s="28"/>
      <c r="E218" s="28"/>
      <c r="F218" s="28"/>
      <c r="G218" s="28"/>
      <c r="H218" s="28"/>
      <c r="I218" s="278"/>
      <c r="J218" s="278"/>
      <c r="K218" s="28"/>
      <c r="L218" s="28"/>
      <c r="M218" s="28"/>
      <c r="N218" s="28"/>
      <c r="O218" s="278"/>
      <c r="P218" s="278"/>
      <c r="Q218" s="278"/>
      <c r="R218" s="278"/>
      <c r="S218" s="28"/>
      <c r="T218" s="28"/>
      <c r="U218" s="28"/>
      <c r="V218" s="28"/>
      <c r="W218" s="28"/>
      <c r="X218" s="28"/>
      <c r="Y218" s="28"/>
      <c r="Z218" s="28"/>
      <c r="AA218" s="278"/>
      <c r="AB218" s="278"/>
      <c r="AC218" s="28"/>
      <c r="AD218" s="28"/>
      <c r="AE218" s="28"/>
      <c r="AF218" s="28"/>
      <c r="AG218" s="28"/>
      <c r="AH218" s="278"/>
      <c r="AI218" s="278"/>
      <c r="AJ218" s="10"/>
      <c r="AK218" s="10"/>
      <c r="AO218" s="24"/>
      <c r="AS218" s="10"/>
      <c r="AW218" s="24"/>
      <c r="BA218" s="49"/>
    </row>
    <row r="219" spans="1:53">
      <c r="A219" s="4"/>
      <c r="B219" s="28"/>
      <c r="C219" s="28"/>
      <c r="D219" s="28"/>
      <c r="E219" s="28"/>
      <c r="F219" s="28"/>
      <c r="G219" s="28"/>
      <c r="H219" s="28"/>
      <c r="I219" s="278"/>
      <c r="J219" s="278"/>
      <c r="K219" s="28"/>
      <c r="L219" s="28"/>
      <c r="M219" s="28"/>
      <c r="N219" s="28"/>
      <c r="O219" s="278"/>
      <c r="P219" s="278"/>
      <c r="Q219" s="278"/>
      <c r="R219" s="278"/>
      <c r="S219" s="28"/>
      <c r="T219" s="28"/>
      <c r="U219" s="28"/>
      <c r="V219" s="28"/>
      <c r="W219" s="28"/>
      <c r="X219" s="28"/>
      <c r="Y219" s="28"/>
      <c r="Z219" s="28"/>
      <c r="AA219" s="278"/>
      <c r="AB219" s="278"/>
      <c r="AC219" s="28"/>
      <c r="AD219" s="28"/>
      <c r="AE219" s="28"/>
      <c r="AF219" s="28"/>
      <c r="AG219" s="28"/>
      <c r="AH219" s="278"/>
      <c r="AI219" s="278"/>
      <c r="AJ219" s="10"/>
      <c r="AK219" s="10"/>
      <c r="AO219" s="24"/>
      <c r="AS219" s="10"/>
      <c r="AW219" s="24"/>
      <c r="BA219" s="48"/>
    </row>
    <row r="220" spans="1:53">
      <c r="A220" s="4"/>
      <c r="B220" s="28"/>
      <c r="C220" s="28"/>
      <c r="D220" s="28"/>
      <c r="E220" s="28"/>
      <c r="F220" s="28"/>
      <c r="G220" s="28"/>
      <c r="H220" s="28"/>
      <c r="I220" s="278"/>
      <c r="J220" s="278"/>
      <c r="K220" s="28"/>
      <c r="L220" s="28"/>
      <c r="M220" s="28"/>
      <c r="N220" s="28"/>
      <c r="O220" s="278"/>
      <c r="P220" s="278"/>
      <c r="Q220" s="278"/>
      <c r="R220" s="278"/>
      <c r="S220" s="28"/>
      <c r="T220" s="28"/>
      <c r="U220" s="28"/>
      <c r="V220" s="28"/>
      <c r="W220" s="28"/>
      <c r="X220" s="28"/>
      <c r="Y220" s="28"/>
      <c r="Z220" s="28"/>
      <c r="AA220" s="278"/>
      <c r="AB220" s="278"/>
      <c r="AC220" s="28"/>
      <c r="AD220" s="28"/>
      <c r="AE220" s="28"/>
      <c r="AF220" s="28"/>
      <c r="AG220" s="28"/>
      <c r="AH220" s="278"/>
      <c r="AI220" s="278"/>
      <c r="AJ220" s="10"/>
      <c r="AK220" s="10"/>
      <c r="AO220" s="24"/>
      <c r="AS220" s="10"/>
      <c r="AW220" s="24"/>
      <c r="BA220" s="48"/>
    </row>
    <row r="221" spans="1:53">
      <c r="A221" s="4"/>
      <c r="B221" s="28"/>
      <c r="C221" s="28"/>
      <c r="D221" s="28"/>
      <c r="E221" s="28"/>
      <c r="F221" s="28"/>
      <c r="G221" s="28"/>
      <c r="H221" s="28"/>
      <c r="I221" s="278"/>
      <c r="J221" s="278"/>
      <c r="K221" s="28"/>
      <c r="L221" s="28"/>
      <c r="M221" s="28"/>
      <c r="N221" s="28"/>
      <c r="O221" s="278"/>
      <c r="P221" s="278"/>
      <c r="Q221" s="278"/>
      <c r="R221" s="278"/>
      <c r="S221" s="28"/>
      <c r="T221" s="28"/>
      <c r="U221" s="28"/>
      <c r="V221" s="28"/>
      <c r="W221" s="28"/>
      <c r="X221" s="28"/>
      <c r="Y221" s="28"/>
      <c r="Z221" s="28"/>
      <c r="AA221" s="278"/>
      <c r="AB221" s="278"/>
      <c r="AC221" s="28"/>
      <c r="AD221" s="28"/>
      <c r="AE221" s="28"/>
      <c r="AF221" s="28"/>
      <c r="AG221" s="28"/>
      <c r="AH221" s="278"/>
      <c r="AI221" s="278"/>
      <c r="AJ221" s="10"/>
      <c r="AK221" s="10"/>
      <c r="AO221" s="24"/>
      <c r="AS221" s="10"/>
      <c r="AW221" s="24"/>
      <c r="BA221" s="47"/>
    </row>
    <row r="222" spans="1:53">
      <c r="A222" s="4"/>
      <c r="B222" s="28"/>
      <c r="C222" s="28"/>
      <c r="D222" s="28"/>
      <c r="E222" s="28"/>
      <c r="F222" s="28"/>
      <c r="G222" s="28"/>
      <c r="H222" s="28"/>
      <c r="I222" s="278"/>
      <c r="J222" s="278"/>
      <c r="K222" s="28"/>
      <c r="L222" s="28"/>
      <c r="M222" s="28"/>
      <c r="N222" s="28"/>
      <c r="O222" s="278"/>
      <c r="P222" s="278"/>
      <c r="Q222" s="278"/>
      <c r="R222" s="278"/>
      <c r="S222" s="28"/>
      <c r="T222" s="28"/>
      <c r="U222" s="28"/>
      <c r="V222" s="28"/>
      <c r="W222" s="28"/>
      <c r="X222" s="28"/>
      <c r="Y222" s="28"/>
      <c r="Z222" s="28"/>
      <c r="AA222" s="278"/>
      <c r="AB222" s="278"/>
      <c r="AC222" s="28"/>
      <c r="AD222" s="28"/>
      <c r="AE222" s="28"/>
      <c r="AF222" s="28"/>
      <c r="AG222" s="28"/>
      <c r="AH222" s="278"/>
      <c r="AI222" s="278"/>
      <c r="AJ222" s="10"/>
      <c r="AK222" s="10"/>
      <c r="AO222" s="24"/>
      <c r="AS222" s="10"/>
      <c r="AW222" s="24"/>
      <c r="BA222" s="46"/>
    </row>
    <row r="223" spans="1:53">
      <c r="A223" s="4"/>
      <c r="B223" s="28"/>
      <c r="C223" s="28"/>
      <c r="D223" s="28"/>
      <c r="E223" s="28"/>
      <c r="F223" s="28"/>
      <c r="G223" s="28"/>
      <c r="H223" s="28"/>
      <c r="I223" s="278"/>
      <c r="J223" s="278"/>
      <c r="K223" s="28"/>
      <c r="L223" s="28"/>
      <c r="M223" s="28"/>
      <c r="N223" s="28"/>
      <c r="O223" s="278"/>
      <c r="P223" s="278"/>
      <c r="Q223" s="278"/>
      <c r="R223" s="278"/>
      <c r="S223" s="28"/>
      <c r="T223" s="28"/>
      <c r="U223" s="28"/>
      <c r="V223" s="28"/>
      <c r="W223" s="28"/>
      <c r="X223" s="28"/>
      <c r="Y223" s="28"/>
      <c r="Z223" s="28"/>
      <c r="AA223" s="278"/>
      <c r="AB223" s="278"/>
      <c r="AC223" s="28"/>
      <c r="AD223" s="28"/>
      <c r="AE223" s="28"/>
      <c r="AF223" s="28"/>
      <c r="AG223" s="28"/>
      <c r="AH223" s="278"/>
      <c r="AI223" s="278"/>
      <c r="AJ223" s="10"/>
      <c r="AK223" s="10"/>
      <c r="AO223" s="24"/>
      <c r="AS223" s="10"/>
      <c r="AW223" s="24"/>
      <c r="BA223" s="46"/>
    </row>
    <row r="224" spans="1:53">
      <c r="A224" s="4"/>
      <c r="B224" s="28"/>
      <c r="C224" s="28"/>
      <c r="D224" s="28"/>
      <c r="E224" s="28"/>
      <c r="F224" s="28"/>
      <c r="G224" s="28"/>
      <c r="H224" s="28"/>
      <c r="I224" s="278"/>
      <c r="J224" s="278"/>
      <c r="K224" s="28"/>
      <c r="L224" s="28"/>
      <c r="M224" s="28"/>
      <c r="N224" s="28"/>
      <c r="O224" s="278"/>
      <c r="P224" s="278"/>
      <c r="Q224" s="278"/>
      <c r="R224" s="278"/>
      <c r="S224" s="28"/>
      <c r="T224" s="28"/>
      <c r="U224" s="28"/>
      <c r="V224" s="28"/>
      <c r="W224" s="28"/>
      <c r="X224" s="28"/>
      <c r="Y224" s="28"/>
      <c r="Z224" s="28"/>
      <c r="AA224" s="278"/>
      <c r="AB224" s="278"/>
      <c r="AC224" s="28"/>
      <c r="AD224" s="28"/>
      <c r="AE224" s="28"/>
      <c r="AF224" s="28"/>
      <c r="AG224" s="28"/>
      <c r="AH224" s="278"/>
      <c r="AI224" s="278"/>
      <c r="AJ224" s="10"/>
      <c r="AK224" s="10"/>
      <c r="AO224" s="24"/>
      <c r="AS224" s="10"/>
      <c r="AW224" s="24"/>
      <c r="BA224" s="45"/>
    </row>
    <row r="225" spans="1:53">
      <c r="A225" s="4"/>
      <c r="B225" s="28"/>
      <c r="C225" s="28"/>
      <c r="D225" s="28"/>
      <c r="E225" s="28"/>
      <c r="F225" s="28"/>
      <c r="G225" s="28"/>
      <c r="H225" s="28"/>
      <c r="I225" s="278"/>
      <c r="J225" s="278"/>
      <c r="K225" s="28"/>
      <c r="L225" s="28"/>
      <c r="M225" s="28"/>
      <c r="N225" s="28"/>
      <c r="O225" s="278"/>
      <c r="P225" s="278"/>
      <c r="Q225" s="278"/>
      <c r="R225" s="278"/>
      <c r="S225" s="28"/>
      <c r="T225" s="28"/>
      <c r="U225" s="28"/>
      <c r="V225" s="28"/>
      <c r="W225" s="28"/>
      <c r="X225" s="28"/>
      <c r="Y225" s="28"/>
      <c r="Z225" s="28"/>
      <c r="AA225" s="278"/>
      <c r="AB225" s="278"/>
      <c r="AC225" s="28"/>
      <c r="AD225" s="28"/>
      <c r="AE225" s="28"/>
      <c r="AF225" s="28"/>
      <c r="AG225" s="28"/>
      <c r="AH225" s="278"/>
      <c r="AI225" s="278"/>
      <c r="AJ225" s="10"/>
      <c r="AK225" s="10"/>
      <c r="AO225" s="24"/>
      <c r="AS225" s="10"/>
      <c r="AW225" s="24"/>
      <c r="BA225" s="44"/>
    </row>
    <row r="226" spans="1:53">
      <c r="A226" s="4"/>
      <c r="B226" s="28"/>
      <c r="C226" s="28"/>
      <c r="D226" s="28"/>
      <c r="E226" s="28"/>
      <c r="F226" s="28"/>
      <c r="G226" s="28"/>
      <c r="H226" s="28"/>
      <c r="I226" s="278"/>
      <c r="J226" s="278"/>
      <c r="K226" s="28"/>
      <c r="L226" s="28"/>
      <c r="M226" s="28"/>
      <c r="N226" s="28"/>
      <c r="O226" s="278"/>
      <c r="P226" s="278"/>
      <c r="Q226" s="278"/>
      <c r="R226" s="278"/>
      <c r="S226" s="28"/>
      <c r="T226" s="28"/>
      <c r="U226" s="28"/>
      <c r="V226" s="28"/>
      <c r="W226" s="28"/>
      <c r="X226" s="28"/>
      <c r="Y226" s="28"/>
      <c r="Z226" s="28"/>
      <c r="AA226" s="278"/>
      <c r="AB226" s="278"/>
      <c r="AC226" s="28"/>
      <c r="AD226" s="28"/>
      <c r="AE226" s="28"/>
      <c r="AF226" s="28"/>
      <c r="AG226" s="28"/>
      <c r="AH226" s="278"/>
      <c r="AI226" s="278"/>
      <c r="AJ226" s="10"/>
      <c r="AK226" s="10"/>
      <c r="AO226" s="24"/>
      <c r="AS226" s="10"/>
      <c r="AW226" s="24"/>
      <c r="BA226" s="43"/>
    </row>
    <row r="227" spans="1:53">
      <c r="A227" s="4"/>
      <c r="B227" s="28"/>
      <c r="C227" s="28"/>
      <c r="D227" s="28"/>
      <c r="E227" s="28"/>
      <c r="F227" s="28"/>
      <c r="G227" s="28"/>
      <c r="H227" s="28"/>
      <c r="I227" s="278"/>
      <c r="J227" s="278"/>
      <c r="K227" s="28"/>
      <c r="L227" s="28"/>
      <c r="M227" s="28"/>
      <c r="N227" s="28"/>
      <c r="O227" s="278"/>
      <c r="P227" s="278"/>
      <c r="Q227" s="278"/>
      <c r="R227" s="278"/>
      <c r="S227" s="28"/>
      <c r="T227" s="28"/>
      <c r="U227" s="28"/>
      <c r="V227" s="28"/>
      <c r="W227" s="28"/>
      <c r="X227" s="28"/>
      <c r="Y227" s="28"/>
      <c r="Z227" s="28"/>
      <c r="AA227" s="278"/>
      <c r="AB227" s="278"/>
      <c r="AC227" s="28"/>
      <c r="AD227" s="28"/>
      <c r="AE227" s="28"/>
      <c r="AF227" s="28"/>
      <c r="AG227" s="28"/>
      <c r="AH227" s="278"/>
      <c r="AI227" s="278"/>
      <c r="AJ227" s="10"/>
      <c r="AK227" s="10"/>
      <c r="AO227" s="24"/>
      <c r="AS227" s="10"/>
      <c r="AW227" s="24"/>
      <c r="BA227" s="42"/>
    </row>
    <row r="228" spans="1:53">
      <c r="A228" s="4"/>
      <c r="B228" s="28"/>
      <c r="C228" s="28"/>
      <c r="D228" s="28"/>
      <c r="E228" s="28"/>
      <c r="F228" s="28"/>
      <c r="G228" s="28"/>
      <c r="H228" s="28"/>
      <c r="I228" s="278"/>
      <c r="J228" s="278"/>
      <c r="K228" s="28"/>
      <c r="L228" s="28"/>
      <c r="M228" s="28"/>
      <c r="N228" s="28"/>
      <c r="O228" s="278"/>
      <c r="P228" s="278"/>
      <c r="Q228" s="278"/>
      <c r="R228" s="278"/>
      <c r="S228" s="28"/>
      <c r="T228" s="28"/>
      <c r="U228" s="28"/>
      <c r="V228" s="28"/>
      <c r="W228" s="28"/>
      <c r="X228" s="28"/>
      <c r="Y228" s="28"/>
      <c r="Z228" s="28"/>
      <c r="AA228" s="278"/>
      <c r="AB228" s="278"/>
      <c r="AC228" s="28"/>
      <c r="AD228" s="28"/>
      <c r="AE228" s="28"/>
      <c r="AF228" s="28"/>
      <c r="AG228" s="28"/>
      <c r="AH228" s="278"/>
      <c r="AI228" s="278"/>
      <c r="AJ228" s="10"/>
      <c r="AK228" s="10"/>
      <c r="AO228" s="24"/>
      <c r="AS228" s="10"/>
      <c r="AW228" s="24"/>
      <c r="BA228" s="39"/>
    </row>
    <row r="229" spans="1:53">
      <c r="A229" s="4"/>
      <c r="B229" s="28"/>
      <c r="C229" s="28"/>
      <c r="D229" s="28"/>
      <c r="E229" s="28"/>
      <c r="F229" s="28"/>
      <c r="G229" s="28"/>
      <c r="H229" s="28"/>
      <c r="I229" s="278"/>
      <c r="J229" s="278"/>
      <c r="K229" s="28"/>
      <c r="L229" s="28"/>
      <c r="M229" s="28"/>
      <c r="N229" s="28"/>
      <c r="O229" s="278"/>
      <c r="P229" s="278"/>
      <c r="Q229" s="278"/>
      <c r="R229" s="278"/>
      <c r="S229" s="28"/>
      <c r="T229" s="28"/>
      <c r="U229" s="28"/>
      <c r="V229" s="28"/>
      <c r="W229" s="28"/>
      <c r="X229" s="28"/>
      <c r="Y229" s="28"/>
      <c r="Z229" s="28"/>
      <c r="AA229" s="278"/>
      <c r="AB229" s="278"/>
      <c r="AC229" s="28"/>
      <c r="AD229" s="28"/>
      <c r="AE229" s="28"/>
      <c r="AF229" s="28"/>
      <c r="AG229" s="28"/>
      <c r="AH229" s="278"/>
      <c r="AI229" s="278"/>
      <c r="AJ229" s="10"/>
      <c r="AK229" s="10"/>
      <c r="AO229" s="24"/>
      <c r="AS229" s="10"/>
      <c r="AW229" s="24"/>
      <c r="BA229" s="36"/>
    </row>
    <row r="230" spans="1:53">
      <c r="A230" s="4"/>
      <c r="B230" s="28"/>
      <c r="C230" s="28"/>
      <c r="D230" s="28"/>
      <c r="E230" s="28"/>
      <c r="F230" s="28"/>
      <c r="G230" s="28"/>
      <c r="H230" s="28"/>
      <c r="I230" s="278"/>
      <c r="J230" s="278"/>
      <c r="K230" s="28"/>
      <c r="L230" s="28"/>
      <c r="M230" s="28"/>
      <c r="N230" s="28"/>
      <c r="O230" s="278"/>
      <c r="P230" s="278"/>
      <c r="Q230" s="278"/>
      <c r="R230" s="278"/>
      <c r="S230" s="28"/>
      <c r="T230" s="28"/>
      <c r="U230" s="28"/>
      <c r="V230" s="28"/>
      <c r="W230" s="28"/>
      <c r="X230" s="28"/>
      <c r="Y230" s="28"/>
      <c r="Z230" s="28"/>
      <c r="AA230" s="278"/>
      <c r="AB230" s="278"/>
      <c r="AC230" s="28"/>
      <c r="AD230" s="28"/>
      <c r="AE230" s="28"/>
      <c r="AF230" s="28"/>
      <c r="AG230" s="28"/>
      <c r="AH230" s="278"/>
      <c r="AI230" s="278"/>
      <c r="AJ230" s="10"/>
      <c r="AK230" s="10"/>
      <c r="AO230" s="24"/>
      <c r="AS230" s="10"/>
      <c r="AW230" s="24"/>
      <c r="BA230" s="34"/>
    </row>
    <row r="231" spans="1:53">
      <c r="A231" s="4"/>
      <c r="B231" s="28"/>
      <c r="C231" s="28"/>
      <c r="D231" s="28"/>
      <c r="E231" s="28"/>
      <c r="F231" s="28"/>
      <c r="G231" s="28"/>
      <c r="H231" s="28"/>
      <c r="I231" s="278"/>
      <c r="J231" s="278"/>
      <c r="K231" s="28"/>
      <c r="L231" s="28"/>
      <c r="M231" s="28"/>
      <c r="N231" s="28"/>
      <c r="O231" s="278"/>
      <c r="P231" s="278"/>
      <c r="Q231" s="278"/>
      <c r="R231" s="278"/>
      <c r="S231" s="28"/>
      <c r="T231" s="28"/>
      <c r="U231" s="28"/>
      <c r="V231" s="28"/>
      <c r="W231" s="28"/>
      <c r="X231" s="28"/>
      <c r="Y231" s="28"/>
      <c r="Z231" s="28"/>
      <c r="AA231" s="278"/>
      <c r="AB231" s="278"/>
      <c r="AC231" s="28"/>
      <c r="AD231" s="28"/>
      <c r="AE231" s="28"/>
      <c r="AF231" s="28"/>
      <c r="AG231" s="28"/>
      <c r="AH231" s="278"/>
      <c r="AI231" s="278"/>
      <c r="AJ231" s="10"/>
      <c r="AK231" s="10"/>
      <c r="AO231" s="24"/>
      <c r="AS231" s="10"/>
      <c r="AW231" s="24"/>
      <c r="BA231" s="31"/>
    </row>
    <row r="232" spans="1:53">
      <c r="A232" s="4"/>
      <c r="B232" s="28"/>
      <c r="C232" s="28"/>
      <c r="D232" s="28"/>
      <c r="E232" s="28"/>
      <c r="F232" s="28"/>
      <c r="G232" s="28"/>
      <c r="H232" s="28"/>
      <c r="I232" s="278"/>
      <c r="J232" s="278"/>
      <c r="K232" s="28"/>
      <c r="L232" s="28"/>
      <c r="M232" s="28"/>
      <c r="N232" s="28"/>
      <c r="O232" s="278"/>
      <c r="P232" s="278"/>
      <c r="Q232" s="278"/>
      <c r="R232" s="278"/>
      <c r="S232" s="28"/>
      <c r="T232" s="28"/>
      <c r="U232" s="28"/>
      <c r="V232" s="28"/>
      <c r="W232" s="28"/>
      <c r="X232" s="28"/>
      <c r="Y232" s="28"/>
      <c r="Z232" s="28"/>
      <c r="AA232" s="278"/>
      <c r="AB232" s="278"/>
      <c r="AC232" s="28"/>
      <c r="AD232" s="28"/>
      <c r="AE232" s="28"/>
      <c r="AF232" s="28"/>
      <c r="AG232" s="28"/>
      <c r="AH232" s="278"/>
      <c r="AI232" s="278"/>
      <c r="AJ232" s="10"/>
      <c r="AK232" s="10"/>
      <c r="AO232" s="24"/>
      <c r="AS232" s="10"/>
      <c r="AW232" s="24"/>
      <c r="BA232" s="31"/>
    </row>
    <row r="233" spans="1:53">
      <c r="A233" s="4"/>
      <c r="B233" s="28"/>
      <c r="C233" s="28"/>
      <c r="D233" s="28"/>
      <c r="E233" s="28"/>
      <c r="F233" s="28"/>
      <c r="G233" s="28"/>
      <c r="H233" s="28"/>
      <c r="I233" s="278"/>
      <c r="J233" s="278"/>
      <c r="K233" s="28"/>
      <c r="L233" s="28"/>
      <c r="M233" s="28"/>
      <c r="N233" s="28"/>
      <c r="O233" s="278"/>
      <c r="P233" s="278"/>
      <c r="Q233" s="278"/>
      <c r="R233" s="278"/>
      <c r="S233" s="28"/>
      <c r="T233" s="28"/>
      <c r="U233" s="28"/>
      <c r="V233" s="28"/>
      <c r="W233" s="28"/>
      <c r="X233" s="28"/>
      <c r="Y233" s="28"/>
      <c r="Z233" s="28"/>
      <c r="AA233" s="278"/>
      <c r="AB233" s="278"/>
      <c r="AC233" s="28"/>
      <c r="AD233" s="28"/>
      <c r="AE233" s="28"/>
      <c r="AF233" s="28"/>
      <c r="AG233" s="28"/>
      <c r="AH233" s="278"/>
      <c r="AI233" s="278"/>
      <c r="AJ233" s="10"/>
      <c r="AK233" s="10"/>
      <c r="AO233" s="24"/>
      <c r="AS233" s="10"/>
      <c r="AW233" s="24"/>
      <c r="BA233" s="31"/>
    </row>
    <row r="234" spans="1:53">
      <c r="A234" s="4"/>
      <c r="B234" s="28"/>
      <c r="C234" s="28"/>
      <c r="D234" s="28"/>
      <c r="E234" s="28"/>
      <c r="F234" s="28"/>
      <c r="G234" s="28"/>
      <c r="H234" s="28"/>
      <c r="I234" s="278"/>
      <c r="J234" s="278"/>
      <c r="K234" s="28"/>
      <c r="L234" s="28"/>
      <c r="M234" s="28"/>
      <c r="N234" s="28"/>
      <c r="O234" s="278"/>
      <c r="P234" s="278"/>
      <c r="Q234" s="278"/>
      <c r="R234" s="278"/>
      <c r="S234" s="28"/>
      <c r="T234" s="28"/>
      <c r="U234" s="28"/>
      <c r="V234" s="28"/>
      <c r="W234" s="28"/>
      <c r="X234" s="28"/>
      <c r="Y234" s="28"/>
      <c r="Z234" s="28"/>
      <c r="AA234" s="278"/>
      <c r="AB234" s="278"/>
      <c r="AC234" s="28"/>
      <c r="AD234" s="28"/>
      <c r="AE234" s="28"/>
      <c r="AF234" s="28"/>
      <c r="AG234" s="28"/>
      <c r="AH234" s="278"/>
      <c r="AI234" s="278"/>
      <c r="AJ234" s="10"/>
      <c r="AK234" s="10"/>
      <c r="AO234" s="24"/>
      <c r="AS234" s="10"/>
      <c r="AW234" s="24"/>
      <c r="BA234" s="31"/>
    </row>
    <row r="235" spans="1:53">
      <c r="A235" s="4"/>
      <c r="B235" s="28"/>
      <c r="C235" s="28"/>
      <c r="D235" s="28"/>
      <c r="E235" s="28"/>
      <c r="F235" s="28"/>
      <c r="G235" s="28"/>
      <c r="H235" s="28"/>
      <c r="I235" s="278"/>
      <c r="J235" s="278"/>
      <c r="K235" s="28"/>
      <c r="L235" s="28"/>
      <c r="M235" s="28"/>
      <c r="N235" s="28"/>
      <c r="O235" s="278"/>
      <c r="P235" s="278"/>
      <c r="Q235" s="278"/>
      <c r="R235" s="278"/>
      <c r="S235" s="28"/>
      <c r="T235" s="28"/>
      <c r="U235" s="28"/>
      <c r="V235" s="28"/>
      <c r="W235" s="28"/>
      <c r="X235" s="28"/>
      <c r="Y235" s="28"/>
      <c r="Z235" s="28"/>
      <c r="AA235" s="278"/>
      <c r="AB235" s="278"/>
      <c r="AC235" s="28"/>
      <c r="AD235" s="28"/>
      <c r="AE235" s="28"/>
      <c r="AF235" s="28"/>
      <c r="AG235" s="28"/>
      <c r="AH235" s="278"/>
      <c r="AI235" s="278"/>
      <c r="AJ235" s="10"/>
      <c r="AK235" s="10"/>
      <c r="AO235" s="24"/>
      <c r="AS235" s="10"/>
      <c r="AW235" s="24"/>
    </row>
    <row r="236" spans="1:53">
      <c r="A236" s="4"/>
      <c r="B236" s="28"/>
      <c r="C236" s="28"/>
      <c r="D236" s="28"/>
      <c r="E236" s="28"/>
      <c r="F236" s="28"/>
      <c r="G236" s="28"/>
      <c r="H236" s="28"/>
      <c r="I236" s="278"/>
      <c r="J236" s="278"/>
      <c r="K236" s="28"/>
      <c r="L236" s="28"/>
      <c r="M236" s="28"/>
      <c r="N236" s="28"/>
      <c r="O236" s="278"/>
      <c r="P236" s="278"/>
      <c r="Q236" s="278"/>
      <c r="R236" s="278"/>
      <c r="S236" s="28"/>
      <c r="T236" s="28"/>
      <c r="U236" s="28"/>
      <c r="V236" s="28"/>
      <c r="W236" s="28"/>
      <c r="X236" s="28"/>
      <c r="Y236" s="28"/>
      <c r="Z236" s="28"/>
      <c r="AA236" s="278"/>
      <c r="AB236" s="278"/>
      <c r="AC236" s="28"/>
      <c r="AD236" s="28"/>
      <c r="AE236" s="28"/>
      <c r="AF236" s="28"/>
      <c r="AG236" s="28"/>
      <c r="AH236" s="278"/>
      <c r="AI236" s="278"/>
      <c r="AJ236" s="10"/>
      <c r="AK236" s="10"/>
      <c r="AO236" s="24"/>
      <c r="AS236" s="10"/>
      <c r="AW236" s="24"/>
    </row>
    <row r="237" spans="1:53">
      <c r="A237" s="4"/>
      <c r="B237" s="28"/>
      <c r="C237" s="28"/>
      <c r="D237" s="28"/>
      <c r="E237" s="28"/>
      <c r="F237" s="28"/>
      <c r="G237" s="28"/>
      <c r="H237" s="28"/>
      <c r="I237" s="278"/>
      <c r="J237" s="278"/>
      <c r="K237" s="28"/>
      <c r="L237" s="28"/>
      <c r="M237" s="28"/>
      <c r="N237" s="28"/>
      <c r="O237" s="278"/>
      <c r="P237" s="278"/>
      <c r="Q237" s="278"/>
      <c r="R237" s="278"/>
      <c r="S237" s="28"/>
      <c r="T237" s="28"/>
      <c r="U237" s="28"/>
      <c r="V237" s="28"/>
      <c r="W237" s="28"/>
      <c r="X237" s="28"/>
      <c r="Y237" s="28"/>
      <c r="Z237" s="28"/>
      <c r="AA237" s="278"/>
      <c r="AB237" s="278"/>
      <c r="AC237" s="28"/>
      <c r="AD237" s="28"/>
      <c r="AE237" s="28"/>
      <c r="AF237" s="28"/>
      <c r="AG237" s="28"/>
      <c r="AH237" s="278"/>
      <c r="AI237" s="278"/>
      <c r="AJ237" s="10"/>
      <c r="AK237" s="10"/>
      <c r="AO237" s="24"/>
      <c r="AS237" s="10"/>
      <c r="AW237" s="24"/>
    </row>
    <row r="238" spans="1:53">
      <c r="A238" s="4"/>
      <c r="B238" s="28"/>
      <c r="C238" s="28"/>
      <c r="D238" s="28"/>
      <c r="E238" s="28"/>
      <c r="F238" s="28"/>
      <c r="G238" s="28"/>
      <c r="H238" s="28"/>
      <c r="I238" s="278"/>
      <c r="J238" s="278"/>
      <c r="K238" s="28"/>
      <c r="L238" s="28"/>
      <c r="M238" s="28"/>
      <c r="N238" s="28"/>
      <c r="O238" s="278"/>
      <c r="P238" s="278"/>
      <c r="Q238" s="278"/>
      <c r="R238" s="278"/>
      <c r="S238" s="28"/>
      <c r="T238" s="28"/>
      <c r="U238" s="28"/>
      <c r="V238" s="28"/>
      <c r="W238" s="28"/>
      <c r="X238" s="28"/>
      <c r="Y238" s="28"/>
      <c r="Z238" s="28"/>
      <c r="AA238" s="278"/>
      <c r="AB238" s="278"/>
      <c r="AC238" s="28"/>
      <c r="AD238" s="28"/>
      <c r="AE238" s="28"/>
      <c r="AF238" s="28"/>
      <c r="AG238" s="28"/>
      <c r="AH238" s="278"/>
      <c r="AI238" s="278"/>
      <c r="AJ238" s="10"/>
      <c r="AK238" s="10"/>
      <c r="AO238" s="24"/>
      <c r="AS238" s="10"/>
      <c r="AW238" s="24"/>
    </row>
    <row r="239" spans="1:53">
      <c r="A239" s="4"/>
      <c r="B239" s="28"/>
      <c r="C239" s="28"/>
      <c r="D239" s="28"/>
      <c r="E239" s="28"/>
      <c r="F239" s="28"/>
      <c r="G239" s="28"/>
      <c r="H239" s="28"/>
      <c r="I239" s="278"/>
      <c r="J239" s="278"/>
      <c r="K239" s="28"/>
      <c r="L239" s="28"/>
      <c r="M239" s="28"/>
      <c r="N239" s="28"/>
      <c r="O239" s="278"/>
      <c r="P239" s="278"/>
      <c r="Q239" s="278"/>
      <c r="R239" s="278"/>
      <c r="S239" s="28"/>
      <c r="T239" s="28"/>
      <c r="U239" s="28"/>
      <c r="V239" s="28"/>
      <c r="W239" s="28"/>
      <c r="X239" s="28"/>
      <c r="Y239" s="28"/>
      <c r="Z239" s="28"/>
      <c r="AA239" s="278"/>
      <c r="AB239" s="278"/>
      <c r="AC239" s="28"/>
      <c r="AD239" s="28"/>
      <c r="AE239" s="28"/>
      <c r="AF239" s="28"/>
      <c r="AG239" s="28"/>
      <c r="AH239" s="278"/>
      <c r="AI239" s="278"/>
      <c r="AJ239" s="10"/>
      <c r="AK239" s="10"/>
      <c r="AO239" s="24"/>
      <c r="AS239" s="10"/>
      <c r="AW239" s="24"/>
    </row>
    <row r="240" spans="1:53">
      <c r="A240" s="4"/>
      <c r="B240" s="28"/>
      <c r="C240" s="28"/>
      <c r="D240" s="28"/>
      <c r="E240" s="28"/>
      <c r="F240" s="28"/>
      <c r="G240" s="28"/>
      <c r="H240" s="28"/>
      <c r="I240" s="278"/>
      <c r="J240" s="278"/>
      <c r="K240" s="28"/>
      <c r="L240" s="28"/>
      <c r="M240" s="28"/>
      <c r="N240" s="28"/>
      <c r="O240" s="278"/>
      <c r="P240" s="278"/>
      <c r="Q240" s="278"/>
      <c r="R240" s="278"/>
      <c r="S240" s="28"/>
      <c r="T240" s="28"/>
      <c r="U240" s="28"/>
      <c r="V240" s="28"/>
      <c r="W240" s="28"/>
      <c r="X240" s="28"/>
      <c r="Y240" s="28"/>
      <c r="Z240" s="28"/>
      <c r="AA240" s="278"/>
      <c r="AB240" s="278"/>
      <c r="AC240" s="28"/>
      <c r="AD240" s="28"/>
      <c r="AE240" s="28"/>
      <c r="AF240" s="28"/>
      <c r="AG240" s="28"/>
      <c r="AH240" s="278"/>
      <c r="AI240" s="278"/>
      <c r="AJ240" s="10"/>
      <c r="AK240" s="10"/>
      <c r="AO240" s="24"/>
      <c r="AS240" s="10"/>
      <c r="AW240" s="24"/>
    </row>
    <row r="241" spans="1:49">
      <c r="A241" s="4"/>
      <c r="B241" s="28"/>
      <c r="C241" s="28"/>
      <c r="D241" s="28"/>
      <c r="E241" s="28"/>
      <c r="F241" s="28"/>
      <c r="G241" s="28"/>
      <c r="H241" s="28"/>
      <c r="I241" s="278"/>
      <c r="J241" s="278"/>
      <c r="K241" s="28"/>
      <c r="L241" s="28"/>
      <c r="M241" s="28"/>
      <c r="N241" s="28"/>
      <c r="O241" s="278"/>
      <c r="P241" s="278"/>
      <c r="Q241" s="278"/>
      <c r="R241" s="278"/>
      <c r="S241" s="17"/>
      <c r="T241" s="28"/>
      <c r="U241" s="28"/>
      <c r="V241" s="28"/>
      <c r="W241" s="28"/>
      <c r="X241" s="28"/>
      <c r="Y241" s="28"/>
      <c r="Z241" s="28"/>
      <c r="AA241" s="278"/>
      <c r="AB241" s="278"/>
      <c r="AC241" s="28"/>
      <c r="AD241" s="28"/>
      <c r="AE241" s="28"/>
      <c r="AF241" s="28"/>
      <c r="AG241" s="28"/>
      <c r="AH241" s="278"/>
      <c r="AI241" s="278"/>
      <c r="AJ241" s="10"/>
      <c r="AK241" s="10"/>
      <c r="AO241" s="24"/>
      <c r="AS241" s="10"/>
      <c r="AW241" s="24"/>
    </row>
    <row r="242" spans="1:49">
      <c r="A242" s="4"/>
      <c r="B242" s="28"/>
      <c r="C242" s="28"/>
      <c r="D242" s="28"/>
      <c r="E242" s="28"/>
      <c r="F242" s="28"/>
      <c r="G242" s="28"/>
      <c r="H242" s="28"/>
      <c r="I242" s="278"/>
      <c r="J242" s="278"/>
      <c r="K242" s="28"/>
      <c r="L242" s="28"/>
      <c r="M242" s="28"/>
      <c r="N242" s="28"/>
      <c r="O242" s="278"/>
      <c r="P242" s="278"/>
      <c r="Q242" s="278"/>
      <c r="R242" s="278"/>
      <c r="S242" s="17"/>
      <c r="T242" s="28"/>
      <c r="U242" s="28"/>
      <c r="V242" s="28"/>
      <c r="W242" s="28"/>
      <c r="X242" s="28"/>
      <c r="Y242" s="28"/>
      <c r="Z242" s="28"/>
      <c r="AA242" s="278"/>
      <c r="AB242" s="278"/>
      <c r="AC242" s="28"/>
      <c r="AD242" s="28"/>
      <c r="AE242" s="28"/>
      <c r="AF242" s="28"/>
      <c r="AG242" s="28"/>
      <c r="AH242" s="278"/>
      <c r="AI242" s="278"/>
      <c r="AJ242" s="10"/>
      <c r="AK242" s="10"/>
      <c r="AO242" s="24"/>
      <c r="AS242" s="10"/>
      <c r="AW242" s="24"/>
    </row>
    <row r="243" spans="1:49">
      <c r="A243" s="4"/>
      <c r="B243" s="28"/>
      <c r="C243" s="28"/>
      <c r="D243" s="28"/>
      <c r="E243" s="28"/>
      <c r="F243" s="28"/>
      <c r="G243" s="28"/>
      <c r="H243" s="28"/>
      <c r="I243" s="278"/>
      <c r="J243" s="278"/>
      <c r="K243" s="28"/>
      <c r="L243" s="28"/>
      <c r="M243" s="28"/>
      <c r="N243" s="28"/>
      <c r="O243" s="278"/>
      <c r="P243" s="278"/>
      <c r="Q243" s="278"/>
      <c r="R243" s="278"/>
      <c r="S243" s="17"/>
      <c r="T243" s="28"/>
      <c r="U243" s="28"/>
      <c r="V243" s="28"/>
      <c r="W243" s="28"/>
      <c r="X243" s="28"/>
      <c r="Y243" s="28"/>
      <c r="Z243" s="28"/>
      <c r="AA243" s="278"/>
      <c r="AB243" s="278"/>
      <c r="AC243" s="28"/>
      <c r="AD243" s="28"/>
      <c r="AE243" s="28"/>
      <c r="AF243" s="28"/>
      <c r="AG243" s="28"/>
      <c r="AH243" s="278"/>
      <c r="AI243" s="278"/>
      <c r="AJ243" s="10"/>
      <c r="AK243" s="10"/>
      <c r="AO243" s="24"/>
      <c r="AS243" s="10"/>
      <c r="AW243" s="24"/>
    </row>
    <row r="244" spans="1:49">
      <c r="A244" s="4"/>
      <c r="B244" s="28"/>
      <c r="C244" s="28"/>
      <c r="D244" s="28"/>
      <c r="E244" s="28"/>
      <c r="F244" s="28"/>
      <c r="G244" s="28"/>
      <c r="H244" s="28"/>
      <c r="I244" s="278"/>
      <c r="J244" s="278"/>
      <c r="K244" s="28"/>
      <c r="L244" s="28"/>
      <c r="M244" s="28"/>
      <c r="N244" s="28"/>
      <c r="O244" s="278"/>
      <c r="P244" s="278"/>
      <c r="Q244" s="278"/>
      <c r="R244" s="278"/>
      <c r="S244" s="17"/>
      <c r="T244" s="28"/>
      <c r="U244" s="28"/>
      <c r="V244" s="28"/>
      <c r="W244" s="28"/>
      <c r="X244" s="28"/>
      <c r="Y244" s="28"/>
      <c r="Z244" s="28"/>
      <c r="AA244" s="278"/>
      <c r="AB244" s="278"/>
      <c r="AC244" s="28"/>
      <c r="AD244" s="28"/>
      <c r="AE244" s="28"/>
      <c r="AF244" s="28"/>
      <c r="AG244" s="28"/>
      <c r="AH244" s="278"/>
      <c r="AI244" s="278"/>
      <c r="AJ244" s="10"/>
      <c r="AK244" s="10"/>
      <c r="AO244" s="24"/>
      <c r="AS244" s="10"/>
      <c r="AW244" s="24"/>
    </row>
    <row r="245" spans="1:49">
      <c r="A245" s="4"/>
      <c r="B245" s="28"/>
      <c r="C245" s="28"/>
      <c r="D245" s="28"/>
      <c r="E245" s="28"/>
      <c r="F245" s="28"/>
      <c r="G245" s="28"/>
      <c r="H245" s="28"/>
      <c r="I245" s="278"/>
      <c r="J245" s="278"/>
      <c r="K245" s="28"/>
      <c r="L245" s="28"/>
      <c r="M245" s="28"/>
      <c r="N245" s="28"/>
      <c r="O245" s="278"/>
      <c r="P245" s="278"/>
      <c r="Q245" s="278"/>
      <c r="R245" s="278"/>
      <c r="S245" s="17"/>
      <c r="T245" s="28"/>
      <c r="U245" s="28"/>
      <c r="V245" s="28"/>
      <c r="W245" s="28"/>
      <c r="X245" s="28"/>
      <c r="Y245" s="28"/>
      <c r="Z245" s="28"/>
      <c r="AA245" s="278"/>
      <c r="AB245" s="278"/>
      <c r="AC245" s="28"/>
      <c r="AD245" s="28"/>
      <c r="AE245" s="28"/>
      <c r="AF245" s="28"/>
      <c r="AG245" s="28"/>
      <c r="AH245" s="278"/>
      <c r="AI245" s="278"/>
      <c r="AJ245" s="10"/>
      <c r="AK245" s="10"/>
      <c r="AO245" s="24"/>
      <c r="AS245" s="10"/>
      <c r="AW245" s="24"/>
    </row>
    <row r="246" spans="1:49">
      <c r="A246" s="4"/>
      <c r="B246" s="28"/>
      <c r="C246" s="28"/>
      <c r="D246" s="28"/>
      <c r="E246" s="28"/>
      <c r="F246" s="28"/>
      <c r="G246" s="28"/>
      <c r="H246" s="28"/>
      <c r="I246" s="278"/>
      <c r="J246" s="278"/>
      <c r="K246" s="28"/>
      <c r="L246" s="28"/>
      <c r="M246" s="28"/>
      <c r="N246" s="28"/>
      <c r="O246" s="278"/>
      <c r="P246" s="278"/>
      <c r="Q246" s="278"/>
      <c r="R246" s="278"/>
      <c r="S246" s="17"/>
      <c r="T246" s="28"/>
      <c r="U246" s="28"/>
      <c r="V246" s="28"/>
      <c r="W246" s="28"/>
      <c r="X246" s="28"/>
      <c r="Y246" s="28"/>
      <c r="Z246" s="28"/>
      <c r="AA246" s="278"/>
      <c r="AB246" s="278"/>
      <c r="AC246" s="28"/>
      <c r="AD246" s="28"/>
      <c r="AE246" s="28"/>
      <c r="AF246" s="28"/>
      <c r="AG246" s="28"/>
      <c r="AH246" s="278"/>
      <c r="AI246" s="278"/>
      <c r="AJ246" s="10"/>
      <c r="AK246" s="10"/>
      <c r="AO246" s="24"/>
      <c r="AS246" s="10"/>
      <c r="AW246" s="24"/>
    </row>
    <row r="247" spans="1:49">
      <c r="A247" s="4"/>
      <c r="B247" s="28"/>
      <c r="C247" s="28"/>
      <c r="D247" s="28"/>
      <c r="E247" s="28"/>
      <c r="F247" s="28"/>
      <c r="G247" s="28"/>
      <c r="H247" s="28"/>
      <c r="I247" s="278"/>
      <c r="J247" s="278"/>
      <c r="K247" s="28"/>
      <c r="L247" s="28"/>
      <c r="M247" s="28"/>
      <c r="N247" s="28"/>
      <c r="O247" s="278"/>
      <c r="P247" s="278"/>
      <c r="Q247" s="278"/>
      <c r="R247" s="278"/>
      <c r="S247" s="17"/>
      <c r="T247" s="28"/>
      <c r="U247" s="28"/>
      <c r="V247" s="28"/>
      <c r="W247" s="28"/>
      <c r="X247" s="28"/>
      <c r="Y247" s="28"/>
      <c r="Z247" s="28"/>
      <c r="AA247" s="278"/>
      <c r="AB247" s="278"/>
      <c r="AC247" s="28"/>
      <c r="AD247" s="28"/>
      <c r="AE247" s="28"/>
      <c r="AF247" s="28"/>
      <c r="AG247" s="28"/>
      <c r="AH247" s="278"/>
      <c r="AI247" s="278"/>
      <c r="AJ247" s="10"/>
      <c r="AK247" s="10"/>
      <c r="AO247" s="24"/>
      <c r="AS247" s="10"/>
      <c r="AW247" s="24"/>
    </row>
    <row r="248" spans="1:49">
      <c r="A248" s="4"/>
      <c r="B248" s="28"/>
      <c r="C248" s="28"/>
      <c r="D248" s="28"/>
      <c r="E248" s="28"/>
      <c r="F248" s="28"/>
      <c r="G248" s="28"/>
      <c r="H248" s="28"/>
      <c r="I248" s="278"/>
      <c r="J248" s="278"/>
      <c r="K248" s="28"/>
      <c r="L248" s="28"/>
      <c r="M248" s="28"/>
      <c r="N248" s="28"/>
      <c r="O248" s="278"/>
      <c r="P248" s="278"/>
      <c r="Q248" s="278"/>
      <c r="R248" s="278"/>
      <c r="S248" s="17"/>
      <c r="T248" s="28"/>
      <c r="U248" s="28"/>
      <c r="V248" s="28"/>
      <c r="W248" s="28"/>
      <c r="X248" s="28"/>
      <c r="Y248" s="28"/>
      <c r="Z248" s="28"/>
      <c r="AA248" s="278"/>
      <c r="AB248" s="278"/>
      <c r="AC248" s="28"/>
      <c r="AD248" s="28"/>
      <c r="AE248" s="28"/>
      <c r="AF248" s="28"/>
      <c r="AG248" s="28"/>
      <c r="AH248" s="278"/>
      <c r="AI248" s="278"/>
      <c r="AJ248" s="10"/>
      <c r="AK248" s="10"/>
      <c r="AO248" s="24"/>
      <c r="AS248" s="10"/>
      <c r="AW248" s="24"/>
    </row>
    <row r="249" spans="1:49">
      <c r="A249" s="4"/>
      <c r="B249" s="28"/>
      <c r="C249" s="28"/>
      <c r="D249" s="28"/>
      <c r="E249" s="28"/>
      <c r="F249" s="28"/>
      <c r="G249" s="28"/>
      <c r="H249" s="28"/>
      <c r="I249" s="278"/>
      <c r="J249" s="278"/>
      <c r="K249" s="28"/>
      <c r="L249" s="28"/>
      <c r="M249" s="28"/>
      <c r="N249" s="28"/>
      <c r="O249" s="278"/>
      <c r="P249" s="278"/>
      <c r="Q249" s="278"/>
      <c r="R249" s="278"/>
      <c r="S249" s="17"/>
      <c r="T249" s="28"/>
      <c r="U249" s="28"/>
      <c r="V249" s="28"/>
      <c r="W249" s="28"/>
      <c r="X249" s="28"/>
      <c r="Y249" s="28"/>
      <c r="Z249" s="28"/>
      <c r="AA249" s="278"/>
      <c r="AB249" s="278"/>
      <c r="AC249" s="28"/>
      <c r="AD249" s="28"/>
      <c r="AE249" s="28"/>
      <c r="AF249" s="28"/>
      <c r="AG249" s="28"/>
      <c r="AH249" s="278"/>
      <c r="AI249" s="278"/>
      <c r="AJ249" s="10"/>
      <c r="AK249" s="10"/>
      <c r="AO249" s="24"/>
      <c r="AS249" s="10"/>
      <c r="AW249" s="24"/>
    </row>
    <row r="250" spans="1:49">
      <c r="A250" s="4"/>
      <c r="B250" s="28"/>
      <c r="C250" s="28"/>
      <c r="D250" s="28"/>
      <c r="E250" s="28"/>
      <c r="F250" s="28"/>
      <c r="G250" s="28"/>
      <c r="H250" s="28"/>
      <c r="I250" s="278"/>
      <c r="J250" s="278"/>
      <c r="K250" s="28"/>
      <c r="L250" s="28"/>
      <c r="M250" s="28"/>
      <c r="N250" s="28"/>
      <c r="O250" s="278"/>
      <c r="P250" s="278"/>
      <c r="Q250" s="278"/>
      <c r="R250" s="278"/>
      <c r="S250" s="17"/>
      <c r="T250" s="28"/>
      <c r="U250" s="28"/>
      <c r="V250" s="28"/>
      <c r="W250" s="28"/>
      <c r="X250" s="28"/>
      <c r="Y250" s="28"/>
      <c r="Z250" s="28"/>
      <c r="AA250" s="278"/>
      <c r="AB250" s="278"/>
      <c r="AC250" s="28"/>
      <c r="AD250" s="28"/>
      <c r="AE250" s="28"/>
      <c r="AF250" s="28"/>
      <c r="AG250" s="28"/>
      <c r="AH250" s="278"/>
      <c r="AI250" s="278"/>
      <c r="AJ250" s="10"/>
      <c r="AK250" s="10"/>
      <c r="AO250" s="24"/>
      <c r="AS250" s="10"/>
      <c r="AW250" s="24"/>
    </row>
    <row r="251" spans="1:49">
      <c r="A251" s="4"/>
      <c r="B251" s="28"/>
      <c r="C251" s="28"/>
      <c r="D251" s="28"/>
      <c r="E251" s="28"/>
      <c r="F251" s="28"/>
      <c r="G251" s="28"/>
      <c r="H251" s="28"/>
      <c r="I251" s="278"/>
      <c r="J251" s="278"/>
      <c r="K251" s="28"/>
      <c r="L251" s="28"/>
      <c r="M251" s="28"/>
      <c r="N251" s="28"/>
      <c r="O251" s="278"/>
      <c r="P251" s="278"/>
      <c r="Q251" s="278"/>
      <c r="R251" s="278"/>
      <c r="S251" s="17"/>
      <c r="T251" s="28"/>
      <c r="U251" s="28"/>
      <c r="V251" s="28"/>
      <c r="W251" s="28"/>
      <c r="X251" s="28"/>
      <c r="Y251" s="28"/>
      <c r="Z251" s="28"/>
      <c r="AA251" s="278"/>
      <c r="AB251" s="278"/>
      <c r="AC251" s="28"/>
      <c r="AD251" s="28"/>
      <c r="AE251" s="28"/>
      <c r="AF251" s="28"/>
      <c r="AG251" s="28"/>
      <c r="AH251" s="278"/>
      <c r="AI251" s="278"/>
      <c r="AJ251" s="10"/>
      <c r="AK251" s="10"/>
      <c r="AO251" s="24"/>
      <c r="AS251" s="10"/>
      <c r="AW251" s="24"/>
    </row>
    <row r="252" spans="1:49">
      <c r="A252" s="4"/>
      <c r="B252" s="28"/>
      <c r="C252" s="28"/>
      <c r="D252" s="28"/>
      <c r="E252" s="28"/>
      <c r="F252" s="28"/>
      <c r="G252" s="28"/>
      <c r="H252" s="28"/>
      <c r="I252" s="278"/>
      <c r="J252" s="278"/>
      <c r="K252" s="28"/>
      <c r="L252" s="28"/>
      <c r="M252" s="28"/>
      <c r="N252" s="28"/>
      <c r="O252" s="278"/>
      <c r="P252" s="278"/>
      <c r="Q252" s="278"/>
      <c r="R252" s="278"/>
      <c r="S252" s="17"/>
      <c r="T252" s="28"/>
      <c r="U252" s="28"/>
      <c r="V252" s="28"/>
      <c r="W252" s="28"/>
      <c r="X252" s="28"/>
      <c r="Y252" s="28"/>
      <c r="Z252" s="28"/>
      <c r="AA252" s="278"/>
      <c r="AB252" s="278"/>
      <c r="AC252" s="28"/>
      <c r="AD252" s="28"/>
      <c r="AE252" s="28"/>
      <c r="AF252" s="28"/>
      <c r="AG252" s="28"/>
      <c r="AH252" s="278"/>
      <c r="AI252" s="278"/>
      <c r="AJ252" s="10"/>
      <c r="AK252" s="10"/>
      <c r="AO252" s="24"/>
      <c r="AS252" s="10"/>
      <c r="AW252" s="24"/>
    </row>
    <row r="253" spans="1:49">
      <c r="A253" s="4"/>
      <c r="B253" s="28"/>
      <c r="C253" s="28"/>
      <c r="D253" s="28"/>
      <c r="E253" s="28"/>
      <c r="F253" s="28"/>
      <c r="G253" s="28"/>
      <c r="H253" s="28"/>
      <c r="I253" s="278"/>
      <c r="J253" s="278"/>
      <c r="K253" s="28"/>
      <c r="L253" s="28"/>
      <c r="M253" s="28"/>
      <c r="N253" s="28"/>
      <c r="O253" s="278"/>
      <c r="P253" s="278"/>
      <c r="Q253" s="278"/>
      <c r="R253" s="278"/>
      <c r="S253" s="17"/>
      <c r="T253" s="28"/>
      <c r="U253" s="28"/>
      <c r="V253" s="28"/>
      <c r="W253" s="28"/>
      <c r="X253" s="28"/>
      <c r="Y253" s="28"/>
      <c r="Z253" s="28"/>
      <c r="AA253" s="278"/>
      <c r="AB253" s="278"/>
      <c r="AC253" s="28"/>
      <c r="AD253" s="28"/>
      <c r="AE253" s="28"/>
      <c r="AF253" s="28"/>
      <c r="AG253" s="28"/>
      <c r="AH253" s="278"/>
      <c r="AI253" s="278"/>
      <c r="AJ253" s="10"/>
      <c r="AK253" s="10"/>
      <c r="AO253" s="24"/>
      <c r="AS253" s="10"/>
      <c r="AW253" s="24"/>
    </row>
    <row r="254" spans="1:49">
      <c r="A254" s="4"/>
      <c r="B254" s="28"/>
      <c r="C254" s="28"/>
      <c r="D254" s="28"/>
      <c r="E254" s="28"/>
      <c r="F254" s="28"/>
      <c r="G254" s="28"/>
      <c r="H254" s="28"/>
      <c r="I254" s="278"/>
      <c r="J254" s="278"/>
      <c r="K254" s="28"/>
      <c r="L254" s="28"/>
      <c r="M254" s="28"/>
      <c r="N254" s="28"/>
      <c r="O254" s="278"/>
      <c r="P254" s="278"/>
      <c r="Q254" s="278"/>
      <c r="R254" s="278"/>
      <c r="S254" s="17"/>
      <c r="T254" s="28"/>
      <c r="U254" s="28"/>
      <c r="V254" s="28"/>
      <c r="W254" s="28"/>
      <c r="X254" s="28"/>
      <c r="Y254" s="28"/>
      <c r="Z254" s="28"/>
      <c r="AA254" s="278"/>
      <c r="AB254" s="278"/>
      <c r="AC254" s="28"/>
      <c r="AD254" s="28"/>
      <c r="AE254" s="28"/>
      <c r="AF254" s="28"/>
      <c r="AG254" s="28"/>
      <c r="AH254" s="278"/>
      <c r="AI254" s="278"/>
      <c r="AJ254" s="10"/>
      <c r="AK254" s="10"/>
      <c r="AO254" s="24"/>
      <c r="AS254" s="10"/>
      <c r="AW254" s="24"/>
    </row>
    <row r="255" spans="1:49">
      <c r="A255" s="4"/>
      <c r="B255" s="28"/>
      <c r="C255" s="28"/>
      <c r="D255" s="28"/>
      <c r="E255" s="28"/>
      <c r="F255" s="28"/>
      <c r="G255" s="28"/>
      <c r="H255" s="28"/>
      <c r="I255" s="278"/>
      <c r="J255" s="278"/>
      <c r="K255" s="28"/>
      <c r="L255" s="28"/>
      <c r="M255" s="28"/>
      <c r="N255" s="28"/>
      <c r="O255" s="278"/>
      <c r="P255" s="278"/>
      <c r="Q255" s="278"/>
      <c r="R255" s="278"/>
      <c r="S255" s="17"/>
      <c r="T255" s="28"/>
      <c r="U255" s="28"/>
      <c r="V255" s="28"/>
      <c r="W255" s="28"/>
      <c r="X255" s="28"/>
      <c r="Y255" s="28"/>
      <c r="Z255" s="28"/>
      <c r="AA255" s="278"/>
      <c r="AB255" s="278"/>
      <c r="AC255" s="28"/>
      <c r="AD255" s="28"/>
      <c r="AE255" s="28"/>
      <c r="AF255" s="28"/>
      <c r="AG255" s="28"/>
      <c r="AH255" s="278"/>
      <c r="AI255" s="278"/>
      <c r="AJ255" s="10"/>
      <c r="AK255" s="10"/>
      <c r="AO255" s="24"/>
      <c r="AS255" s="10"/>
      <c r="AW255" s="24"/>
    </row>
    <row r="256" spans="1:49">
      <c r="A256" s="4"/>
      <c r="B256" s="28"/>
      <c r="C256" s="28"/>
      <c r="D256" s="28"/>
      <c r="E256" s="28"/>
      <c r="F256" s="28"/>
      <c r="G256" s="28"/>
      <c r="H256" s="28"/>
      <c r="I256" s="278"/>
      <c r="J256" s="278"/>
      <c r="K256" s="28"/>
      <c r="L256" s="28"/>
      <c r="M256" s="28"/>
      <c r="N256" s="28"/>
      <c r="O256" s="278"/>
      <c r="P256" s="278"/>
      <c r="Q256" s="278"/>
      <c r="R256" s="278"/>
      <c r="S256" s="17"/>
      <c r="T256" s="28"/>
      <c r="U256" s="28"/>
      <c r="V256" s="28"/>
      <c r="W256" s="28"/>
      <c r="X256" s="28"/>
      <c r="Y256" s="28"/>
      <c r="Z256" s="28"/>
      <c r="AA256" s="278"/>
      <c r="AB256" s="278"/>
      <c r="AC256" s="28"/>
      <c r="AD256" s="28"/>
      <c r="AE256" s="28"/>
      <c r="AF256" s="28"/>
      <c r="AG256" s="28"/>
      <c r="AH256" s="278"/>
      <c r="AI256" s="278"/>
      <c r="AJ256" s="10"/>
      <c r="AK256" s="10"/>
      <c r="AO256" s="24"/>
      <c r="AS256" s="10"/>
      <c r="AW256" s="24"/>
    </row>
    <row r="257" spans="1:49">
      <c r="A257" s="4"/>
      <c r="B257" s="28"/>
      <c r="C257" s="28"/>
      <c r="D257" s="28"/>
      <c r="E257" s="28"/>
      <c r="F257" s="28"/>
      <c r="G257" s="28"/>
      <c r="H257" s="28"/>
      <c r="I257" s="278"/>
      <c r="J257" s="278"/>
      <c r="K257" s="28"/>
      <c r="L257" s="28"/>
      <c r="M257" s="28"/>
      <c r="N257" s="28"/>
      <c r="O257" s="278"/>
      <c r="P257" s="278"/>
      <c r="Q257" s="278"/>
      <c r="R257" s="278"/>
      <c r="S257" s="17"/>
      <c r="T257" s="28"/>
      <c r="U257" s="28"/>
      <c r="V257" s="28"/>
      <c r="W257" s="28"/>
      <c r="X257" s="28"/>
      <c r="Y257" s="28"/>
      <c r="Z257" s="28"/>
      <c r="AA257" s="278"/>
      <c r="AB257" s="278"/>
      <c r="AC257" s="28"/>
      <c r="AD257" s="28"/>
      <c r="AE257" s="28"/>
      <c r="AF257" s="28"/>
      <c r="AG257" s="28"/>
      <c r="AH257" s="278"/>
      <c r="AI257" s="278"/>
      <c r="AJ257" s="10"/>
      <c r="AK257" s="10"/>
      <c r="AO257" s="24"/>
      <c r="AS257" s="10"/>
      <c r="AW257" s="24"/>
    </row>
    <row r="258" spans="1:49">
      <c r="A258" s="4"/>
      <c r="B258" s="28"/>
      <c r="C258" s="28"/>
      <c r="D258" s="28"/>
      <c r="E258" s="28"/>
      <c r="F258" s="28"/>
      <c r="G258" s="28"/>
      <c r="H258" s="28"/>
      <c r="I258" s="278"/>
      <c r="J258" s="278"/>
      <c r="K258" s="28"/>
      <c r="L258" s="28"/>
      <c r="M258" s="28"/>
      <c r="N258" s="28"/>
      <c r="O258" s="278"/>
      <c r="P258" s="278"/>
      <c r="Q258" s="278"/>
      <c r="R258" s="278"/>
      <c r="S258" s="17"/>
      <c r="T258" s="28"/>
      <c r="U258" s="28"/>
      <c r="V258" s="28"/>
      <c r="W258" s="28"/>
      <c r="X258" s="28"/>
      <c r="Y258" s="28"/>
      <c r="Z258" s="28"/>
      <c r="AA258" s="278"/>
      <c r="AB258" s="278"/>
      <c r="AC258" s="28"/>
      <c r="AD258" s="28"/>
      <c r="AE258" s="28"/>
      <c r="AF258" s="28"/>
      <c r="AG258" s="28"/>
      <c r="AH258" s="278"/>
      <c r="AI258" s="278"/>
      <c r="AJ258" s="10"/>
      <c r="AK258" s="10"/>
      <c r="AO258" s="24"/>
      <c r="AS258" s="10"/>
      <c r="AW258" s="24"/>
    </row>
    <row r="259" spans="1:49">
      <c r="A259" s="4"/>
      <c r="B259" s="28"/>
      <c r="C259" s="28"/>
      <c r="D259" s="28"/>
      <c r="E259" s="28"/>
      <c r="F259" s="28"/>
      <c r="G259" s="28"/>
      <c r="H259" s="28"/>
      <c r="I259" s="278"/>
      <c r="J259" s="278"/>
      <c r="K259" s="28"/>
      <c r="L259" s="28"/>
      <c r="M259" s="28"/>
      <c r="N259" s="28"/>
      <c r="O259" s="278"/>
      <c r="P259" s="278"/>
      <c r="Q259" s="278"/>
      <c r="R259" s="278"/>
      <c r="S259" s="17"/>
      <c r="T259" s="28"/>
      <c r="U259" s="28"/>
      <c r="V259" s="28"/>
      <c r="W259" s="28"/>
      <c r="X259" s="28"/>
      <c r="Y259" s="28"/>
      <c r="Z259" s="28"/>
      <c r="AA259" s="278"/>
      <c r="AB259" s="278"/>
      <c r="AC259" s="28"/>
      <c r="AD259" s="28"/>
      <c r="AE259" s="28"/>
      <c r="AF259" s="28"/>
      <c r="AG259" s="28"/>
      <c r="AH259" s="278"/>
      <c r="AI259" s="278"/>
      <c r="AJ259" s="10"/>
      <c r="AK259" s="10"/>
      <c r="AO259" s="24"/>
      <c r="AS259" s="10"/>
      <c r="AW259" s="24"/>
    </row>
    <row r="260" spans="1:49">
      <c r="A260" s="4"/>
      <c r="B260" s="28"/>
      <c r="C260" s="28"/>
      <c r="D260" s="28"/>
      <c r="E260" s="28"/>
      <c r="F260" s="28"/>
      <c r="G260" s="28"/>
      <c r="H260" s="28"/>
      <c r="I260" s="278"/>
      <c r="J260" s="278"/>
      <c r="K260" s="28"/>
      <c r="L260" s="28"/>
      <c r="M260" s="28"/>
      <c r="N260" s="28"/>
      <c r="O260" s="278"/>
      <c r="P260" s="278"/>
      <c r="Q260" s="278"/>
      <c r="R260" s="278"/>
      <c r="S260" s="17"/>
      <c r="T260" s="28"/>
      <c r="U260" s="28"/>
      <c r="V260" s="28"/>
      <c r="W260" s="28"/>
      <c r="X260" s="28"/>
      <c r="Y260" s="28"/>
      <c r="Z260" s="28"/>
      <c r="AA260" s="278"/>
      <c r="AB260" s="278"/>
      <c r="AC260" s="28"/>
      <c r="AD260" s="28"/>
      <c r="AE260" s="28"/>
      <c r="AF260" s="28"/>
      <c r="AG260" s="28"/>
      <c r="AH260" s="278"/>
      <c r="AI260" s="278"/>
      <c r="AJ260" s="10"/>
      <c r="AK260" s="10"/>
      <c r="AO260" s="24"/>
      <c r="AS260" s="10"/>
      <c r="AW260" s="24"/>
    </row>
    <row r="261" spans="1:49">
      <c r="A261" s="4"/>
      <c r="B261" s="28"/>
      <c r="C261" s="28"/>
      <c r="D261" s="28"/>
      <c r="E261" s="28"/>
      <c r="F261" s="28"/>
      <c r="G261" s="28"/>
      <c r="H261" s="28"/>
      <c r="I261" s="278"/>
      <c r="J261" s="278"/>
      <c r="K261" s="28"/>
      <c r="L261" s="28"/>
      <c r="M261" s="28"/>
      <c r="N261" s="28"/>
      <c r="O261" s="278"/>
      <c r="P261" s="278"/>
      <c r="Q261" s="278"/>
      <c r="R261" s="278"/>
      <c r="S261" s="17"/>
      <c r="T261" s="28"/>
      <c r="U261" s="28"/>
      <c r="V261" s="28"/>
      <c r="W261" s="28"/>
      <c r="X261" s="28"/>
      <c r="Y261" s="28"/>
      <c r="Z261" s="28"/>
      <c r="AA261" s="278"/>
      <c r="AB261" s="278"/>
      <c r="AC261" s="28"/>
      <c r="AD261" s="28"/>
      <c r="AE261" s="28"/>
      <c r="AF261" s="28"/>
      <c r="AG261" s="28"/>
      <c r="AH261" s="278"/>
      <c r="AI261" s="278"/>
      <c r="AJ261" s="10"/>
      <c r="AK261" s="10"/>
      <c r="AO261" s="24"/>
      <c r="AS261" s="10"/>
      <c r="AW261" s="24"/>
    </row>
    <row r="262" spans="1:49">
      <c r="A262" s="4"/>
      <c r="B262" s="28"/>
      <c r="C262" s="28"/>
      <c r="D262" s="28"/>
      <c r="E262" s="28"/>
      <c r="F262" s="28"/>
      <c r="G262" s="28"/>
      <c r="H262" s="28"/>
      <c r="I262" s="278"/>
      <c r="J262" s="278"/>
      <c r="K262" s="28"/>
      <c r="L262" s="28"/>
      <c r="M262" s="28"/>
      <c r="N262" s="28"/>
      <c r="O262" s="278"/>
      <c r="P262" s="278"/>
      <c r="Q262" s="278"/>
      <c r="R262" s="278"/>
      <c r="S262" s="17"/>
      <c r="T262" s="28"/>
      <c r="U262" s="28"/>
      <c r="V262" s="28"/>
      <c r="W262" s="28"/>
      <c r="X262" s="28"/>
      <c r="Y262" s="28"/>
      <c r="Z262" s="28"/>
      <c r="AA262" s="278"/>
      <c r="AB262" s="278"/>
      <c r="AC262" s="28"/>
      <c r="AD262" s="28"/>
      <c r="AE262" s="28"/>
      <c r="AF262" s="28"/>
      <c r="AG262" s="28"/>
      <c r="AH262" s="278"/>
      <c r="AI262" s="278"/>
      <c r="AJ262" s="10"/>
      <c r="AK262" s="10"/>
      <c r="AO262" s="24"/>
      <c r="AS262" s="10"/>
      <c r="AW262" s="24"/>
    </row>
    <row r="263" spans="1:49">
      <c r="A263" s="4"/>
      <c r="B263" s="28"/>
      <c r="C263" s="28"/>
      <c r="D263" s="28"/>
      <c r="E263" s="28"/>
      <c r="F263" s="28"/>
      <c r="G263" s="28"/>
      <c r="H263" s="28"/>
      <c r="I263" s="278"/>
      <c r="J263" s="278"/>
      <c r="K263" s="28"/>
      <c r="L263" s="28"/>
      <c r="M263" s="28"/>
      <c r="N263" s="28"/>
      <c r="O263" s="278"/>
      <c r="P263" s="278"/>
      <c r="Q263" s="278"/>
      <c r="R263" s="278"/>
      <c r="S263" s="17"/>
      <c r="T263" s="28"/>
      <c r="U263" s="28"/>
      <c r="V263" s="28"/>
      <c r="W263" s="28"/>
      <c r="X263" s="28"/>
      <c r="Y263" s="28"/>
      <c r="Z263" s="28"/>
      <c r="AA263" s="278"/>
      <c r="AB263" s="278"/>
      <c r="AC263" s="28"/>
      <c r="AD263" s="28"/>
      <c r="AE263" s="28"/>
      <c r="AF263" s="28"/>
      <c r="AG263" s="28"/>
      <c r="AH263" s="278"/>
      <c r="AI263" s="278"/>
      <c r="AJ263" s="10"/>
      <c r="AK263" s="10"/>
      <c r="AO263" s="24"/>
      <c r="AS263" s="10"/>
      <c r="AW263" s="24"/>
    </row>
    <row r="264" spans="1:49">
      <c r="A264" s="4"/>
      <c r="B264" s="28"/>
      <c r="C264" s="28"/>
      <c r="D264" s="28"/>
      <c r="E264" s="28"/>
      <c r="F264" s="28"/>
      <c r="G264" s="28"/>
      <c r="H264" s="28"/>
      <c r="I264" s="278"/>
      <c r="J264" s="278"/>
      <c r="K264" s="28"/>
      <c r="L264" s="28"/>
      <c r="M264" s="28"/>
      <c r="N264" s="28"/>
      <c r="O264" s="278"/>
      <c r="P264" s="278"/>
      <c r="Q264" s="278"/>
      <c r="R264" s="278"/>
      <c r="S264" s="17"/>
      <c r="T264" s="28"/>
      <c r="U264" s="28"/>
      <c r="V264" s="28"/>
      <c r="W264" s="28"/>
      <c r="X264" s="28"/>
      <c r="Y264" s="28"/>
      <c r="Z264" s="28"/>
      <c r="AA264" s="278"/>
      <c r="AB264" s="278"/>
      <c r="AC264" s="28"/>
      <c r="AD264" s="28"/>
      <c r="AE264" s="28"/>
      <c r="AF264" s="28"/>
      <c r="AG264" s="28"/>
      <c r="AH264" s="278"/>
      <c r="AI264" s="278"/>
      <c r="AJ264" s="10"/>
      <c r="AK264" s="10"/>
      <c r="AO264" s="24"/>
      <c r="AS264" s="10"/>
      <c r="AW264" s="24"/>
    </row>
    <row r="265" spans="1:49">
      <c r="A265" s="4"/>
      <c r="B265" s="28"/>
      <c r="C265" s="28"/>
      <c r="D265" s="28"/>
      <c r="E265" s="28"/>
      <c r="F265" s="28"/>
      <c r="G265" s="28"/>
      <c r="H265" s="28"/>
      <c r="I265" s="278"/>
      <c r="J265" s="278"/>
      <c r="K265" s="28"/>
      <c r="L265" s="28"/>
      <c r="M265" s="28"/>
      <c r="N265" s="28"/>
      <c r="O265" s="278"/>
      <c r="P265" s="278"/>
      <c r="Q265" s="278"/>
      <c r="R265" s="278"/>
      <c r="S265" s="17"/>
      <c r="T265" s="28"/>
      <c r="U265" s="28"/>
      <c r="V265" s="28"/>
      <c r="W265" s="28"/>
      <c r="X265" s="28"/>
      <c r="Y265" s="28"/>
      <c r="Z265" s="28"/>
      <c r="AA265" s="278"/>
      <c r="AB265" s="278"/>
      <c r="AC265" s="28"/>
      <c r="AD265" s="28"/>
      <c r="AE265" s="28"/>
      <c r="AF265" s="28"/>
      <c r="AG265" s="28"/>
      <c r="AH265" s="278"/>
      <c r="AI265" s="278"/>
      <c r="AJ265" s="10"/>
      <c r="AK265" s="10"/>
      <c r="AO265" s="24"/>
      <c r="AS265" s="10"/>
      <c r="AW265" s="24"/>
    </row>
    <row r="266" spans="1:49">
      <c r="A266" s="4"/>
      <c r="B266" s="28"/>
      <c r="C266" s="28"/>
      <c r="D266" s="28"/>
      <c r="E266" s="28"/>
      <c r="F266" s="28"/>
      <c r="G266" s="28"/>
      <c r="H266" s="28"/>
      <c r="I266" s="278"/>
      <c r="J266" s="278"/>
      <c r="K266" s="28"/>
      <c r="L266" s="28"/>
      <c r="M266" s="28"/>
      <c r="N266" s="28"/>
      <c r="O266" s="278"/>
      <c r="P266" s="278"/>
      <c r="Q266" s="278"/>
      <c r="R266" s="278"/>
      <c r="S266" s="17"/>
      <c r="T266" s="28"/>
      <c r="U266" s="28"/>
      <c r="V266" s="28"/>
      <c r="W266" s="28"/>
      <c r="X266" s="28"/>
      <c r="Y266" s="28"/>
      <c r="Z266" s="28"/>
      <c r="AA266" s="278"/>
      <c r="AB266" s="278"/>
      <c r="AC266" s="28"/>
      <c r="AD266" s="28"/>
      <c r="AE266" s="28"/>
      <c r="AF266" s="28"/>
      <c r="AG266" s="28"/>
      <c r="AH266" s="278"/>
      <c r="AI266" s="278"/>
      <c r="AJ266" s="10"/>
      <c r="AK266" s="10"/>
      <c r="AO266" s="24"/>
      <c r="AS266" s="10"/>
      <c r="AW266" s="24"/>
    </row>
    <row r="267" spans="1:49">
      <c r="A267" s="4"/>
      <c r="B267" s="28"/>
      <c r="C267" s="28"/>
      <c r="D267" s="28"/>
      <c r="E267" s="28"/>
      <c r="F267" s="28"/>
      <c r="G267" s="28"/>
      <c r="H267" s="28"/>
      <c r="I267" s="278"/>
      <c r="J267" s="278"/>
      <c r="K267" s="28"/>
      <c r="L267" s="28"/>
      <c r="M267" s="28"/>
      <c r="N267" s="28"/>
      <c r="O267" s="278"/>
      <c r="P267" s="278"/>
      <c r="Q267" s="278"/>
      <c r="R267" s="278"/>
      <c r="S267" s="17"/>
      <c r="T267" s="28"/>
      <c r="U267" s="28"/>
      <c r="V267" s="28"/>
      <c r="W267" s="28"/>
      <c r="X267" s="28"/>
      <c r="Y267" s="28"/>
      <c r="Z267" s="28"/>
      <c r="AA267" s="278"/>
      <c r="AB267" s="278"/>
      <c r="AC267" s="28"/>
      <c r="AD267" s="28"/>
      <c r="AE267" s="28"/>
      <c r="AF267" s="28"/>
      <c r="AG267" s="28"/>
      <c r="AH267" s="278"/>
      <c r="AI267" s="278"/>
      <c r="AJ267" s="10"/>
      <c r="AK267" s="10"/>
      <c r="AO267" s="24"/>
      <c r="AS267" s="10"/>
      <c r="AW267" s="24"/>
    </row>
    <row r="268" spans="1:49">
      <c r="A268" s="4"/>
      <c r="B268" s="28"/>
      <c r="C268" s="28"/>
      <c r="D268" s="28"/>
      <c r="E268" s="28"/>
      <c r="F268" s="28"/>
      <c r="G268" s="28"/>
      <c r="H268" s="28"/>
      <c r="I268" s="278"/>
      <c r="J268" s="278"/>
      <c r="K268" s="28"/>
      <c r="L268" s="28"/>
      <c r="M268" s="28"/>
      <c r="N268" s="28"/>
      <c r="O268" s="278"/>
      <c r="P268" s="278"/>
      <c r="Q268" s="278"/>
      <c r="R268" s="278"/>
      <c r="S268" s="17"/>
      <c r="T268" s="28"/>
      <c r="U268" s="28"/>
      <c r="V268" s="28"/>
      <c r="W268" s="28"/>
      <c r="X268" s="28"/>
      <c r="Y268" s="28"/>
      <c r="Z268" s="28"/>
      <c r="AA268" s="278"/>
      <c r="AB268" s="278"/>
      <c r="AC268" s="28"/>
      <c r="AD268" s="28"/>
      <c r="AE268" s="28"/>
      <c r="AF268" s="28"/>
      <c r="AG268" s="28"/>
      <c r="AH268" s="278"/>
      <c r="AI268" s="278"/>
      <c r="AJ268" s="10"/>
      <c r="AK268" s="10"/>
      <c r="AO268" s="24"/>
      <c r="AS268" s="10"/>
      <c r="AW268" s="24"/>
    </row>
    <row r="269" spans="1:49">
      <c r="A269" s="4"/>
      <c r="B269" s="28"/>
      <c r="C269" s="28"/>
      <c r="D269" s="28"/>
      <c r="E269" s="28"/>
      <c r="F269" s="28"/>
      <c r="G269" s="28"/>
      <c r="H269" s="28"/>
      <c r="I269" s="278"/>
      <c r="J269" s="278"/>
      <c r="K269" s="28"/>
      <c r="L269" s="28"/>
      <c r="M269" s="28"/>
      <c r="N269" s="28"/>
      <c r="O269" s="278"/>
      <c r="P269" s="278"/>
      <c r="Q269" s="278"/>
      <c r="R269" s="278"/>
      <c r="S269" s="17"/>
      <c r="T269" s="28"/>
      <c r="U269" s="28"/>
      <c r="V269" s="28"/>
      <c r="W269" s="28"/>
      <c r="X269" s="28"/>
      <c r="Y269" s="28"/>
      <c r="Z269" s="28"/>
      <c r="AA269" s="278"/>
      <c r="AB269" s="278"/>
      <c r="AC269" s="28"/>
      <c r="AD269" s="28"/>
      <c r="AE269" s="28"/>
      <c r="AF269" s="28"/>
      <c r="AG269" s="28"/>
      <c r="AH269" s="278"/>
      <c r="AI269" s="278"/>
      <c r="AJ269" s="10"/>
      <c r="AK269" s="10"/>
      <c r="AO269" s="24"/>
      <c r="AS269" s="10"/>
      <c r="AW269" s="24"/>
    </row>
    <row r="270" spans="1:49">
      <c r="A270" s="4"/>
      <c r="B270" s="28"/>
      <c r="C270" s="28"/>
      <c r="D270" s="28"/>
      <c r="E270" s="28"/>
      <c r="F270" s="28"/>
      <c r="G270" s="28"/>
      <c r="H270" s="28"/>
      <c r="I270" s="278"/>
      <c r="J270" s="278"/>
      <c r="K270" s="28"/>
      <c r="L270" s="28"/>
      <c r="M270" s="28"/>
      <c r="N270" s="28"/>
      <c r="O270" s="278"/>
      <c r="P270" s="278"/>
      <c r="Q270" s="278"/>
      <c r="R270" s="278"/>
      <c r="S270" s="17"/>
      <c r="T270" s="28"/>
      <c r="U270" s="28"/>
      <c r="V270" s="28"/>
      <c r="W270" s="28"/>
      <c r="X270" s="28"/>
      <c r="Y270" s="28"/>
      <c r="Z270" s="28"/>
      <c r="AA270" s="278"/>
      <c r="AB270" s="278"/>
      <c r="AC270" s="28"/>
      <c r="AD270" s="28"/>
      <c r="AE270" s="28"/>
      <c r="AF270" s="28"/>
      <c r="AG270" s="28"/>
      <c r="AH270" s="278"/>
      <c r="AI270" s="278"/>
      <c r="AJ270" s="10"/>
      <c r="AK270" s="10"/>
      <c r="AO270" s="24"/>
      <c r="AS270" s="10"/>
      <c r="AW270" s="24"/>
    </row>
    <row r="271" spans="1:49">
      <c r="A271" s="4"/>
      <c r="B271" s="28"/>
      <c r="C271" s="28"/>
      <c r="D271" s="28"/>
      <c r="E271" s="28"/>
      <c r="F271" s="28"/>
      <c r="G271" s="28"/>
      <c r="H271" s="28"/>
      <c r="I271" s="278"/>
      <c r="J271" s="278"/>
      <c r="K271" s="28"/>
      <c r="L271" s="28"/>
      <c r="M271" s="28"/>
      <c r="N271" s="28"/>
      <c r="O271" s="278"/>
      <c r="P271" s="278"/>
      <c r="Q271" s="278"/>
      <c r="R271" s="278"/>
      <c r="S271" s="17"/>
      <c r="T271" s="28"/>
      <c r="U271" s="28"/>
      <c r="V271" s="28"/>
      <c r="W271" s="28"/>
      <c r="X271" s="28"/>
      <c r="Y271" s="28"/>
      <c r="Z271" s="28"/>
      <c r="AA271" s="278"/>
      <c r="AB271" s="278"/>
      <c r="AC271" s="28"/>
      <c r="AD271" s="28"/>
      <c r="AE271" s="28"/>
      <c r="AF271" s="28"/>
      <c r="AG271" s="28"/>
      <c r="AH271" s="278"/>
      <c r="AI271" s="278"/>
      <c r="AJ271" s="10"/>
      <c r="AK271" s="10"/>
      <c r="AO271" s="24"/>
      <c r="AS271" s="10"/>
      <c r="AW271" s="24"/>
    </row>
    <row r="272" spans="1:49">
      <c r="A272" s="4"/>
      <c r="B272" s="28"/>
      <c r="C272" s="28"/>
      <c r="D272" s="28"/>
      <c r="E272" s="28"/>
      <c r="F272" s="28"/>
      <c r="G272" s="28"/>
      <c r="H272" s="28"/>
      <c r="I272" s="278"/>
      <c r="J272" s="278"/>
      <c r="K272" s="28"/>
      <c r="L272" s="28"/>
      <c r="M272" s="28"/>
      <c r="N272" s="28"/>
      <c r="O272" s="278"/>
      <c r="P272" s="278"/>
      <c r="Q272" s="278"/>
      <c r="R272" s="278"/>
      <c r="S272" s="17"/>
      <c r="T272" s="28"/>
      <c r="U272" s="28"/>
      <c r="V272" s="28"/>
      <c r="W272" s="28"/>
      <c r="X272" s="28"/>
      <c r="Y272" s="28"/>
      <c r="Z272" s="28"/>
      <c r="AA272" s="278"/>
      <c r="AB272" s="278"/>
      <c r="AC272" s="28"/>
      <c r="AD272" s="28"/>
      <c r="AE272" s="28"/>
      <c r="AF272" s="28"/>
      <c r="AG272" s="28"/>
      <c r="AH272" s="278"/>
      <c r="AI272" s="278"/>
      <c r="AJ272" s="10"/>
      <c r="AK272" s="10"/>
      <c r="AO272" s="24"/>
      <c r="AS272" s="10"/>
      <c r="AW272" s="24"/>
    </row>
    <row r="273" spans="1:49">
      <c r="A273" s="4"/>
      <c r="B273" s="28"/>
      <c r="C273" s="28"/>
      <c r="D273" s="28"/>
      <c r="E273" s="28"/>
      <c r="F273" s="28"/>
      <c r="G273" s="28"/>
      <c r="H273" s="28"/>
      <c r="I273" s="278"/>
      <c r="J273" s="278"/>
      <c r="K273" s="28"/>
      <c r="L273" s="28"/>
      <c r="M273" s="28"/>
      <c r="N273" s="28"/>
      <c r="O273" s="278"/>
      <c r="P273" s="278"/>
      <c r="Q273" s="278"/>
      <c r="R273" s="278"/>
      <c r="S273" s="17"/>
      <c r="T273" s="28"/>
      <c r="U273" s="28"/>
      <c r="V273" s="28"/>
      <c r="W273" s="28"/>
      <c r="X273" s="28"/>
      <c r="Y273" s="28"/>
      <c r="Z273" s="28"/>
      <c r="AA273" s="278"/>
      <c r="AB273" s="278"/>
      <c r="AC273" s="28"/>
      <c r="AD273" s="28"/>
      <c r="AE273" s="28"/>
      <c r="AF273" s="28"/>
      <c r="AG273" s="28"/>
      <c r="AH273" s="278"/>
      <c r="AI273" s="278"/>
      <c r="AJ273" s="10"/>
      <c r="AK273" s="10"/>
      <c r="AO273" s="24"/>
      <c r="AS273" s="10"/>
      <c r="AW273" s="24"/>
    </row>
    <row r="274" spans="1:49">
      <c r="A274" s="4"/>
      <c r="B274" s="28"/>
      <c r="C274" s="28"/>
      <c r="D274" s="28"/>
      <c r="E274" s="28"/>
      <c r="F274" s="28"/>
      <c r="G274" s="28"/>
      <c r="H274" s="28"/>
      <c r="I274" s="278"/>
      <c r="J274" s="278"/>
      <c r="K274" s="28"/>
      <c r="L274" s="28"/>
      <c r="M274" s="28"/>
      <c r="N274" s="28"/>
      <c r="O274" s="278"/>
      <c r="P274" s="278"/>
      <c r="Q274" s="278"/>
      <c r="R274" s="278"/>
      <c r="S274" s="17"/>
      <c r="T274" s="28"/>
      <c r="U274" s="28"/>
      <c r="V274" s="28"/>
      <c r="W274" s="28"/>
      <c r="X274" s="28"/>
      <c r="Y274" s="28"/>
      <c r="Z274" s="28"/>
      <c r="AA274" s="278"/>
      <c r="AB274" s="278"/>
      <c r="AC274" s="28"/>
      <c r="AD274" s="28"/>
      <c r="AE274" s="28"/>
      <c r="AF274" s="28"/>
      <c r="AG274" s="28"/>
      <c r="AH274" s="278"/>
      <c r="AI274" s="278"/>
      <c r="AJ274" s="10"/>
      <c r="AK274" s="10"/>
      <c r="AO274" s="24"/>
      <c r="AS274" s="10"/>
      <c r="AW274" s="24"/>
    </row>
    <row r="275" spans="1:49">
      <c r="A275" s="4"/>
      <c r="B275" s="28"/>
      <c r="C275" s="28"/>
      <c r="D275" s="28"/>
      <c r="E275" s="28"/>
      <c r="F275" s="28"/>
      <c r="G275" s="28"/>
      <c r="H275" s="28"/>
      <c r="I275" s="278"/>
      <c r="J275" s="278"/>
      <c r="K275" s="28"/>
      <c r="L275" s="28"/>
      <c r="M275" s="28"/>
      <c r="N275" s="28"/>
      <c r="O275" s="278"/>
      <c r="P275" s="278"/>
      <c r="Q275" s="278"/>
      <c r="R275" s="278"/>
      <c r="S275" s="17"/>
      <c r="T275" s="28"/>
      <c r="U275" s="28"/>
      <c r="V275" s="28"/>
      <c r="W275" s="28"/>
      <c r="X275" s="28"/>
      <c r="Y275" s="28"/>
      <c r="Z275" s="28"/>
      <c r="AA275" s="278"/>
      <c r="AB275" s="278"/>
      <c r="AC275" s="28"/>
      <c r="AD275" s="28"/>
      <c r="AE275" s="28"/>
      <c r="AF275" s="28"/>
      <c r="AG275" s="28"/>
      <c r="AH275" s="278"/>
      <c r="AI275" s="278"/>
      <c r="AJ275" s="10"/>
      <c r="AK275" s="10"/>
      <c r="AO275" s="24"/>
      <c r="AS275" s="10"/>
      <c r="AW275" s="24"/>
    </row>
    <row r="276" spans="1:49">
      <c r="A276" s="4"/>
      <c r="B276" s="28"/>
      <c r="C276" s="28"/>
      <c r="D276" s="28"/>
      <c r="E276" s="28"/>
      <c r="F276" s="28"/>
      <c r="G276" s="28"/>
      <c r="H276" s="28"/>
      <c r="I276" s="278"/>
      <c r="J276" s="278"/>
      <c r="K276" s="28"/>
      <c r="L276" s="28"/>
      <c r="M276" s="28"/>
      <c r="N276" s="28"/>
      <c r="O276" s="278"/>
      <c r="P276" s="278"/>
      <c r="Q276" s="278"/>
      <c r="R276" s="278"/>
      <c r="S276" s="17"/>
      <c r="T276" s="28"/>
      <c r="U276" s="28"/>
      <c r="V276" s="28"/>
      <c r="W276" s="28"/>
      <c r="X276" s="28"/>
      <c r="Y276" s="28"/>
      <c r="Z276" s="28"/>
      <c r="AA276" s="278"/>
      <c r="AB276" s="278"/>
      <c r="AC276" s="28"/>
      <c r="AD276" s="28"/>
      <c r="AE276" s="28"/>
      <c r="AF276" s="28"/>
      <c r="AG276" s="28"/>
      <c r="AH276" s="278"/>
      <c r="AI276" s="278"/>
      <c r="AJ276" s="10"/>
      <c r="AK276" s="10"/>
      <c r="AO276" s="24"/>
      <c r="AS276" s="10"/>
      <c r="AW276" s="24"/>
    </row>
    <row r="277" spans="1:49">
      <c r="A277" s="4"/>
      <c r="B277" s="28"/>
      <c r="C277" s="28"/>
      <c r="D277" s="28"/>
      <c r="E277" s="28"/>
      <c r="F277" s="28"/>
      <c r="G277" s="28"/>
      <c r="H277" s="28"/>
      <c r="I277" s="278"/>
      <c r="J277" s="278"/>
      <c r="K277" s="28"/>
      <c r="L277" s="28"/>
      <c r="M277" s="28"/>
      <c r="N277" s="28"/>
      <c r="O277" s="278"/>
      <c r="P277" s="278"/>
      <c r="Q277" s="278"/>
      <c r="R277" s="278"/>
      <c r="S277" s="17"/>
      <c r="T277" s="28"/>
      <c r="U277" s="28"/>
      <c r="V277" s="28"/>
      <c r="W277" s="28"/>
      <c r="X277" s="28"/>
      <c r="Y277" s="28"/>
      <c r="Z277" s="28"/>
      <c r="AA277" s="278"/>
      <c r="AB277" s="278"/>
      <c r="AC277" s="28"/>
      <c r="AD277" s="28"/>
      <c r="AE277" s="28"/>
      <c r="AF277" s="28"/>
      <c r="AG277" s="28"/>
      <c r="AH277" s="278"/>
      <c r="AI277" s="278"/>
      <c r="AJ277" s="10"/>
      <c r="AK277" s="10"/>
      <c r="AO277" s="24"/>
      <c r="AS277" s="10"/>
      <c r="AW277" s="24"/>
    </row>
    <row r="278" spans="1:49">
      <c r="A278" s="4"/>
      <c r="B278" s="28"/>
      <c r="C278" s="28"/>
      <c r="D278" s="28"/>
      <c r="E278" s="28"/>
      <c r="F278" s="28"/>
      <c r="G278" s="28"/>
      <c r="H278" s="28"/>
      <c r="I278" s="278"/>
      <c r="J278" s="278"/>
      <c r="K278" s="28"/>
      <c r="L278" s="28"/>
      <c r="M278" s="28"/>
      <c r="N278" s="28"/>
      <c r="O278" s="278"/>
      <c r="P278" s="278"/>
      <c r="Q278" s="278"/>
      <c r="R278" s="278"/>
      <c r="S278" s="17"/>
      <c r="T278" s="28"/>
      <c r="U278" s="28"/>
      <c r="V278" s="28"/>
      <c r="W278" s="28"/>
      <c r="X278" s="28"/>
      <c r="Y278" s="28"/>
      <c r="Z278" s="28"/>
      <c r="AA278" s="278"/>
      <c r="AB278" s="278"/>
      <c r="AC278" s="28"/>
      <c r="AD278" s="28"/>
      <c r="AE278" s="28"/>
      <c r="AF278" s="28"/>
      <c r="AG278" s="28"/>
      <c r="AH278" s="278"/>
      <c r="AI278" s="278"/>
      <c r="AJ278" s="10"/>
      <c r="AK278" s="10"/>
      <c r="AO278" s="24"/>
      <c r="AS278" s="10"/>
      <c r="AW278" s="24"/>
    </row>
    <row r="279" spans="1:49">
      <c r="A279" s="4"/>
      <c r="B279" s="28"/>
      <c r="C279" s="28"/>
      <c r="D279" s="28"/>
      <c r="E279" s="28"/>
      <c r="F279" s="28"/>
      <c r="G279" s="28"/>
      <c r="H279" s="28"/>
      <c r="I279" s="278"/>
      <c r="J279" s="278"/>
      <c r="K279" s="28"/>
      <c r="L279" s="28"/>
      <c r="M279" s="28"/>
      <c r="N279" s="28"/>
      <c r="O279" s="278"/>
      <c r="P279" s="278"/>
      <c r="Q279" s="278"/>
      <c r="R279" s="278"/>
      <c r="S279" s="17"/>
      <c r="T279" s="28"/>
      <c r="U279" s="28"/>
      <c r="V279" s="28"/>
      <c r="W279" s="28"/>
      <c r="X279" s="28"/>
      <c r="Y279" s="28"/>
      <c r="Z279" s="28"/>
      <c r="AA279" s="278"/>
      <c r="AB279" s="278"/>
      <c r="AC279" s="28"/>
      <c r="AD279" s="28"/>
      <c r="AE279" s="28"/>
      <c r="AF279" s="28"/>
      <c r="AG279" s="28"/>
      <c r="AH279" s="278"/>
      <c r="AI279" s="278"/>
      <c r="AJ279" s="10"/>
      <c r="AK279" s="10"/>
      <c r="AO279" s="24"/>
      <c r="AS279" s="10"/>
      <c r="AW279" s="24"/>
    </row>
    <row r="280" spans="1:49">
      <c r="A280" s="4"/>
      <c r="B280" s="28"/>
      <c r="C280" s="28"/>
      <c r="D280" s="28"/>
      <c r="E280" s="28"/>
      <c r="F280" s="28"/>
      <c r="G280" s="28"/>
      <c r="H280" s="28"/>
      <c r="I280" s="278"/>
      <c r="J280" s="278"/>
      <c r="K280" s="28"/>
      <c r="L280" s="28"/>
      <c r="M280" s="28"/>
      <c r="N280" s="28"/>
      <c r="O280" s="278"/>
      <c r="P280" s="278"/>
      <c r="Q280" s="278"/>
      <c r="R280" s="278"/>
      <c r="S280" s="17"/>
      <c r="T280" s="28"/>
      <c r="U280" s="28"/>
      <c r="V280" s="28"/>
      <c r="W280" s="28"/>
      <c r="X280" s="28"/>
      <c r="Y280" s="28"/>
      <c r="Z280" s="28"/>
      <c r="AA280" s="278"/>
      <c r="AB280" s="278"/>
      <c r="AC280" s="28"/>
      <c r="AD280" s="28"/>
      <c r="AE280" s="28"/>
      <c r="AF280" s="28"/>
      <c r="AG280" s="28"/>
      <c r="AH280" s="278"/>
      <c r="AI280" s="278"/>
      <c r="AJ280" s="10"/>
      <c r="AK280" s="10"/>
      <c r="AO280" s="24"/>
      <c r="AS280" s="10"/>
      <c r="AW280" s="24"/>
    </row>
    <row r="281" spans="1:49">
      <c r="A281" s="4"/>
      <c r="B281" s="28"/>
      <c r="C281" s="28"/>
      <c r="D281" s="28"/>
      <c r="E281" s="28"/>
      <c r="F281" s="28"/>
      <c r="G281" s="28"/>
      <c r="H281" s="28"/>
      <c r="I281" s="278"/>
      <c r="J281" s="278"/>
      <c r="K281" s="28"/>
      <c r="L281" s="28"/>
      <c r="M281" s="28"/>
      <c r="N281" s="28"/>
      <c r="O281" s="278"/>
      <c r="P281" s="278"/>
      <c r="Q281" s="278"/>
      <c r="R281" s="278"/>
      <c r="S281" s="17"/>
      <c r="T281" s="28"/>
      <c r="U281" s="28"/>
      <c r="V281" s="28"/>
      <c r="W281" s="28"/>
      <c r="X281" s="28"/>
      <c r="Y281" s="28"/>
      <c r="Z281" s="28"/>
      <c r="AA281" s="278"/>
      <c r="AB281" s="278"/>
      <c r="AC281" s="28"/>
      <c r="AD281" s="28"/>
      <c r="AE281" s="28"/>
      <c r="AF281" s="28"/>
      <c r="AG281" s="28"/>
      <c r="AH281" s="278"/>
      <c r="AI281" s="278"/>
      <c r="AJ281" s="10"/>
      <c r="AK281" s="10"/>
      <c r="AO281" s="24"/>
      <c r="AS281" s="10"/>
      <c r="AW281" s="24"/>
    </row>
    <row r="282" spans="1:49">
      <c r="A282" s="4"/>
      <c r="B282" s="28"/>
      <c r="C282" s="28"/>
      <c r="D282" s="28"/>
      <c r="E282" s="28"/>
      <c r="F282" s="28"/>
      <c r="G282" s="28"/>
      <c r="H282" s="28"/>
      <c r="I282" s="278"/>
      <c r="J282" s="278"/>
      <c r="K282" s="28"/>
      <c r="L282" s="28"/>
      <c r="M282" s="28"/>
      <c r="N282" s="28"/>
      <c r="O282" s="278"/>
      <c r="P282" s="278"/>
      <c r="Q282" s="278"/>
      <c r="R282" s="278"/>
      <c r="S282" s="17"/>
      <c r="T282" s="28"/>
      <c r="U282" s="28"/>
      <c r="V282" s="28"/>
      <c r="W282" s="28"/>
      <c r="X282" s="28"/>
      <c r="Y282" s="28"/>
      <c r="Z282" s="28"/>
      <c r="AA282" s="278"/>
      <c r="AB282" s="278"/>
      <c r="AC282" s="28"/>
      <c r="AD282" s="28"/>
      <c r="AE282" s="28"/>
      <c r="AF282" s="28"/>
      <c r="AG282" s="28"/>
      <c r="AH282" s="278"/>
      <c r="AI282" s="278"/>
      <c r="AJ282" s="10"/>
      <c r="AK282" s="10"/>
      <c r="AO282" s="24"/>
      <c r="AS282" s="10"/>
      <c r="AW282" s="24"/>
    </row>
    <row r="283" spans="1:49">
      <c r="A283" s="4"/>
      <c r="B283" s="28"/>
      <c r="C283" s="28"/>
      <c r="D283" s="28"/>
      <c r="E283" s="28"/>
      <c r="F283" s="28"/>
      <c r="G283" s="28"/>
      <c r="H283" s="28"/>
      <c r="I283" s="278"/>
      <c r="J283" s="278"/>
      <c r="K283" s="28"/>
      <c r="L283" s="28"/>
      <c r="M283" s="28"/>
      <c r="N283" s="28"/>
      <c r="O283" s="278"/>
      <c r="P283" s="278"/>
      <c r="Q283" s="278"/>
      <c r="R283" s="278"/>
      <c r="S283" s="17"/>
      <c r="T283" s="28"/>
      <c r="U283" s="28"/>
      <c r="V283" s="28"/>
      <c r="W283" s="28"/>
      <c r="X283" s="28"/>
      <c r="Y283" s="28"/>
      <c r="Z283" s="28"/>
      <c r="AA283" s="278"/>
      <c r="AB283" s="278"/>
      <c r="AC283" s="28"/>
      <c r="AD283" s="28"/>
      <c r="AE283" s="28"/>
      <c r="AF283" s="28"/>
      <c r="AG283" s="28"/>
      <c r="AH283" s="278"/>
      <c r="AI283" s="278"/>
      <c r="AJ283" s="10"/>
      <c r="AK283" s="10"/>
      <c r="AO283" s="24"/>
      <c r="AS283" s="10"/>
      <c r="AW283" s="24"/>
    </row>
    <row r="284" spans="1:49">
      <c r="A284" s="4"/>
      <c r="B284" s="28"/>
      <c r="C284" s="28"/>
      <c r="D284" s="28"/>
      <c r="E284" s="28"/>
      <c r="F284" s="28"/>
      <c r="G284" s="28"/>
      <c r="H284" s="28"/>
      <c r="I284" s="278"/>
      <c r="J284" s="278"/>
      <c r="K284" s="28"/>
      <c r="L284" s="28"/>
      <c r="M284" s="28"/>
      <c r="N284" s="28"/>
      <c r="O284" s="278"/>
      <c r="P284" s="278"/>
      <c r="Q284" s="278"/>
      <c r="R284" s="278"/>
      <c r="S284" s="17"/>
      <c r="T284" s="28"/>
      <c r="U284" s="28"/>
      <c r="V284" s="28"/>
      <c r="W284" s="28"/>
      <c r="X284" s="28"/>
      <c r="Y284" s="28"/>
      <c r="Z284" s="28"/>
      <c r="AA284" s="278"/>
      <c r="AB284" s="278"/>
      <c r="AC284" s="28"/>
      <c r="AD284" s="28"/>
      <c r="AE284" s="28"/>
      <c r="AF284" s="28"/>
      <c r="AG284" s="28"/>
      <c r="AH284" s="278"/>
      <c r="AI284" s="278"/>
      <c r="AJ284" s="10"/>
      <c r="AK284" s="10"/>
      <c r="AO284" s="24"/>
      <c r="AS284" s="10"/>
      <c r="AW284" s="24"/>
    </row>
    <row r="285" spans="1:49">
      <c r="A285" s="4"/>
      <c r="B285" s="28"/>
      <c r="C285" s="28"/>
      <c r="D285" s="28"/>
      <c r="E285" s="28"/>
      <c r="F285" s="28"/>
      <c r="G285" s="28"/>
      <c r="H285" s="28"/>
      <c r="I285" s="278"/>
      <c r="J285" s="278"/>
      <c r="K285" s="28"/>
      <c r="L285" s="28"/>
      <c r="M285" s="28"/>
      <c r="N285" s="28"/>
      <c r="O285" s="278"/>
      <c r="P285" s="278"/>
      <c r="Q285" s="278"/>
      <c r="R285" s="278"/>
      <c r="S285" s="17"/>
      <c r="T285" s="28"/>
      <c r="U285" s="28"/>
      <c r="V285" s="28"/>
      <c r="W285" s="28"/>
      <c r="X285" s="28"/>
      <c r="Y285" s="28"/>
      <c r="Z285" s="28"/>
      <c r="AA285" s="278"/>
      <c r="AB285" s="278"/>
      <c r="AC285" s="28"/>
      <c r="AD285" s="28"/>
      <c r="AE285" s="28"/>
      <c r="AF285" s="28"/>
      <c r="AG285" s="28"/>
      <c r="AH285" s="278"/>
      <c r="AI285" s="278"/>
      <c r="AJ285" s="10"/>
      <c r="AK285" s="10"/>
      <c r="AO285" s="24"/>
      <c r="AS285" s="10"/>
      <c r="AW285" s="24"/>
    </row>
    <row r="286" spans="1:49">
      <c r="A286" s="4"/>
      <c r="B286" s="28"/>
      <c r="C286" s="28"/>
      <c r="D286" s="28"/>
      <c r="E286" s="28"/>
      <c r="F286" s="28"/>
      <c r="G286" s="28"/>
      <c r="H286" s="28"/>
      <c r="I286" s="278"/>
      <c r="J286" s="278"/>
      <c r="K286" s="28"/>
      <c r="L286" s="28"/>
      <c r="M286" s="28"/>
      <c r="N286" s="28"/>
      <c r="O286" s="278"/>
      <c r="P286" s="278"/>
      <c r="Q286" s="278"/>
      <c r="R286" s="278"/>
      <c r="S286" s="17"/>
      <c r="T286" s="28"/>
      <c r="U286" s="28"/>
      <c r="V286" s="28"/>
      <c r="W286" s="28"/>
      <c r="X286" s="28"/>
      <c r="Y286" s="28"/>
      <c r="Z286" s="28"/>
      <c r="AA286" s="278"/>
      <c r="AB286" s="278"/>
      <c r="AC286" s="28"/>
      <c r="AD286" s="28"/>
      <c r="AE286" s="28"/>
      <c r="AF286" s="28"/>
      <c r="AG286" s="28"/>
      <c r="AH286" s="278"/>
      <c r="AI286" s="278"/>
      <c r="AJ286" s="10"/>
      <c r="AK286" s="10"/>
      <c r="AO286" s="24"/>
      <c r="AS286" s="10"/>
      <c r="AW286" s="24"/>
    </row>
    <row r="287" spans="1:49">
      <c r="A287" s="4"/>
      <c r="B287" s="28"/>
      <c r="C287" s="28"/>
      <c r="D287" s="28"/>
      <c r="E287" s="28"/>
      <c r="F287" s="28"/>
      <c r="G287" s="28"/>
      <c r="H287" s="28"/>
      <c r="I287" s="278"/>
      <c r="J287" s="278"/>
      <c r="K287" s="28"/>
      <c r="L287" s="28"/>
      <c r="M287" s="28"/>
      <c r="N287" s="28"/>
      <c r="O287" s="278"/>
      <c r="P287" s="278"/>
      <c r="Q287" s="278"/>
      <c r="R287" s="278"/>
      <c r="S287" s="17"/>
      <c r="T287" s="28"/>
      <c r="U287" s="28"/>
      <c r="V287" s="28"/>
      <c r="W287" s="28"/>
      <c r="X287" s="28"/>
      <c r="Y287" s="28"/>
      <c r="Z287" s="28"/>
      <c r="AA287" s="278"/>
      <c r="AB287" s="278"/>
      <c r="AC287" s="28"/>
      <c r="AD287" s="28"/>
      <c r="AE287" s="28"/>
      <c r="AF287" s="28"/>
      <c r="AG287" s="28"/>
      <c r="AH287" s="278"/>
      <c r="AI287" s="278"/>
      <c r="AJ287" s="10"/>
      <c r="AK287" s="10"/>
      <c r="AO287" s="24"/>
      <c r="AS287" s="10"/>
      <c r="AW287" s="24"/>
    </row>
    <row r="288" spans="1:49">
      <c r="A288" s="4"/>
      <c r="B288" s="28"/>
      <c r="C288" s="28"/>
      <c r="D288" s="28"/>
      <c r="E288" s="28"/>
      <c r="F288" s="28"/>
      <c r="G288" s="28"/>
      <c r="H288" s="28"/>
      <c r="I288" s="278"/>
      <c r="J288" s="278"/>
      <c r="K288" s="28"/>
      <c r="L288" s="28"/>
      <c r="M288" s="28"/>
      <c r="N288" s="28"/>
      <c r="O288" s="278"/>
      <c r="P288" s="278"/>
      <c r="Q288" s="278"/>
      <c r="R288" s="278"/>
      <c r="S288" s="17"/>
      <c r="T288" s="28"/>
      <c r="U288" s="28"/>
      <c r="V288" s="28"/>
      <c r="W288" s="28"/>
      <c r="X288" s="28"/>
      <c r="Y288" s="28"/>
      <c r="Z288" s="28"/>
      <c r="AA288" s="278"/>
      <c r="AB288" s="278"/>
      <c r="AC288" s="28"/>
      <c r="AD288" s="28"/>
      <c r="AE288" s="28"/>
      <c r="AF288" s="28"/>
      <c r="AG288" s="28"/>
      <c r="AH288" s="278"/>
      <c r="AI288" s="278"/>
      <c r="AJ288" s="10"/>
      <c r="AK288" s="10"/>
      <c r="AO288" s="24"/>
      <c r="AS288" s="10"/>
      <c r="AW288" s="24"/>
    </row>
    <row r="289" spans="1:49">
      <c r="A289" s="4"/>
      <c r="B289" s="28"/>
      <c r="C289" s="28"/>
      <c r="D289" s="28"/>
      <c r="E289" s="28"/>
      <c r="F289" s="28"/>
      <c r="G289" s="28"/>
      <c r="H289" s="28"/>
      <c r="I289" s="278"/>
      <c r="J289" s="278"/>
      <c r="K289" s="28"/>
      <c r="L289" s="28"/>
      <c r="M289" s="28"/>
      <c r="N289" s="28"/>
      <c r="O289" s="278"/>
      <c r="P289" s="278"/>
      <c r="Q289" s="278"/>
      <c r="R289" s="278"/>
      <c r="S289" s="17"/>
      <c r="T289" s="28"/>
      <c r="U289" s="28"/>
      <c r="V289" s="28"/>
      <c r="W289" s="28"/>
      <c r="X289" s="28"/>
      <c r="Y289" s="28"/>
      <c r="Z289" s="28"/>
      <c r="AA289" s="278"/>
      <c r="AB289" s="278"/>
      <c r="AC289" s="28"/>
      <c r="AD289" s="28"/>
      <c r="AE289" s="28"/>
      <c r="AF289" s="28"/>
      <c r="AG289" s="28"/>
      <c r="AH289" s="278"/>
      <c r="AI289" s="278"/>
      <c r="AJ289" s="10"/>
      <c r="AK289" s="10"/>
      <c r="AO289" s="24"/>
      <c r="AS289" s="10"/>
      <c r="AW289" s="24"/>
    </row>
    <row r="290" spans="1:49">
      <c r="A290" s="4"/>
      <c r="B290" s="28"/>
      <c r="C290" s="28"/>
      <c r="D290" s="28"/>
      <c r="E290" s="28"/>
      <c r="F290" s="28"/>
      <c r="G290" s="28"/>
      <c r="H290" s="28"/>
      <c r="I290" s="278"/>
      <c r="J290" s="278"/>
      <c r="K290" s="28"/>
      <c r="L290" s="28"/>
      <c r="M290" s="28"/>
      <c r="N290" s="28"/>
      <c r="O290" s="278"/>
      <c r="P290" s="278"/>
      <c r="Q290" s="278"/>
      <c r="R290" s="278"/>
      <c r="S290" s="17"/>
      <c r="T290" s="28"/>
      <c r="U290" s="28"/>
      <c r="V290" s="28"/>
      <c r="W290" s="28"/>
      <c r="X290" s="28"/>
      <c r="Y290" s="28"/>
      <c r="Z290" s="28"/>
      <c r="AA290" s="278"/>
      <c r="AB290" s="278"/>
      <c r="AC290" s="28"/>
      <c r="AD290" s="28"/>
      <c r="AE290" s="28"/>
      <c r="AF290" s="28"/>
      <c r="AG290" s="28"/>
      <c r="AH290" s="278"/>
      <c r="AI290" s="278"/>
      <c r="AJ290" s="10"/>
      <c r="AK290" s="10"/>
      <c r="AO290" s="24"/>
      <c r="AS290" s="10"/>
      <c r="AW290" s="24"/>
    </row>
    <row r="291" spans="1:49">
      <c r="A291" s="4"/>
      <c r="B291" s="28"/>
      <c r="C291" s="28"/>
      <c r="D291" s="28"/>
      <c r="E291" s="28"/>
      <c r="F291" s="28"/>
      <c r="G291" s="28"/>
      <c r="H291" s="28"/>
      <c r="I291" s="278"/>
      <c r="J291" s="278"/>
      <c r="K291" s="28"/>
      <c r="L291" s="28"/>
      <c r="M291" s="28"/>
      <c r="N291" s="28"/>
      <c r="O291" s="278"/>
      <c r="P291" s="278"/>
      <c r="Q291" s="278"/>
      <c r="R291" s="278"/>
      <c r="S291" s="17"/>
      <c r="T291" s="28"/>
      <c r="U291" s="28"/>
      <c r="V291" s="28"/>
      <c r="W291" s="28"/>
      <c r="X291" s="28"/>
      <c r="Y291" s="28"/>
      <c r="Z291" s="28"/>
      <c r="AA291" s="278"/>
      <c r="AB291" s="278"/>
      <c r="AC291" s="28"/>
      <c r="AD291" s="28"/>
      <c r="AE291" s="28"/>
      <c r="AF291" s="28"/>
      <c r="AG291" s="28"/>
      <c r="AH291" s="278"/>
      <c r="AI291" s="278"/>
      <c r="AJ291" s="10"/>
      <c r="AK291" s="10"/>
      <c r="AO291" s="24"/>
      <c r="AS291" s="10"/>
      <c r="AW291" s="24"/>
    </row>
    <row r="292" spans="1:49">
      <c r="A292" s="4"/>
      <c r="B292" s="28"/>
      <c r="C292" s="28"/>
      <c r="D292" s="28"/>
      <c r="E292" s="28"/>
      <c r="F292" s="28"/>
      <c r="G292" s="28"/>
      <c r="H292" s="28"/>
      <c r="I292" s="278"/>
      <c r="J292" s="278"/>
      <c r="K292" s="28"/>
      <c r="L292" s="28"/>
      <c r="M292" s="28"/>
      <c r="N292" s="28"/>
      <c r="O292" s="278"/>
      <c r="P292" s="278"/>
      <c r="Q292" s="278"/>
      <c r="R292" s="278"/>
      <c r="S292" s="17"/>
      <c r="T292" s="28"/>
      <c r="U292" s="28"/>
      <c r="V292" s="28"/>
      <c r="W292" s="28"/>
      <c r="X292" s="28"/>
      <c r="Y292" s="28"/>
      <c r="Z292" s="28"/>
      <c r="AA292" s="278"/>
      <c r="AB292" s="278"/>
      <c r="AC292" s="28"/>
      <c r="AD292" s="28"/>
      <c r="AE292" s="28"/>
      <c r="AF292" s="28"/>
      <c r="AG292" s="28"/>
      <c r="AH292" s="278"/>
      <c r="AI292" s="278"/>
      <c r="AJ292" s="10"/>
      <c r="AK292" s="10"/>
      <c r="AO292" s="24"/>
      <c r="AS292" s="10"/>
      <c r="AW292" s="24"/>
    </row>
    <row r="293" spans="1:49">
      <c r="A293" s="4"/>
      <c r="B293" s="28"/>
      <c r="C293" s="28"/>
      <c r="D293" s="28"/>
      <c r="E293" s="28"/>
      <c r="F293" s="28"/>
      <c r="G293" s="28"/>
      <c r="H293" s="28"/>
      <c r="I293" s="278"/>
      <c r="J293" s="278"/>
      <c r="K293" s="28"/>
      <c r="L293" s="28"/>
      <c r="M293" s="28"/>
      <c r="N293" s="28"/>
      <c r="O293" s="278"/>
      <c r="P293" s="278"/>
      <c r="Q293" s="278"/>
      <c r="R293" s="278"/>
      <c r="S293" s="17"/>
      <c r="T293" s="28"/>
      <c r="U293" s="28"/>
      <c r="V293" s="28"/>
      <c r="W293" s="28"/>
      <c r="X293" s="28"/>
      <c r="Y293" s="28"/>
      <c r="Z293" s="28"/>
      <c r="AA293" s="278"/>
      <c r="AB293" s="278"/>
      <c r="AC293" s="28"/>
      <c r="AD293" s="28"/>
      <c r="AE293" s="28"/>
      <c r="AF293" s="28"/>
      <c r="AG293" s="28"/>
      <c r="AH293" s="278"/>
      <c r="AI293" s="278"/>
      <c r="AJ293" s="10"/>
      <c r="AK293" s="10"/>
      <c r="AO293" s="24"/>
      <c r="AS293" s="10"/>
      <c r="AW293" s="24"/>
    </row>
    <row r="294" spans="1:49">
      <c r="A294" s="4"/>
      <c r="B294" s="28"/>
      <c r="C294" s="28"/>
      <c r="D294" s="28"/>
      <c r="E294" s="28"/>
      <c r="F294" s="28"/>
      <c r="G294" s="28"/>
      <c r="H294" s="28"/>
      <c r="I294" s="278"/>
      <c r="J294" s="278"/>
      <c r="K294" s="28"/>
      <c r="L294" s="28"/>
      <c r="M294" s="28"/>
      <c r="N294" s="28"/>
      <c r="O294" s="278"/>
      <c r="P294" s="278"/>
      <c r="Q294" s="278"/>
      <c r="R294" s="278"/>
      <c r="S294" s="17"/>
      <c r="T294" s="28"/>
      <c r="U294" s="28"/>
      <c r="V294" s="28"/>
      <c r="W294" s="28"/>
      <c r="X294" s="28"/>
      <c r="Y294" s="28"/>
      <c r="Z294" s="28"/>
      <c r="AA294" s="278"/>
      <c r="AB294" s="278"/>
      <c r="AC294" s="28"/>
      <c r="AD294" s="28"/>
      <c r="AE294" s="28"/>
      <c r="AF294" s="28"/>
      <c r="AG294" s="28"/>
      <c r="AH294" s="278"/>
      <c r="AI294" s="278"/>
      <c r="AJ294" s="10"/>
      <c r="AK294" s="10"/>
      <c r="AO294" s="24"/>
      <c r="AS294" s="10"/>
      <c r="AW294" s="24"/>
    </row>
    <row r="295" spans="1:49">
      <c r="A295" s="4"/>
      <c r="B295" s="28"/>
      <c r="C295" s="28"/>
      <c r="D295" s="28"/>
      <c r="E295" s="28"/>
      <c r="F295" s="28"/>
      <c r="G295" s="28"/>
      <c r="H295" s="28"/>
      <c r="I295" s="278"/>
      <c r="J295" s="278"/>
      <c r="K295" s="28"/>
      <c r="L295" s="28"/>
      <c r="M295" s="28"/>
      <c r="N295" s="28"/>
      <c r="O295" s="278"/>
      <c r="P295" s="278"/>
      <c r="Q295" s="278"/>
      <c r="R295" s="278"/>
      <c r="S295" s="17"/>
      <c r="T295" s="28"/>
      <c r="U295" s="28"/>
      <c r="V295" s="28"/>
      <c r="W295" s="28"/>
      <c r="X295" s="28"/>
      <c r="Y295" s="28"/>
      <c r="Z295" s="28"/>
      <c r="AA295" s="278"/>
      <c r="AB295" s="278"/>
      <c r="AC295" s="28"/>
      <c r="AD295" s="28"/>
      <c r="AE295" s="28"/>
      <c r="AF295" s="28"/>
      <c r="AG295" s="28"/>
      <c r="AH295" s="278"/>
      <c r="AI295" s="278"/>
      <c r="AJ295" s="10"/>
      <c r="AK295" s="10"/>
      <c r="AO295" s="24"/>
      <c r="AS295" s="10"/>
      <c r="AW295" s="24"/>
    </row>
    <row r="296" spans="1:49">
      <c r="A296" s="4"/>
      <c r="B296" s="28"/>
      <c r="C296" s="28"/>
      <c r="D296" s="28"/>
      <c r="E296" s="28"/>
      <c r="F296" s="28"/>
      <c r="G296" s="28"/>
      <c r="H296" s="28"/>
      <c r="I296" s="278"/>
      <c r="J296" s="278"/>
      <c r="K296" s="28"/>
      <c r="L296" s="28"/>
      <c r="M296" s="28"/>
      <c r="N296" s="28"/>
      <c r="O296" s="278"/>
      <c r="P296" s="278"/>
      <c r="Q296" s="278"/>
      <c r="R296" s="278"/>
      <c r="S296" s="17"/>
      <c r="T296" s="28"/>
      <c r="U296" s="28"/>
      <c r="V296" s="28"/>
      <c r="W296" s="28"/>
      <c r="X296" s="28"/>
      <c r="Y296" s="28"/>
      <c r="Z296" s="28"/>
      <c r="AA296" s="278"/>
      <c r="AB296" s="278"/>
      <c r="AC296" s="28"/>
      <c r="AD296" s="28"/>
      <c r="AE296" s="28"/>
      <c r="AF296" s="28"/>
      <c r="AG296" s="28"/>
      <c r="AH296" s="278"/>
      <c r="AI296" s="278"/>
      <c r="AJ296" s="10"/>
      <c r="AK296" s="10"/>
      <c r="AO296" s="24"/>
      <c r="AS296" s="10"/>
      <c r="AW296" s="24"/>
    </row>
    <row r="297" spans="1:49">
      <c r="A297" s="4"/>
      <c r="B297" s="28"/>
      <c r="C297" s="28"/>
      <c r="D297" s="28"/>
      <c r="E297" s="28"/>
      <c r="F297" s="28"/>
      <c r="G297" s="28"/>
      <c r="H297" s="28"/>
      <c r="I297" s="278"/>
      <c r="J297" s="278"/>
      <c r="K297" s="28"/>
      <c r="L297" s="28"/>
      <c r="M297" s="28"/>
      <c r="N297" s="28"/>
      <c r="O297" s="278"/>
      <c r="P297" s="278"/>
      <c r="Q297" s="278"/>
      <c r="R297" s="278"/>
      <c r="S297" s="17"/>
      <c r="T297" s="28"/>
      <c r="U297" s="28"/>
      <c r="V297" s="28"/>
      <c r="W297" s="28"/>
      <c r="X297" s="28"/>
      <c r="Y297" s="28"/>
      <c r="Z297" s="28"/>
      <c r="AA297" s="278"/>
      <c r="AB297" s="278"/>
      <c r="AC297" s="28"/>
      <c r="AD297" s="28"/>
      <c r="AE297" s="28"/>
      <c r="AF297" s="28"/>
      <c r="AG297" s="28"/>
      <c r="AH297" s="278"/>
      <c r="AI297" s="278"/>
      <c r="AJ297" s="10"/>
      <c r="AK297" s="10"/>
      <c r="AO297" s="24"/>
      <c r="AS297" s="10"/>
      <c r="AW297" s="24"/>
    </row>
    <row r="298" spans="1:49">
      <c r="A298" s="4"/>
      <c r="B298" s="28"/>
      <c r="C298" s="28"/>
      <c r="D298" s="28"/>
      <c r="E298" s="28"/>
      <c r="F298" s="28"/>
      <c r="G298" s="28"/>
      <c r="H298" s="28"/>
      <c r="I298" s="278"/>
      <c r="J298" s="278"/>
      <c r="K298" s="28"/>
      <c r="L298" s="28"/>
      <c r="M298" s="28"/>
      <c r="N298" s="28"/>
      <c r="O298" s="278"/>
      <c r="P298" s="278"/>
      <c r="Q298" s="278"/>
      <c r="R298" s="278"/>
      <c r="S298" s="17"/>
      <c r="T298" s="28"/>
      <c r="U298" s="28"/>
      <c r="V298" s="28"/>
      <c r="W298" s="28"/>
      <c r="X298" s="28"/>
      <c r="Y298" s="28"/>
      <c r="Z298" s="28"/>
      <c r="AA298" s="278"/>
      <c r="AB298" s="278"/>
      <c r="AC298" s="28"/>
      <c r="AD298" s="28"/>
      <c r="AE298" s="28"/>
      <c r="AF298" s="28"/>
      <c r="AG298" s="28"/>
      <c r="AH298" s="278"/>
      <c r="AI298" s="278"/>
      <c r="AJ298" s="10"/>
      <c r="AK298" s="10"/>
      <c r="AO298" s="24"/>
      <c r="AS298" s="10"/>
      <c r="AW298" s="24"/>
    </row>
    <row r="299" spans="1:49">
      <c r="A299" s="4"/>
      <c r="B299" s="28"/>
      <c r="C299" s="28"/>
      <c r="D299" s="28"/>
      <c r="E299" s="28"/>
      <c r="F299" s="28"/>
      <c r="G299" s="28"/>
      <c r="H299" s="28"/>
      <c r="I299" s="278"/>
      <c r="J299" s="278"/>
      <c r="K299" s="28"/>
      <c r="L299" s="28"/>
      <c r="M299" s="28"/>
      <c r="N299" s="28"/>
      <c r="O299" s="278"/>
      <c r="P299" s="278"/>
      <c r="Q299" s="278"/>
      <c r="R299" s="278"/>
      <c r="S299" s="17"/>
      <c r="T299" s="28"/>
      <c r="U299" s="28"/>
      <c r="V299" s="28"/>
      <c r="W299" s="28"/>
      <c r="X299" s="28"/>
      <c r="Y299" s="28"/>
      <c r="Z299" s="28"/>
      <c r="AA299" s="278"/>
      <c r="AB299" s="278"/>
      <c r="AC299" s="28"/>
      <c r="AD299" s="28"/>
      <c r="AE299" s="28"/>
      <c r="AF299" s="28"/>
      <c r="AG299" s="28"/>
      <c r="AH299" s="278"/>
      <c r="AI299" s="278"/>
      <c r="AJ299" s="10"/>
      <c r="AK299" s="10"/>
      <c r="AO299" s="24"/>
      <c r="AS299" s="10"/>
      <c r="AW299" s="24"/>
    </row>
    <row r="300" spans="1:49">
      <c r="A300" s="4"/>
      <c r="B300" s="28"/>
      <c r="C300" s="28"/>
      <c r="D300" s="28"/>
      <c r="E300" s="28"/>
      <c r="F300" s="28"/>
      <c r="G300" s="28"/>
      <c r="H300" s="28"/>
      <c r="I300" s="278"/>
      <c r="J300" s="278"/>
      <c r="K300" s="28"/>
      <c r="L300" s="28"/>
      <c r="M300" s="28"/>
      <c r="N300" s="28"/>
      <c r="O300" s="278"/>
      <c r="P300" s="278"/>
      <c r="Q300" s="278"/>
      <c r="R300" s="278"/>
      <c r="S300" s="17"/>
      <c r="T300" s="28"/>
      <c r="U300" s="28"/>
      <c r="V300" s="28"/>
      <c r="W300" s="28"/>
      <c r="X300" s="28"/>
      <c r="Y300" s="28"/>
      <c r="Z300" s="28"/>
      <c r="AA300" s="278"/>
      <c r="AB300" s="278"/>
      <c r="AC300" s="28"/>
      <c r="AD300" s="28"/>
      <c r="AE300" s="28"/>
      <c r="AF300" s="28"/>
      <c r="AG300" s="28"/>
      <c r="AH300" s="278"/>
      <c r="AI300" s="278"/>
      <c r="AJ300" s="10"/>
      <c r="AK300" s="10"/>
      <c r="AO300" s="24"/>
      <c r="AS300" s="10"/>
      <c r="AW300" s="24"/>
    </row>
    <row r="301" spans="1:49">
      <c r="A301" s="4"/>
      <c r="B301" s="28"/>
      <c r="C301" s="28"/>
      <c r="D301" s="28"/>
      <c r="E301" s="28"/>
      <c r="F301" s="28"/>
      <c r="G301" s="28"/>
      <c r="H301" s="28"/>
      <c r="I301" s="278"/>
      <c r="J301" s="278"/>
      <c r="K301" s="28"/>
      <c r="L301" s="28"/>
      <c r="M301" s="28"/>
      <c r="N301" s="28"/>
      <c r="O301" s="278"/>
      <c r="P301" s="278"/>
      <c r="Q301" s="278"/>
      <c r="R301" s="278"/>
      <c r="S301" s="17"/>
      <c r="T301" s="28"/>
      <c r="U301" s="28"/>
      <c r="V301" s="28"/>
      <c r="W301" s="28"/>
      <c r="X301" s="28"/>
      <c r="Y301" s="28"/>
      <c r="Z301" s="28"/>
      <c r="AA301" s="278"/>
      <c r="AB301" s="278"/>
      <c r="AC301" s="28"/>
      <c r="AD301" s="28"/>
      <c r="AE301" s="28"/>
      <c r="AF301" s="28"/>
      <c r="AG301" s="28"/>
      <c r="AH301" s="278"/>
      <c r="AI301" s="278"/>
      <c r="AJ301" s="10"/>
      <c r="AK301" s="10"/>
      <c r="AO301" s="24"/>
      <c r="AS301" s="10"/>
      <c r="AW301" s="24"/>
    </row>
    <row r="302" spans="1:49">
      <c r="A302" s="4"/>
      <c r="B302" s="28"/>
      <c r="C302" s="28"/>
      <c r="D302" s="28"/>
      <c r="E302" s="28"/>
      <c r="F302" s="28"/>
      <c r="G302" s="28"/>
      <c r="H302" s="28"/>
      <c r="I302" s="278"/>
      <c r="J302" s="278"/>
      <c r="K302" s="28"/>
      <c r="L302" s="28"/>
      <c r="M302" s="28"/>
      <c r="N302" s="28"/>
      <c r="O302" s="278"/>
      <c r="P302" s="278"/>
      <c r="Q302" s="278"/>
      <c r="R302" s="278"/>
      <c r="S302" s="17"/>
      <c r="T302" s="28"/>
      <c r="U302" s="28"/>
      <c r="V302" s="28"/>
      <c r="W302" s="28"/>
      <c r="X302" s="28"/>
      <c r="Y302" s="28"/>
      <c r="Z302" s="28"/>
      <c r="AA302" s="278"/>
      <c r="AB302" s="278"/>
      <c r="AC302" s="28"/>
      <c r="AD302" s="28"/>
      <c r="AE302" s="28"/>
      <c r="AF302" s="28"/>
      <c r="AG302" s="28"/>
      <c r="AH302" s="278"/>
      <c r="AI302" s="278"/>
      <c r="AJ302" s="10"/>
      <c r="AK302" s="10"/>
      <c r="AO302" s="24"/>
      <c r="AS302" s="10"/>
      <c r="AW302" s="24"/>
    </row>
    <row r="303" spans="1:49">
      <c r="A303" s="4"/>
      <c r="B303" s="28"/>
      <c r="C303" s="28"/>
      <c r="D303" s="28"/>
      <c r="E303" s="28"/>
      <c r="F303" s="28"/>
      <c r="G303" s="28"/>
      <c r="H303" s="28"/>
      <c r="I303" s="278"/>
      <c r="J303" s="278"/>
      <c r="K303" s="28"/>
      <c r="L303" s="28"/>
      <c r="M303" s="28"/>
      <c r="N303" s="28"/>
      <c r="O303" s="278"/>
      <c r="P303" s="278"/>
      <c r="Q303" s="278"/>
      <c r="R303" s="278"/>
      <c r="S303" s="17"/>
      <c r="T303" s="28"/>
      <c r="U303" s="28"/>
      <c r="V303" s="28"/>
      <c r="W303" s="28"/>
      <c r="X303" s="28"/>
      <c r="Y303" s="28"/>
      <c r="Z303" s="28"/>
      <c r="AA303" s="278"/>
      <c r="AB303" s="278"/>
      <c r="AC303" s="28"/>
      <c r="AD303" s="28"/>
      <c r="AE303" s="28"/>
      <c r="AF303" s="28"/>
      <c r="AG303" s="28"/>
      <c r="AH303" s="278"/>
      <c r="AI303" s="278"/>
      <c r="AJ303" s="10"/>
      <c r="AK303" s="10"/>
      <c r="AO303" s="24"/>
      <c r="AS303" s="10"/>
      <c r="AW303" s="24"/>
    </row>
    <row r="304" spans="1:49">
      <c r="A304" s="4"/>
      <c r="B304" s="28"/>
      <c r="C304" s="28"/>
      <c r="D304" s="28"/>
      <c r="E304" s="28"/>
      <c r="F304" s="28"/>
      <c r="G304" s="28"/>
      <c r="H304" s="28"/>
      <c r="I304" s="278"/>
      <c r="J304" s="278"/>
      <c r="K304" s="28"/>
      <c r="L304" s="28"/>
      <c r="M304" s="28"/>
      <c r="N304" s="28"/>
      <c r="O304" s="278"/>
      <c r="P304" s="278"/>
      <c r="Q304" s="278"/>
      <c r="R304" s="278"/>
      <c r="S304" s="17"/>
      <c r="T304" s="28"/>
      <c r="U304" s="28"/>
      <c r="V304" s="28"/>
      <c r="W304" s="28"/>
      <c r="X304" s="28"/>
      <c r="Y304" s="28"/>
      <c r="Z304" s="28"/>
      <c r="AA304" s="278"/>
      <c r="AB304" s="278"/>
      <c r="AC304" s="28"/>
      <c r="AD304" s="28"/>
      <c r="AE304" s="28"/>
      <c r="AF304" s="28"/>
      <c r="AG304" s="28"/>
      <c r="AH304" s="278"/>
      <c r="AI304" s="278"/>
      <c r="AJ304" s="10"/>
      <c r="AK304" s="10"/>
      <c r="AO304" s="24"/>
      <c r="AS304" s="10"/>
      <c r="AW304" s="24"/>
    </row>
    <row r="305" spans="1:49">
      <c r="A305" s="4"/>
      <c r="B305" s="28"/>
      <c r="C305" s="28"/>
      <c r="D305" s="28"/>
      <c r="E305" s="28"/>
      <c r="F305" s="28"/>
      <c r="G305" s="28"/>
      <c r="H305" s="28"/>
      <c r="I305" s="278"/>
      <c r="J305" s="278"/>
      <c r="K305" s="28"/>
      <c r="L305" s="28"/>
      <c r="M305" s="28"/>
      <c r="N305" s="28"/>
      <c r="O305" s="278"/>
      <c r="P305" s="278"/>
      <c r="Q305" s="278"/>
      <c r="R305" s="278"/>
      <c r="S305" s="17"/>
      <c r="T305" s="28"/>
      <c r="U305" s="28"/>
      <c r="V305" s="28"/>
      <c r="W305" s="28"/>
      <c r="X305" s="28"/>
      <c r="Y305" s="28"/>
      <c r="Z305" s="28"/>
      <c r="AA305" s="278"/>
      <c r="AB305" s="278"/>
      <c r="AC305" s="28"/>
      <c r="AD305" s="28"/>
      <c r="AE305" s="28"/>
      <c r="AF305" s="28"/>
      <c r="AG305" s="28"/>
      <c r="AH305" s="278"/>
      <c r="AI305" s="278"/>
      <c r="AJ305" s="10"/>
      <c r="AK305" s="10"/>
      <c r="AO305" s="24"/>
      <c r="AS305" s="10"/>
      <c r="AW305" s="24"/>
    </row>
    <row r="306" spans="1:49">
      <c r="A306" s="4"/>
      <c r="B306" s="28"/>
      <c r="C306" s="28"/>
      <c r="D306" s="28"/>
      <c r="E306" s="28"/>
      <c r="F306" s="28"/>
      <c r="G306" s="28"/>
      <c r="H306" s="28"/>
      <c r="I306" s="278"/>
      <c r="J306" s="278"/>
      <c r="K306" s="28"/>
      <c r="L306" s="28"/>
      <c r="M306" s="28"/>
      <c r="N306" s="28"/>
      <c r="O306" s="278"/>
      <c r="P306" s="278"/>
      <c r="Q306" s="278"/>
      <c r="R306" s="278"/>
      <c r="S306" s="17"/>
      <c r="T306" s="28"/>
      <c r="U306" s="28"/>
      <c r="V306" s="28"/>
      <c r="W306" s="28"/>
      <c r="X306" s="28"/>
      <c r="Y306" s="28"/>
      <c r="Z306" s="28"/>
      <c r="AA306" s="278"/>
      <c r="AB306" s="278"/>
      <c r="AC306" s="28"/>
      <c r="AD306" s="28"/>
      <c r="AE306" s="28"/>
      <c r="AF306" s="28"/>
      <c r="AG306" s="28"/>
      <c r="AH306" s="278"/>
      <c r="AI306" s="278"/>
      <c r="AJ306" s="10"/>
      <c r="AK306" s="10"/>
      <c r="AO306" s="24"/>
      <c r="AS306" s="10"/>
      <c r="AW306" s="24"/>
    </row>
    <row r="307" spans="1:49">
      <c r="A307" s="4"/>
      <c r="B307" s="28"/>
      <c r="C307" s="28"/>
      <c r="D307" s="28"/>
      <c r="E307" s="28"/>
      <c r="F307" s="28"/>
      <c r="G307" s="28"/>
      <c r="H307" s="28"/>
      <c r="I307" s="278"/>
      <c r="J307" s="278"/>
      <c r="K307" s="28"/>
      <c r="L307" s="28"/>
      <c r="M307" s="28"/>
      <c r="N307" s="28"/>
      <c r="O307" s="278"/>
      <c r="P307" s="278"/>
      <c r="Q307" s="278"/>
      <c r="R307" s="278"/>
      <c r="S307" s="17"/>
      <c r="T307" s="28"/>
      <c r="U307" s="28"/>
      <c r="V307" s="28"/>
      <c r="W307" s="28"/>
      <c r="X307" s="28"/>
      <c r="Y307" s="28"/>
      <c r="Z307" s="28"/>
      <c r="AA307" s="278"/>
      <c r="AB307" s="278"/>
      <c r="AC307" s="28"/>
      <c r="AD307" s="28"/>
      <c r="AE307" s="28"/>
      <c r="AF307" s="28"/>
      <c r="AG307" s="28"/>
      <c r="AH307" s="278"/>
      <c r="AI307" s="278"/>
      <c r="AJ307" s="10"/>
      <c r="AK307" s="10"/>
      <c r="AO307" s="24"/>
      <c r="AS307" s="10"/>
      <c r="AW307" s="24"/>
    </row>
    <row r="308" spans="1:49">
      <c r="A308" s="4"/>
      <c r="B308" s="28"/>
      <c r="C308" s="28"/>
      <c r="D308" s="28"/>
      <c r="E308" s="28"/>
      <c r="F308" s="28"/>
      <c r="G308" s="28"/>
      <c r="H308" s="28"/>
      <c r="I308" s="278"/>
      <c r="J308" s="278"/>
      <c r="K308" s="28"/>
      <c r="L308" s="28"/>
      <c r="M308" s="28"/>
      <c r="N308" s="28"/>
      <c r="O308" s="278"/>
      <c r="P308" s="278"/>
      <c r="Q308" s="278"/>
      <c r="R308" s="278"/>
      <c r="S308" s="17"/>
      <c r="T308" s="28"/>
      <c r="U308" s="28"/>
      <c r="V308" s="28"/>
      <c r="W308" s="28"/>
      <c r="X308" s="28"/>
      <c r="Y308" s="28"/>
      <c r="Z308" s="28"/>
      <c r="AA308" s="278"/>
      <c r="AB308" s="278"/>
      <c r="AC308" s="28"/>
      <c r="AD308" s="28"/>
      <c r="AE308" s="28"/>
      <c r="AF308" s="28"/>
      <c r="AG308" s="28"/>
      <c r="AH308" s="278"/>
      <c r="AI308" s="278"/>
      <c r="AJ308" s="10"/>
      <c r="AK308" s="10"/>
      <c r="AO308" s="24"/>
      <c r="AS308" s="10"/>
      <c r="AW308" s="24"/>
    </row>
    <row r="309" spans="1:49">
      <c r="A309" s="4"/>
      <c r="B309" s="28"/>
      <c r="C309" s="28"/>
      <c r="D309" s="28"/>
      <c r="E309" s="28"/>
      <c r="F309" s="28"/>
      <c r="G309" s="28"/>
      <c r="H309" s="28"/>
      <c r="I309" s="278"/>
      <c r="J309" s="278"/>
      <c r="K309" s="28"/>
      <c r="L309" s="28"/>
      <c r="M309" s="28"/>
      <c r="N309" s="28"/>
      <c r="O309" s="278"/>
      <c r="P309" s="278"/>
      <c r="Q309" s="278"/>
      <c r="R309" s="278"/>
      <c r="S309" s="17"/>
      <c r="T309" s="28"/>
      <c r="U309" s="28"/>
      <c r="V309" s="28"/>
      <c r="W309" s="28"/>
      <c r="X309" s="28"/>
      <c r="Y309" s="28"/>
      <c r="Z309" s="28"/>
      <c r="AA309" s="278"/>
      <c r="AB309" s="278"/>
      <c r="AC309" s="28"/>
      <c r="AD309" s="28"/>
      <c r="AE309" s="28"/>
      <c r="AF309" s="28"/>
      <c r="AG309" s="28"/>
      <c r="AH309" s="278"/>
      <c r="AI309" s="278"/>
      <c r="AJ309" s="10"/>
      <c r="AK309" s="10"/>
      <c r="AO309" s="24"/>
      <c r="AS309" s="10"/>
      <c r="AW309" s="24"/>
    </row>
    <row r="310" spans="1:49">
      <c r="A310" s="4"/>
      <c r="B310" s="28"/>
      <c r="C310" s="28"/>
      <c r="D310" s="28"/>
      <c r="E310" s="28"/>
      <c r="F310" s="28"/>
      <c r="G310" s="28"/>
      <c r="H310" s="28"/>
      <c r="I310" s="278"/>
      <c r="J310" s="278"/>
      <c r="K310" s="28"/>
      <c r="L310" s="28"/>
      <c r="M310" s="28"/>
      <c r="N310" s="28"/>
      <c r="O310" s="278"/>
      <c r="P310" s="278"/>
      <c r="Q310" s="278"/>
      <c r="R310" s="278"/>
      <c r="S310" s="17"/>
      <c r="T310" s="28"/>
      <c r="U310" s="28"/>
      <c r="V310" s="28"/>
      <c r="W310" s="28"/>
      <c r="X310" s="28"/>
      <c r="Y310" s="28"/>
      <c r="Z310" s="28"/>
      <c r="AA310" s="278"/>
      <c r="AB310" s="278"/>
      <c r="AC310" s="28"/>
      <c r="AD310" s="28"/>
      <c r="AE310" s="28"/>
      <c r="AF310" s="28"/>
      <c r="AG310" s="28"/>
      <c r="AH310" s="278"/>
      <c r="AI310" s="278"/>
      <c r="AJ310" s="10"/>
      <c r="AK310" s="10"/>
      <c r="AO310" s="24"/>
      <c r="AS310" s="10"/>
      <c r="AW310" s="24"/>
    </row>
    <row r="311" spans="1:49">
      <c r="A311" s="4"/>
      <c r="B311" s="28"/>
      <c r="C311" s="28"/>
      <c r="D311" s="28"/>
      <c r="E311" s="28"/>
      <c r="F311" s="28"/>
      <c r="G311" s="28"/>
      <c r="H311" s="28"/>
      <c r="I311" s="278"/>
      <c r="J311" s="278"/>
      <c r="K311" s="28"/>
      <c r="L311" s="28"/>
      <c r="M311" s="28"/>
      <c r="N311" s="28"/>
      <c r="O311" s="278"/>
      <c r="P311" s="278"/>
      <c r="Q311" s="278"/>
      <c r="R311" s="278"/>
      <c r="S311" s="17"/>
      <c r="T311" s="28"/>
      <c r="U311" s="28"/>
      <c r="V311" s="28"/>
      <c r="W311" s="28"/>
      <c r="X311" s="28"/>
      <c r="Y311" s="28"/>
      <c r="Z311" s="28"/>
      <c r="AA311" s="278"/>
      <c r="AB311" s="278"/>
      <c r="AC311" s="28"/>
      <c r="AD311" s="28"/>
      <c r="AE311" s="28"/>
      <c r="AF311" s="28"/>
      <c r="AG311" s="28"/>
      <c r="AH311" s="278"/>
      <c r="AI311" s="278"/>
      <c r="AJ311" s="10"/>
      <c r="AK311" s="10"/>
      <c r="AO311" s="24"/>
      <c r="AS311" s="10"/>
      <c r="AW311" s="24"/>
    </row>
    <row r="312" spans="1:49">
      <c r="A312" s="4"/>
      <c r="B312" s="28"/>
      <c r="C312" s="28"/>
      <c r="D312" s="28"/>
      <c r="E312" s="28"/>
      <c r="F312" s="28"/>
      <c r="G312" s="28"/>
      <c r="H312" s="28"/>
      <c r="I312" s="278"/>
      <c r="J312" s="278"/>
      <c r="K312" s="28"/>
      <c r="L312" s="28"/>
      <c r="M312" s="28"/>
      <c r="N312" s="28"/>
      <c r="O312" s="278"/>
      <c r="P312" s="278"/>
      <c r="Q312" s="278"/>
      <c r="R312" s="278"/>
      <c r="S312" s="17"/>
      <c r="T312" s="28"/>
      <c r="U312" s="28"/>
      <c r="V312" s="28"/>
      <c r="W312" s="28"/>
      <c r="X312" s="28"/>
      <c r="Y312" s="28"/>
      <c r="Z312" s="28"/>
      <c r="AA312" s="278"/>
      <c r="AB312" s="278"/>
      <c r="AC312" s="28"/>
      <c r="AD312" s="28"/>
      <c r="AE312" s="28"/>
      <c r="AF312" s="28"/>
      <c r="AG312" s="28"/>
      <c r="AH312" s="278"/>
      <c r="AI312" s="278"/>
      <c r="AJ312" s="10"/>
      <c r="AK312" s="10"/>
      <c r="AO312" s="24"/>
      <c r="AS312" s="10"/>
      <c r="AW312" s="24"/>
    </row>
    <row r="313" spans="1:49">
      <c r="A313" s="4"/>
      <c r="B313" s="28"/>
      <c r="C313" s="28"/>
      <c r="D313" s="28"/>
      <c r="E313" s="28"/>
      <c r="F313" s="28"/>
      <c r="G313" s="28"/>
      <c r="H313" s="28"/>
      <c r="I313" s="278"/>
      <c r="J313" s="278"/>
      <c r="K313" s="28"/>
      <c r="L313" s="28"/>
      <c r="M313" s="28"/>
      <c r="N313" s="28"/>
      <c r="O313" s="278"/>
      <c r="P313" s="278"/>
      <c r="Q313" s="278"/>
      <c r="R313" s="278"/>
      <c r="S313" s="17"/>
      <c r="T313" s="28"/>
      <c r="U313" s="28"/>
      <c r="V313" s="28"/>
      <c r="W313" s="28"/>
      <c r="X313" s="28"/>
      <c r="Y313" s="28"/>
      <c r="Z313" s="28"/>
      <c r="AA313" s="278"/>
      <c r="AB313" s="278"/>
      <c r="AC313" s="28"/>
      <c r="AD313" s="28"/>
      <c r="AE313" s="28"/>
      <c r="AF313" s="28"/>
      <c r="AG313" s="28"/>
      <c r="AH313" s="278"/>
      <c r="AI313" s="278"/>
      <c r="AJ313" s="10"/>
      <c r="AK313" s="10"/>
      <c r="AO313" s="24"/>
      <c r="AS313" s="10"/>
      <c r="AW313" s="24"/>
    </row>
    <row r="314" spans="1:49">
      <c r="A314" s="4"/>
      <c r="B314" s="28"/>
      <c r="C314" s="28"/>
      <c r="D314" s="28"/>
      <c r="E314" s="28"/>
      <c r="F314" s="28"/>
      <c r="G314" s="28"/>
      <c r="H314" s="28"/>
      <c r="I314" s="278"/>
      <c r="J314" s="278"/>
      <c r="K314" s="28"/>
      <c r="L314" s="28"/>
      <c r="M314" s="28"/>
      <c r="N314" s="28"/>
      <c r="O314" s="278"/>
      <c r="P314" s="278"/>
      <c r="Q314" s="278"/>
      <c r="R314" s="278"/>
      <c r="S314" s="17"/>
      <c r="T314" s="28"/>
      <c r="U314" s="28"/>
      <c r="V314" s="28"/>
      <c r="W314" s="28"/>
      <c r="X314" s="28"/>
      <c r="Y314" s="28"/>
      <c r="Z314" s="28"/>
      <c r="AA314" s="278"/>
      <c r="AB314" s="278"/>
      <c r="AC314" s="28"/>
      <c r="AD314" s="28"/>
      <c r="AE314" s="28"/>
      <c r="AF314" s="28"/>
      <c r="AG314" s="28"/>
      <c r="AH314" s="278"/>
      <c r="AI314" s="278"/>
      <c r="AJ314" s="10"/>
      <c r="AK314" s="10"/>
      <c r="AO314" s="24"/>
      <c r="AS314" s="10"/>
      <c r="AW314" s="24"/>
    </row>
    <row r="315" spans="1:49">
      <c r="A315" s="4"/>
      <c r="B315" s="28"/>
      <c r="C315" s="28"/>
      <c r="D315" s="28"/>
      <c r="E315" s="28"/>
      <c r="F315" s="28"/>
      <c r="G315" s="28"/>
      <c r="H315" s="28"/>
      <c r="I315" s="278"/>
      <c r="J315" s="278"/>
      <c r="K315" s="28"/>
      <c r="L315" s="28"/>
      <c r="M315" s="28"/>
      <c r="N315" s="28"/>
      <c r="O315" s="278"/>
      <c r="P315" s="278"/>
      <c r="Q315" s="278"/>
      <c r="R315" s="278"/>
      <c r="S315" s="17"/>
      <c r="T315" s="28"/>
      <c r="U315" s="28"/>
      <c r="V315" s="28"/>
      <c r="W315" s="28"/>
      <c r="X315" s="28"/>
      <c r="Y315" s="28"/>
      <c r="Z315" s="28"/>
      <c r="AA315" s="278"/>
      <c r="AB315" s="278"/>
      <c r="AC315" s="28"/>
      <c r="AD315" s="28"/>
      <c r="AE315" s="28"/>
      <c r="AF315" s="28"/>
      <c r="AG315" s="28"/>
      <c r="AH315" s="278"/>
      <c r="AI315" s="278"/>
      <c r="AJ315" s="10"/>
      <c r="AK315" s="10"/>
      <c r="AO315" s="24"/>
      <c r="AS315" s="10"/>
      <c r="AW315" s="24"/>
    </row>
    <row r="316" spans="1:49">
      <c r="A316" s="4"/>
      <c r="B316" s="28"/>
      <c r="C316" s="28"/>
      <c r="D316" s="28"/>
      <c r="E316" s="28"/>
      <c r="F316" s="28"/>
      <c r="G316" s="28"/>
      <c r="H316" s="28"/>
      <c r="I316" s="278"/>
      <c r="J316" s="278"/>
      <c r="K316" s="28"/>
      <c r="L316" s="28"/>
      <c r="M316" s="28"/>
      <c r="N316" s="28"/>
      <c r="O316" s="278"/>
      <c r="P316" s="278"/>
      <c r="Q316" s="278"/>
      <c r="R316" s="278"/>
      <c r="S316" s="17"/>
      <c r="T316" s="28"/>
      <c r="U316" s="28"/>
      <c r="V316" s="28"/>
      <c r="W316" s="28"/>
      <c r="X316" s="28"/>
      <c r="Y316" s="28"/>
      <c r="Z316" s="28"/>
      <c r="AA316" s="278"/>
      <c r="AB316" s="278"/>
      <c r="AC316" s="28"/>
      <c r="AD316" s="28"/>
      <c r="AE316" s="28"/>
      <c r="AF316" s="28"/>
      <c r="AG316" s="28"/>
      <c r="AH316" s="278"/>
      <c r="AI316" s="278"/>
      <c r="AJ316" s="10"/>
      <c r="AK316" s="10"/>
      <c r="AO316" s="24"/>
      <c r="AS316" s="10"/>
      <c r="AW316" s="24"/>
    </row>
    <row r="317" spans="1:49">
      <c r="A317" s="4"/>
      <c r="B317" s="28"/>
      <c r="C317" s="28"/>
      <c r="D317" s="28"/>
      <c r="E317" s="28"/>
      <c r="F317" s="28"/>
      <c r="G317" s="28"/>
      <c r="H317" s="28"/>
      <c r="I317" s="278"/>
      <c r="J317" s="278"/>
      <c r="K317" s="28"/>
      <c r="L317" s="28"/>
      <c r="M317" s="28"/>
      <c r="N317" s="28"/>
      <c r="O317" s="278"/>
      <c r="P317" s="278"/>
      <c r="Q317" s="278"/>
      <c r="R317" s="278"/>
      <c r="S317" s="17"/>
      <c r="T317" s="28"/>
      <c r="U317" s="28"/>
      <c r="V317" s="28"/>
      <c r="W317" s="28"/>
      <c r="X317" s="28"/>
      <c r="Y317" s="28"/>
      <c r="Z317" s="28"/>
      <c r="AA317" s="278"/>
      <c r="AB317" s="278"/>
      <c r="AC317" s="28"/>
      <c r="AD317" s="28"/>
      <c r="AE317" s="28"/>
      <c r="AF317" s="28"/>
      <c r="AG317" s="28"/>
      <c r="AH317" s="278"/>
      <c r="AI317" s="278"/>
      <c r="AJ317" s="10"/>
      <c r="AK317" s="10"/>
      <c r="AO317" s="24"/>
      <c r="AS317" s="10"/>
      <c r="AW317" s="24"/>
    </row>
    <row r="318" spans="1:49">
      <c r="A318" s="4"/>
      <c r="B318" s="28"/>
      <c r="C318" s="28"/>
      <c r="D318" s="28"/>
      <c r="E318" s="28"/>
      <c r="F318" s="28"/>
      <c r="G318" s="28"/>
      <c r="H318" s="28"/>
      <c r="I318" s="278"/>
      <c r="J318" s="278"/>
      <c r="K318" s="28"/>
      <c r="L318" s="28"/>
      <c r="M318" s="28"/>
      <c r="N318" s="28"/>
      <c r="O318" s="278"/>
      <c r="P318" s="278"/>
      <c r="Q318" s="278"/>
      <c r="R318" s="278"/>
      <c r="S318" s="17"/>
      <c r="T318" s="28"/>
      <c r="U318" s="28"/>
      <c r="V318" s="28"/>
      <c r="W318" s="28"/>
      <c r="X318" s="28"/>
      <c r="Y318" s="28"/>
      <c r="Z318" s="28"/>
      <c r="AA318" s="278"/>
      <c r="AB318" s="278"/>
      <c r="AC318" s="28"/>
      <c r="AD318" s="28"/>
      <c r="AE318" s="28"/>
      <c r="AF318" s="28"/>
      <c r="AG318" s="28"/>
      <c r="AH318" s="278"/>
      <c r="AI318" s="278"/>
      <c r="AJ318" s="10"/>
      <c r="AK318" s="10"/>
      <c r="AO318" s="24"/>
      <c r="AS318" s="10"/>
      <c r="AW318" s="24"/>
    </row>
    <row r="319" spans="1:49">
      <c r="A319" s="4"/>
      <c r="B319" s="28"/>
      <c r="C319" s="28"/>
      <c r="D319" s="28"/>
      <c r="E319" s="28"/>
      <c r="F319" s="28"/>
      <c r="G319" s="28"/>
      <c r="H319" s="28"/>
      <c r="I319" s="278"/>
      <c r="J319" s="278"/>
      <c r="K319" s="28"/>
      <c r="L319" s="28"/>
      <c r="M319" s="28"/>
      <c r="N319" s="28"/>
      <c r="O319" s="278"/>
      <c r="P319" s="278"/>
      <c r="Q319" s="278"/>
      <c r="R319" s="278"/>
      <c r="S319" s="17"/>
      <c r="T319" s="28"/>
      <c r="U319" s="28"/>
      <c r="V319" s="28"/>
      <c r="W319" s="28"/>
      <c r="X319" s="28"/>
      <c r="Y319" s="28"/>
      <c r="Z319" s="28"/>
      <c r="AA319" s="278"/>
      <c r="AB319" s="278"/>
      <c r="AC319" s="28"/>
      <c r="AD319" s="28"/>
      <c r="AE319" s="28"/>
      <c r="AF319" s="28"/>
      <c r="AG319" s="28"/>
      <c r="AH319" s="278"/>
      <c r="AI319" s="278"/>
      <c r="AJ319" s="10"/>
      <c r="AK319" s="10"/>
      <c r="AO319" s="24"/>
      <c r="AS319" s="10"/>
      <c r="AW319" s="24"/>
    </row>
    <row r="320" spans="1:49">
      <c r="A320" s="4"/>
      <c r="B320" s="28"/>
      <c r="C320" s="28"/>
      <c r="D320" s="28"/>
      <c r="E320" s="28"/>
      <c r="F320" s="28"/>
      <c r="G320" s="28"/>
      <c r="H320" s="28"/>
      <c r="I320" s="278"/>
      <c r="J320" s="278"/>
      <c r="K320" s="28"/>
      <c r="L320" s="28"/>
      <c r="M320" s="28"/>
      <c r="N320" s="28"/>
      <c r="O320" s="278"/>
      <c r="P320" s="278"/>
      <c r="Q320" s="278"/>
      <c r="R320" s="278"/>
      <c r="S320" s="17"/>
      <c r="T320" s="28"/>
      <c r="U320" s="28"/>
      <c r="V320" s="28"/>
      <c r="W320" s="28"/>
      <c r="X320" s="28"/>
      <c r="Y320" s="28"/>
      <c r="Z320" s="28"/>
      <c r="AA320" s="278"/>
      <c r="AB320" s="278"/>
      <c r="AC320" s="28"/>
      <c r="AD320" s="28"/>
      <c r="AE320" s="28"/>
      <c r="AF320" s="28"/>
      <c r="AG320" s="28"/>
      <c r="AH320" s="278"/>
      <c r="AI320" s="278"/>
      <c r="AJ320" s="10"/>
      <c r="AK320" s="10"/>
      <c r="AO320" s="24"/>
      <c r="AS320" s="10"/>
      <c r="AW320" s="24"/>
    </row>
    <row r="321" spans="1:49">
      <c r="A321" s="4"/>
      <c r="B321" s="28"/>
      <c r="C321" s="28"/>
      <c r="D321" s="28"/>
      <c r="E321" s="28"/>
      <c r="F321" s="28"/>
      <c r="G321" s="28"/>
      <c r="H321" s="28"/>
      <c r="I321" s="278"/>
      <c r="J321" s="278"/>
      <c r="K321" s="28"/>
      <c r="L321" s="28"/>
      <c r="M321" s="28"/>
      <c r="N321" s="28"/>
      <c r="O321" s="278"/>
      <c r="P321" s="278"/>
      <c r="Q321" s="278"/>
      <c r="R321" s="278"/>
      <c r="S321" s="17"/>
      <c r="T321" s="28"/>
      <c r="U321" s="28"/>
      <c r="V321" s="28"/>
      <c r="W321" s="28"/>
      <c r="X321" s="28"/>
      <c r="Y321" s="28"/>
      <c r="Z321" s="28"/>
      <c r="AA321" s="278"/>
      <c r="AB321" s="278"/>
      <c r="AC321" s="28"/>
      <c r="AD321" s="28"/>
      <c r="AE321" s="28"/>
      <c r="AF321" s="28"/>
      <c r="AG321" s="28"/>
      <c r="AH321" s="278"/>
      <c r="AI321" s="278"/>
      <c r="AJ321" s="10"/>
      <c r="AK321" s="10"/>
      <c r="AO321" s="24"/>
      <c r="AS321" s="10"/>
      <c r="AW321" s="24"/>
    </row>
    <row r="322" spans="1:49">
      <c r="A322" s="4"/>
      <c r="B322" s="28"/>
      <c r="C322" s="28"/>
      <c r="D322" s="28"/>
      <c r="E322" s="28"/>
      <c r="F322" s="28"/>
      <c r="G322" s="28"/>
      <c r="H322" s="28"/>
      <c r="I322" s="278"/>
      <c r="J322" s="278"/>
      <c r="K322" s="28"/>
      <c r="L322" s="28"/>
      <c r="M322" s="28"/>
      <c r="N322" s="28"/>
      <c r="O322" s="278"/>
      <c r="P322" s="278"/>
      <c r="Q322" s="278"/>
      <c r="R322" s="278"/>
      <c r="S322" s="17"/>
      <c r="T322" s="28"/>
      <c r="U322" s="28"/>
      <c r="V322" s="28"/>
      <c r="W322" s="28"/>
      <c r="X322" s="28"/>
      <c r="Y322" s="28"/>
      <c r="Z322" s="28"/>
      <c r="AA322" s="278"/>
      <c r="AB322" s="278"/>
      <c r="AC322" s="28"/>
      <c r="AD322" s="28"/>
      <c r="AE322" s="28"/>
      <c r="AF322" s="28"/>
      <c r="AG322" s="28"/>
      <c r="AH322" s="278"/>
      <c r="AI322" s="278"/>
      <c r="AJ322" s="10"/>
      <c r="AK322" s="10"/>
      <c r="AO322" s="24"/>
      <c r="AS322" s="10"/>
      <c r="AW322" s="24"/>
    </row>
    <row r="323" spans="1:49">
      <c r="A323" s="4"/>
      <c r="B323" s="28"/>
      <c r="C323" s="28"/>
      <c r="D323" s="28"/>
      <c r="E323" s="28"/>
      <c r="F323" s="28"/>
      <c r="G323" s="28"/>
      <c r="H323" s="28"/>
      <c r="I323" s="278"/>
      <c r="J323" s="278"/>
      <c r="K323" s="28"/>
      <c r="L323" s="28"/>
      <c r="M323" s="28"/>
      <c r="N323" s="28"/>
      <c r="O323" s="278"/>
      <c r="P323" s="278"/>
      <c r="Q323" s="278"/>
      <c r="R323" s="278"/>
      <c r="S323" s="17"/>
      <c r="T323" s="28"/>
      <c r="U323" s="28"/>
      <c r="V323" s="28"/>
      <c r="W323" s="28"/>
      <c r="X323" s="28"/>
      <c r="Y323" s="28"/>
      <c r="Z323" s="28"/>
      <c r="AA323" s="278"/>
      <c r="AB323" s="278"/>
      <c r="AC323" s="28"/>
      <c r="AD323" s="28"/>
      <c r="AE323" s="28"/>
      <c r="AF323" s="28"/>
      <c r="AG323" s="28"/>
      <c r="AH323" s="278"/>
      <c r="AI323" s="278"/>
      <c r="AJ323" s="10"/>
      <c r="AK323" s="10"/>
      <c r="AO323" s="24"/>
      <c r="AS323" s="10"/>
      <c r="AW323" s="24"/>
    </row>
    <row r="324" spans="1:49">
      <c r="A324" s="4"/>
      <c r="B324" s="28"/>
      <c r="C324" s="28"/>
      <c r="D324" s="28"/>
      <c r="E324" s="28"/>
      <c r="F324" s="28"/>
      <c r="G324" s="28"/>
      <c r="H324" s="28"/>
      <c r="I324" s="278"/>
      <c r="J324" s="278"/>
      <c r="K324" s="28"/>
      <c r="L324" s="28"/>
      <c r="M324" s="28"/>
      <c r="N324" s="28"/>
      <c r="O324" s="278"/>
      <c r="P324" s="278"/>
      <c r="Q324" s="278"/>
      <c r="R324" s="278"/>
      <c r="S324" s="17"/>
      <c r="T324" s="28"/>
      <c r="U324" s="28"/>
      <c r="V324" s="28"/>
      <c r="W324" s="28"/>
      <c r="X324" s="28"/>
      <c r="Y324" s="28"/>
      <c r="Z324" s="28"/>
      <c r="AA324" s="278"/>
      <c r="AB324" s="278"/>
      <c r="AC324" s="28"/>
      <c r="AD324" s="28"/>
      <c r="AE324" s="28"/>
      <c r="AF324" s="28"/>
      <c r="AG324" s="28"/>
      <c r="AH324" s="278"/>
      <c r="AI324" s="278"/>
      <c r="AJ324" s="10"/>
      <c r="AK324" s="10"/>
      <c r="AO324" s="24"/>
      <c r="AS324" s="10"/>
      <c r="AW324" s="24"/>
    </row>
    <row r="325" spans="1:49">
      <c r="A325" s="4"/>
      <c r="B325" s="28"/>
      <c r="C325" s="28"/>
      <c r="D325" s="28"/>
      <c r="E325" s="28"/>
      <c r="F325" s="28"/>
      <c r="G325" s="28"/>
      <c r="H325" s="28"/>
      <c r="I325" s="278"/>
      <c r="J325" s="278"/>
      <c r="K325" s="28"/>
      <c r="L325" s="28"/>
      <c r="M325" s="28"/>
      <c r="N325" s="28"/>
      <c r="O325" s="278"/>
      <c r="P325" s="278"/>
      <c r="Q325" s="278"/>
      <c r="R325" s="278"/>
      <c r="S325" s="17"/>
      <c r="T325" s="28"/>
      <c r="U325" s="28"/>
      <c r="V325" s="28"/>
      <c r="W325" s="28"/>
      <c r="X325" s="28"/>
      <c r="Y325" s="28"/>
      <c r="Z325" s="28"/>
      <c r="AA325" s="278"/>
      <c r="AB325" s="278"/>
      <c r="AC325" s="28"/>
      <c r="AD325" s="28"/>
      <c r="AE325" s="28"/>
      <c r="AF325" s="28"/>
      <c r="AG325" s="28"/>
      <c r="AH325" s="278"/>
      <c r="AI325" s="278"/>
      <c r="AJ325" s="10"/>
      <c r="AK325" s="10"/>
      <c r="AO325" s="24"/>
      <c r="AS325" s="10"/>
      <c r="AW325" s="24"/>
    </row>
    <row r="326" spans="1:49">
      <c r="A326" s="4"/>
      <c r="B326" s="28"/>
      <c r="C326" s="28"/>
      <c r="D326" s="28"/>
      <c r="E326" s="28"/>
      <c r="F326" s="28"/>
      <c r="G326" s="28"/>
      <c r="H326" s="28"/>
      <c r="I326" s="278"/>
      <c r="J326" s="278"/>
      <c r="K326" s="28"/>
      <c r="L326" s="28"/>
      <c r="M326" s="28"/>
      <c r="N326" s="28"/>
      <c r="O326" s="278"/>
      <c r="P326" s="278"/>
      <c r="Q326" s="278"/>
      <c r="R326" s="278"/>
      <c r="S326" s="17"/>
      <c r="T326" s="28"/>
      <c r="U326" s="28"/>
      <c r="V326" s="28"/>
      <c r="W326" s="28"/>
      <c r="X326" s="28"/>
      <c r="Y326" s="28"/>
      <c r="Z326" s="28"/>
      <c r="AA326" s="278"/>
      <c r="AB326" s="278"/>
      <c r="AC326" s="28"/>
      <c r="AD326" s="28"/>
      <c r="AE326" s="28"/>
      <c r="AF326" s="28"/>
      <c r="AG326" s="28"/>
      <c r="AH326" s="278"/>
      <c r="AI326" s="278"/>
      <c r="AJ326" s="10"/>
      <c r="AK326" s="10"/>
      <c r="AO326" s="24"/>
      <c r="AS326" s="10"/>
      <c r="AW326" s="24"/>
    </row>
    <row r="327" spans="1:49">
      <c r="A327" s="4"/>
      <c r="B327" s="28"/>
      <c r="C327" s="28"/>
      <c r="D327" s="28"/>
      <c r="E327" s="28"/>
      <c r="F327" s="28"/>
      <c r="G327" s="28"/>
      <c r="H327" s="28"/>
      <c r="I327" s="278"/>
      <c r="J327" s="278"/>
      <c r="K327" s="28"/>
      <c r="L327" s="28"/>
      <c r="M327" s="28"/>
      <c r="N327" s="28"/>
      <c r="O327" s="278"/>
      <c r="P327" s="278"/>
      <c r="Q327" s="278"/>
      <c r="R327" s="278"/>
      <c r="S327" s="17"/>
      <c r="T327" s="28"/>
      <c r="U327" s="28"/>
      <c r="V327" s="28"/>
      <c r="W327" s="28"/>
      <c r="X327" s="28"/>
      <c r="Y327" s="28"/>
      <c r="Z327" s="28"/>
      <c r="AA327" s="278"/>
      <c r="AB327" s="278"/>
      <c r="AC327" s="28"/>
      <c r="AD327" s="28"/>
      <c r="AE327" s="28"/>
      <c r="AF327" s="28"/>
      <c r="AG327" s="28"/>
      <c r="AH327" s="278"/>
      <c r="AI327" s="278"/>
      <c r="AJ327" s="10"/>
      <c r="AK327" s="10"/>
      <c r="AO327" s="24"/>
      <c r="AS327" s="10"/>
      <c r="AW327" s="24"/>
    </row>
    <row r="328" spans="1:49">
      <c r="A328" s="4"/>
      <c r="B328" s="28"/>
      <c r="C328" s="28"/>
      <c r="D328" s="28"/>
      <c r="E328" s="28"/>
      <c r="F328" s="28"/>
      <c r="G328" s="28"/>
      <c r="H328" s="28"/>
      <c r="I328" s="278"/>
      <c r="J328" s="278"/>
      <c r="K328" s="28"/>
      <c r="L328" s="28"/>
      <c r="M328" s="28"/>
      <c r="N328" s="28"/>
      <c r="O328" s="278"/>
      <c r="P328" s="278"/>
      <c r="Q328" s="278"/>
      <c r="R328" s="278"/>
      <c r="S328" s="17"/>
      <c r="T328" s="28"/>
      <c r="U328" s="28"/>
      <c r="V328" s="28"/>
      <c r="W328" s="28"/>
      <c r="X328" s="28"/>
      <c r="Y328" s="28"/>
      <c r="Z328" s="28"/>
      <c r="AA328" s="278"/>
      <c r="AB328" s="278"/>
      <c r="AC328" s="28"/>
      <c r="AD328" s="28"/>
      <c r="AE328" s="28"/>
      <c r="AF328" s="28"/>
      <c r="AG328" s="28"/>
      <c r="AH328" s="278"/>
      <c r="AI328" s="278"/>
      <c r="AJ328" s="10"/>
      <c r="AK328" s="10"/>
      <c r="AO328" s="24"/>
      <c r="AS328" s="10"/>
      <c r="AW328" s="24"/>
    </row>
    <row r="329" spans="1:49">
      <c r="A329" s="4"/>
      <c r="B329" s="28"/>
      <c r="C329" s="28"/>
      <c r="D329" s="28"/>
      <c r="E329" s="28"/>
      <c r="F329" s="28"/>
      <c r="G329" s="28"/>
      <c r="H329" s="28"/>
      <c r="I329" s="278"/>
      <c r="J329" s="278"/>
      <c r="K329" s="28"/>
      <c r="L329" s="28"/>
      <c r="M329" s="28"/>
      <c r="N329" s="28"/>
      <c r="O329" s="278"/>
      <c r="P329" s="278"/>
      <c r="Q329" s="278"/>
      <c r="R329" s="278"/>
      <c r="S329" s="17"/>
      <c r="T329" s="28"/>
      <c r="U329" s="28"/>
      <c r="V329" s="28"/>
      <c r="W329" s="28"/>
      <c r="X329" s="28"/>
      <c r="Y329" s="28"/>
      <c r="Z329" s="28"/>
      <c r="AA329" s="278"/>
      <c r="AB329" s="278"/>
      <c r="AC329" s="28"/>
      <c r="AD329" s="28"/>
      <c r="AE329" s="28"/>
      <c r="AF329" s="28"/>
      <c r="AG329" s="28"/>
      <c r="AH329" s="278"/>
      <c r="AI329" s="278"/>
      <c r="AJ329" s="10"/>
      <c r="AK329" s="10"/>
      <c r="AO329" s="24"/>
      <c r="AS329" s="10"/>
      <c r="AW329" s="24"/>
    </row>
    <row r="330" spans="1:49">
      <c r="A330" s="4"/>
      <c r="B330" s="28"/>
      <c r="C330" s="28"/>
      <c r="D330" s="28"/>
      <c r="E330" s="28"/>
      <c r="F330" s="28"/>
      <c r="G330" s="28"/>
      <c r="H330" s="28"/>
      <c r="I330" s="278"/>
      <c r="J330" s="278"/>
      <c r="K330" s="28"/>
      <c r="L330" s="28"/>
      <c r="M330" s="28"/>
      <c r="N330" s="28"/>
      <c r="O330" s="278"/>
      <c r="P330" s="278"/>
      <c r="Q330" s="278"/>
      <c r="R330" s="278"/>
      <c r="S330" s="17"/>
      <c r="T330" s="28"/>
      <c r="U330" s="28"/>
      <c r="V330" s="28"/>
      <c r="W330" s="28"/>
      <c r="X330" s="28"/>
      <c r="Y330" s="28"/>
      <c r="Z330" s="28"/>
      <c r="AA330" s="278"/>
      <c r="AB330" s="278"/>
      <c r="AC330" s="28"/>
      <c r="AD330" s="28"/>
      <c r="AE330" s="28"/>
      <c r="AF330" s="28"/>
      <c r="AG330" s="28"/>
      <c r="AH330" s="278"/>
      <c r="AI330" s="278"/>
      <c r="AJ330" s="10"/>
      <c r="AK330" s="10"/>
      <c r="AO330" s="24"/>
      <c r="AS330" s="10"/>
      <c r="AW330" s="24"/>
    </row>
    <row r="331" spans="1:49">
      <c r="A331" s="4"/>
      <c r="B331" s="28"/>
      <c r="C331" s="28"/>
      <c r="D331" s="28"/>
      <c r="E331" s="28"/>
      <c r="F331" s="28"/>
      <c r="G331" s="28"/>
      <c r="H331" s="28"/>
      <c r="I331" s="278"/>
      <c r="J331" s="278"/>
      <c r="K331" s="28"/>
      <c r="L331" s="28"/>
      <c r="M331" s="28"/>
      <c r="N331" s="28"/>
      <c r="O331" s="278"/>
      <c r="P331" s="278"/>
      <c r="Q331" s="278"/>
      <c r="R331" s="278"/>
      <c r="S331" s="17"/>
      <c r="T331" s="28"/>
      <c r="U331" s="28"/>
      <c r="V331" s="28"/>
      <c r="W331" s="28"/>
      <c r="X331" s="28"/>
      <c r="Y331" s="28"/>
      <c r="Z331" s="28"/>
      <c r="AA331" s="278"/>
      <c r="AB331" s="278"/>
      <c r="AC331" s="28"/>
      <c r="AD331" s="28"/>
      <c r="AE331" s="28"/>
      <c r="AF331" s="28"/>
      <c r="AG331" s="28"/>
      <c r="AH331" s="278"/>
      <c r="AI331" s="278"/>
      <c r="AJ331" s="10"/>
      <c r="AK331" s="10"/>
      <c r="AO331" s="24"/>
      <c r="AS331" s="10"/>
      <c r="AW331" s="24"/>
    </row>
    <row r="332" spans="1:49">
      <c r="A332" s="4"/>
      <c r="B332" s="28"/>
      <c r="C332" s="28"/>
      <c r="D332" s="28"/>
      <c r="E332" s="28"/>
      <c r="F332" s="28"/>
      <c r="G332" s="28"/>
      <c r="H332" s="28"/>
      <c r="I332" s="278"/>
      <c r="J332" s="278"/>
      <c r="K332" s="28"/>
      <c r="L332" s="28"/>
      <c r="M332" s="28"/>
      <c r="N332" s="28"/>
      <c r="O332" s="278"/>
      <c r="P332" s="278"/>
      <c r="Q332" s="278"/>
      <c r="R332" s="278"/>
      <c r="S332" s="17"/>
      <c r="T332" s="28"/>
      <c r="U332" s="28"/>
      <c r="V332" s="28"/>
      <c r="W332" s="28"/>
      <c r="X332" s="28"/>
      <c r="Y332" s="28"/>
      <c r="Z332" s="28"/>
      <c r="AA332" s="278"/>
      <c r="AB332" s="278"/>
      <c r="AC332" s="28"/>
      <c r="AD332" s="28"/>
      <c r="AE332" s="28"/>
      <c r="AF332" s="28"/>
      <c r="AG332" s="28"/>
      <c r="AH332" s="278"/>
      <c r="AI332" s="278"/>
      <c r="AJ332" s="10"/>
      <c r="AK332" s="10"/>
      <c r="AO332" s="24"/>
      <c r="AS332" s="10"/>
      <c r="AW332" s="24"/>
    </row>
    <row r="333" spans="1:49">
      <c r="A333" s="4"/>
      <c r="B333" s="28"/>
      <c r="C333" s="28"/>
      <c r="D333" s="28"/>
      <c r="E333" s="28"/>
      <c r="F333" s="28"/>
      <c r="G333" s="28"/>
      <c r="H333" s="28"/>
      <c r="I333" s="278"/>
      <c r="J333" s="278"/>
      <c r="K333" s="28"/>
      <c r="L333" s="28"/>
      <c r="M333" s="28"/>
      <c r="N333" s="28"/>
      <c r="O333" s="278"/>
      <c r="P333" s="278"/>
      <c r="Q333" s="278"/>
      <c r="R333" s="278"/>
      <c r="S333" s="17"/>
      <c r="T333" s="28"/>
      <c r="U333" s="28"/>
      <c r="V333" s="28"/>
      <c r="W333" s="28"/>
      <c r="X333" s="28"/>
      <c r="Y333" s="28"/>
      <c r="Z333" s="28"/>
      <c r="AA333" s="278"/>
      <c r="AB333" s="278"/>
      <c r="AC333" s="28"/>
      <c r="AD333" s="28"/>
      <c r="AE333" s="28"/>
      <c r="AF333" s="28"/>
      <c r="AG333" s="28"/>
      <c r="AH333" s="278"/>
      <c r="AI333" s="278"/>
      <c r="AJ333" s="10"/>
      <c r="AK333" s="10"/>
      <c r="AO333" s="24"/>
      <c r="AS333" s="10"/>
      <c r="AW333" s="24"/>
    </row>
    <row r="334" spans="1:49">
      <c r="A334" s="4"/>
      <c r="B334" s="28"/>
      <c r="C334" s="28"/>
      <c r="D334" s="28"/>
      <c r="E334" s="28"/>
      <c r="F334" s="28"/>
      <c r="G334" s="28"/>
      <c r="H334" s="28"/>
      <c r="I334" s="278"/>
      <c r="J334" s="278"/>
      <c r="K334" s="28"/>
      <c r="L334" s="28"/>
      <c r="M334" s="28"/>
      <c r="N334" s="28"/>
      <c r="O334" s="278"/>
      <c r="P334" s="278"/>
      <c r="Q334" s="278"/>
      <c r="R334" s="278"/>
      <c r="S334" s="17"/>
      <c r="T334" s="28"/>
      <c r="U334" s="28"/>
      <c r="V334" s="28"/>
      <c r="W334" s="28"/>
      <c r="X334" s="28"/>
      <c r="Y334" s="28"/>
      <c r="Z334" s="28"/>
      <c r="AA334" s="278"/>
      <c r="AB334" s="278"/>
      <c r="AC334" s="28"/>
      <c r="AD334" s="28"/>
      <c r="AE334" s="28"/>
      <c r="AF334" s="28"/>
      <c r="AG334" s="28"/>
      <c r="AH334" s="278"/>
      <c r="AI334" s="278"/>
      <c r="AJ334" s="10"/>
      <c r="AK334" s="10"/>
      <c r="AO334" s="24"/>
      <c r="AS334" s="10"/>
      <c r="AW334" s="24"/>
    </row>
    <row r="335" spans="1:49">
      <c r="A335" s="4"/>
      <c r="B335" s="28"/>
      <c r="C335" s="28"/>
      <c r="D335" s="28"/>
      <c r="E335" s="28"/>
      <c r="F335" s="28"/>
      <c r="G335" s="28"/>
      <c r="H335" s="28"/>
      <c r="I335" s="278"/>
      <c r="J335" s="278"/>
      <c r="K335" s="28"/>
      <c r="L335" s="28"/>
      <c r="M335" s="28"/>
      <c r="N335" s="28"/>
      <c r="O335" s="278"/>
      <c r="P335" s="278"/>
      <c r="Q335" s="278"/>
      <c r="R335" s="278"/>
      <c r="S335" s="17"/>
      <c r="T335" s="28"/>
      <c r="U335" s="28"/>
      <c r="V335" s="28"/>
      <c r="W335" s="28"/>
      <c r="X335" s="28"/>
      <c r="Y335" s="28"/>
      <c r="Z335" s="28"/>
      <c r="AA335" s="278"/>
      <c r="AB335" s="278"/>
      <c r="AC335" s="28"/>
      <c r="AD335" s="28"/>
      <c r="AE335" s="28"/>
      <c r="AF335" s="28"/>
      <c r="AG335" s="28"/>
      <c r="AH335" s="278"/>
      <c r="AI335" s="278"/>
      <c r="AJ335" s="10"/>
      <c r="AK335" s="10"/>
      <c r="AO335" s="24"/>
      <c r="AS335" s="10"/>
      <c r="AW335" s="24"/>
    </row>
    <row r="336" spans="1:49">
      <c r="A336" s="4"/>
      <c r="B336" s="28"/>
      <c r="C336" s="28"/>
      <c r="D336" s="28"/>
      <c r="E336" s="28"/>
      <c r="F336" s="28"/>
      <c r="G336" s="28"/>
      <c r="H336" s="28"/>
      <c r="I336" s="278"/>
      <c r="J336" s="278"/>
      <c r="K336" s="28"/>
      <c r="L336" s="28"/>
      <c r="M336" s="28"/>
      <c r="N336" s="28"/>
      <c r="O336" s="278"/>
      <c r="P336" s="278"/>
      <c r="Q336" s="278"/>
      <c r="R336" s="278"/>
      <c r="S336" s="17"/>
      <c r="T336" s="28"/>
      <c r="U336" s="28"/>
      <c r="V336" s="28"/>
      <c r="W336" s="28"/>
      <c r="X336" s="28"/>
      <c r="Y336" s="28"/>
      <c r="Z336" s="28"/>
      <c r="AA336" s="278"/>
      <c r="AB336" s="278"/>
      <c r="AC336" s="28"/>
      <c r="AD336" s="28"/>
      <c r="AE336" s="28"/>
      <c r="AF336" s="28"/>
      <c r="AG336" s="28"/>
      <c r="AH336" s="278"/>
      <c r="AI336" s="278"/>
      <c r="AJ336" s="10"/>
      <c r="AK336" s="10"/>
      <c r="AO336" s="24"/>
      <c r="AS336" s="10"/>
      <c r="AW336" s="24"/>
    </row>
    <row r="337" spans="1:49">
      <c r="A337" s="4"/>
      <c r="B337" s="28"/>
      <c r="C337" s="28"/>
      <c r="D337" s="28"/>
      <c r="E337" s="28"/>
      <c r="F337" s="28"/>
      <c r="G337" s="28"/>
      <c r="H337" s="28"/>
      <c r="I337" s="278"/>
      <c r="J337" s="278"/>
      <c r="K337" s="28"/>
      <c r="L337" s="28"/>
      <c r="M337" s="28"/>
      <c r="N337" s="28"/>
      <c r="O337" s="278"/>
      <c r="P337" s="278"/>
      <c r="Q337" s="278"/>
      <c r="R337" s="278"/>
      <c r="S337" s="17"/>
      <c r="T337" s="28"/>
      <c r="U337" s="28"/>
      <c r="V337" s="28"/>
      <c r="W337" s="28"/>
      <c r="X337" s="28"/>
      <c r="Y337" s="28"/>
      <c r="Z337" s="28"/>
      <c r="AA337" s="278"/>
      <c r="AB337" s="278"/>
      <c r="AC337" s="28"/>
      <c r="AD337" s="28"/>
      <c r="AE337" s="28"/>
      <c r="AF337" s="28"/>
      <c r="AG337" s="28"/>
      <c r="AH337" s="278"/>
      <c r="AI337" s="278"/>
      <c r="AJ337" s="10"/>
      <c r="AK337" s="10"/>
      <c r="AO337" s="24"/>
      <c r="AS337" s="10"/>
      <c r="AW337" s="24"/>
    </row>
    <row r="338" spans="1:49">
      <c r="A338" s="4"/>
      <c r="B338" s="28"/>
      <c r="C338" s="28"/>
      <c r="D338" s="28"/>
      <c r="E338" s="28"/>
      <c r="F338" s="28"/>
      <c r="G338" s="28"/>
      <c r="H338" s="28"/>
      <c r="I338" s="278"/>
      <c r="J338" s="278"/>
      <c r="K338" s="28"/>
      <c r="L338" s="28"/>
      <c r="M338" s="28"/>
      <c r="N338" s="28"/>
      <c r="O338" s="278"/>
      <c r="P338" s="278"/>
      <c r="Q338" s="278"/>
      <c r="R338" s="278"/>
      <c r="S338" s="17"/>
      <c r="T338" s="28"/>
      <c r="U338" s="28"/>
      <c r="V338" s="28"/>
      <c r="W338" s="28"/>
      <c r="X338" s="28"/>
      <c r="Y338" s="28"/>
      <c r="Z338" s="28"/>
      <c r="AA338" s="278"/>
      <c r="AB338" s="278"/>
      <c r="AC338" s="28"/>
      <c r="AD338" s="28"/>
      <c r="AE338" s="28"/>
      <c r="AF338" s="28"/>
      <c r="AG338" s="28"/>
      <c r="AH338" s="278"/>
      <c r="AI338" s="278"/>
      <c r="AJ338" s="10"/>
      <c r="AK338" s="10"/>
      <c r="AO338" s="24"/>
      <c r="AS338" s="10"/>
      <c r="AW338" s="24"/>
    </row>
    <row r="339" spans="1:49">
      <c r="A339" s="4"/>
      <c r="B339" s="28"/>
      <c r="C339" s="28"/>
      <c r="D339" s="28"/>
      <c r="E339" s="28"/>
      <c r="F339" s="28"/>
      <c r="G339" s="28"/>
      <c r="H339" s="28"/>
      <c r="I339" s="278"/>
      <c r="J339" s="278"/>
      <c r="K339" s="28"/>
      <c r="L339" s="28"/>
      <c r="M339" s="28"/>
      <c r="N339" s="28"/>
      <c r="O339" s="278"/>
      <c r="P339" s="278"/>
      <c r="Q339" s="278"/>
      <c r="R339" s="278"/>
      <c r="S339" s="17"/>
      <c r="T339" s="28"/>
      <c r="U339" s="28"/>
      <c r="V339" s="28"/>
      <c r="W339" s="28"/>
      <c r="X339" s="28"/>
      <c r="Y339" s="28"/>
      <c r="Z339" s="28"/>
      <c r="AA339" s="278"/>
      <c r="AB339" s="278"/>
      <c r="AC339" s="28"/>
      <c r="AD339" s="28"/>
      <c r="AE339" s="28"/>
      <c r="AF339" s="28"/>
      <c r="AG339" s="28"/>
      <c r="AH339" s="278"/>
      <c r="AI339" s="278"/>
      <c r="AJ339" s="10"/>
      <c r="AK339" s="10"/>
      <c r="AO339" s="24"/>
      <c r="AS339" s="10"/>
      <c r="AW339" s="24"/>
    </row>
    <row r="340" spans="1:49">
      <c r="A340" s="4"/>
      <c r="B340" s="28"/>
      <c r="C340" s="28"/>
      <c r="D340" s="28"/>
      <c r="E340" s="28"/>
      <c r="F340" s="28"/>
      <c r="G340" s="28"/>
      <c r="H340" s="28"/>
      <c r="I340" s="278"/>
      <c r="J340" s="278"/>
      <c r="K340" s="28"/>
      <c r="L340" s="28"/>
      <c r="M340" s="28"/>
      <c r="N340" s="28"/>
      <c r="O340" s="278"/>
      <c r="P340" s="278"/>
      <c r="Q340" s="278"/>
      <c r="R340" s="278"/>
      <c r="S340" s="17"/>
      <c r="T340" s="28"/>
      <c r="U340" s="28"/>
      <c r="V340" s="28"/>
      <c r="W340" s="28"/>
      <c r="X340" s="28"/>
      <c r="Y340" s="28"/>
      <c r="Z340" s="28"/>
      <c r="AA340" s="278"/>
      <c r="AB340" s="278"/>
      <c r="AC340" s="28"/>
      <c r="AD340" s="28"/>
      <c r="AE340" s="28"/>
      <c r="AF340" s="28"/>
      <c r="AG340" s="28"/>
      <c r="AH340" s="278"/>
      <c r="AI340" s="278"/>
      <c r="AJ340" s="10"/>
      <c r="AK340" s="10"/>
      <c r="AO340" s="24"/>
      <c r="AS340" s="10"/>
      <c r="AW340" s="24"/>
    </row>
    <row r="341" spans="1:49">
      <c r="A341" s="4"/>
      <c r="B341" s="28"/>
      <c r="C341" s="28"/>
      <c r="D341" s="28"/>
      <c r="E341" s="28"/>
      <c r="F341" s="28"/>
      <c r="G341" s="28"/>
      <c r="H341" s="28"/>
      <c r="I341" s="278"/>
      <c r="J341" s="278"/>
      <c r="K341" s="28"/>
      <c r="L341" s="28"/>
      <c r="M341" s="28"/>
      <c r="N341" s="28"/>
      <c r="O341" s="278"/>
      <c r="P341" s="278"/>
      <c r="Q341" s="278"/>
      <c r="R341" s="278"/>
      <c r="S341" s="17"/>
      <c r="T341" s="28"/>
      <c r="U341" s="28"/>
      <c r="V341" s="28"/>
      <c r="W341" s="28"/>
      <c r="X341" s="28"/>
      <c r="Y341" s="28"/>
      <c r="Z341" s="28"/>
      <c r="AA341" s="278"/>
      <c r="AB341" s="278"/>
      <c r="AC341" s="28"/>
      <c r="AD341" s="28"/>
      <c r="AE341" s="28"/>
      <c r="AF341" s="28"/>
      <c r="AG341" s="28"/>
      <c r="AH341" s="278"/>
      <c r="AI341" s="278"/>
      <c r="AJ341" s="10"/>
      <c r="AK341" s="10"/>
      <c r="AO341" s="24"/>
      <c r="AS341" s="10"/>
      <c r="AW341" s="24"/>
    </row>
    <row r="342" spans="1:49">
      <c r="A342" s="4"/>
      <c r="B342" s="28"/>
      <c r="C342" s="28"/>
      <c r="D342" s="28"/>
      <c r="E342" s="28"/>
      <c r="F342" s="28"/>
      <c r="G342" s="28"/>
      <c r="H342" s="28"/>
      <c r="I342" s="278"/>
      <c r="J342" s="278"/>
      <c r="K342" s="28"/>
      <c r="L342" s="28"/>
      <c r="M342" s="28"/>
      <c r="N342" s="28"/>
      <c r="O342" s="278"/>
      <c r="P342" s="278"/>
      <c r="Q342" s="278"/>
      <c r="R342" s="278"/>
      <c r="S342" s="17"/>
      <c r="T342" s="28"/>
      <c r="U342" s="28"/>
      <c r="V342" s="28"/>
      <c r="W342" s="28"/>
      <c r="X342" s="28"/>
      <c r="Y342" s="28"/>
      <c r="Z342" s="28"/>
      <c r="AA342" s="278"/>
      <c r="AB342" s="278"/>
      <c r="AC342" s="28"/>
      <c r="AD342" s="28"/>
      <c r="AE342" s="28"/>
      <c r="AF342" s="28"/>
      <c r="AG342" s="28"/>
      <c r="AH342" s="278"/>
      <c r="AI342" s="278"/>
      <c r="AJ342" s="10"/>
      <c r="AK342" s="10"/>
      <c r="AO342" s="24"/>
      <c r="AS342" s="10"/>
      <c r="AW342" s="24"/>
    </row>
    <row r="343" spans="1:49">
      <c r="A343" s="4"/>
      <c r="B343" s="28"/>
      <c r="C343" s="28"/>
      <c r="D343" s="28"/>
      <c r="E343" s="28"/>
      <c r="F343" s="28"/>
      <c r="G343" s="28"/>
      <c r="H343" s="28"/>
      <c r="I343" s="278"/>
      <c r="J343" s="278"/>
      <c r="K343" s="28"/>
      <c r="L343" s="28"/>
      <c r="M343" s="28"/>
      <c r="N343" s="28"/>
      <c r="O343" s="278"/>
      <c r="P343" s="278"/>
      <c r="Q343" s="278"/>
      <c r="R343" s="278"/>
      <c r="S343" s="17"/>
      <c r="T343" s="28"/>
      <c r="U343" s="28"/>
      <c r="V343" s="28"/>
      <c r="W343" s="28"/>
      <c r="X343" s="28"/>
      <c r="Y343" s="28"/>
      <c r="Z343" s="28"/>
      <c r="AA343" s="278"/>
      <c r="AB343" s="278"/>
      <c r="AC343" s="28"/>
      <c r="AD343" s="28"/>
      <c r="AE343" s="28"/>
      <c r="AF343" s="28"/>
      <c r="AG343" s="28"/>
      <c r="AH343" s="278"/>
      <c r="AI343" s="278"/>
      <c r="AJ343" s="10"/>
      <c r="AK343" s="10"/>
      <c r="AO343" s="24"/>
      <c r="AS343" s="10"/>
      <c r="AW343" s="24"/>
    </row>
    <row r="344" spans="1:49">
      <c r="A344" s="4"/>
      <c r="B344" s="28"/>
      <c r="C344" s="28"/>
      <c r="D344" s="28"/>
      <c r="E344" s="28"/>
      <c r="F344" s="28"/>
      <c r="G344" s="28"/>
      <c r="H344" s="28"/>
      <c r="I344" s="278"/>
      <c r="J344" s="278"/>
      <c r="K344" s="28"/>
      <c r="L344" s="28"/>
      <c r="M344" s="28"/>
      <c r="N344" s="28"/>
      <c r="O344" s="278"/>
      <c r="P344" s="278"/>
      <c r="Q344" s="278"/>
      <c r="R344" s="278"/>
      <c r="S344" s="17"/>
      <c r="T344" s="28"/>
      <c r="U344" s="28"/>
      <c r="V344" s="28"/>
      <c r="W344" s="28"/>
      <c r="X344" s="28"/>
      <c r="Y344" s="28"/>
      <c r="Z344" s="28"/>
      <c r="AA344" s="278"/>
      <c r="AB344" s="278"/>
      <c r="AC344" s="28"/>
      <c r="AD344" s="28"/>
      <c r="AE344" s="28"/>
      <c r="AF344" s="28"/>
      <c r="AG344" s="28"/>
      <c r="AH344" s="278"/>
      <c r="AI344" s="278"/>
      <c r="AJ344" s="10"/>
      <c r="AK344" s="10"/>
      <c r="AO344" s="24"/>
      <c r="AS344" s="10"/>
      <c r="AW344" s="24"/>
    </row>
    <row r="345" spans="1:49">
      <c r="A345" s="4"/>
      <c r="B345" s="28"/>
      <c r="C345" s="28"/>
      <c r="D345" s="28"/>
      <c r="E345" s="28"/>
      <c r="F345" s="28"/>
      <c r="G345" s="28"/>
      <c r="H345" s="28"/>
      <c r="I345" s="278"/>
      <c r="J345" s="278"/>
      <c r="K345" s="28"/>
      <c r="L345" s="28"/>
      <c r="M345" s="28"/>
      <c r="N345" s="28"/>
      <c r="O345" s="278"/>
      <c r="P345" s="278"/>
      <c r="Q345" s="278"/>
      <c r="R345" s="278"/>
      <c r="S345" s="17"/>
      <c r="T345" s="28"/>
      <c r="U345" s="28"/>
      <c r="V345" s="28"/>
      <c r="W345" s="28"/>
      <c r="X345" s="28"/>
      <c r="Y345" s="28"/>
      <c r="Z345" s="28"/>
      <c r="AA345" s="278"/>
      <c r="AB345" s="278"/>
      <c r="AC345" s="28"/>
      <c r="AD345" s="28"/>
      <c r="AE345" s="28"/>
      <c r="AF345" s="28"/>
      <c r="AG345" s="28"/>
      <c r="AH345" s="278"/>
      <c r="AI345" s="278"/>
      <c r="AJ345" s="10"/>
      <c r="AK345" s="10"/>
      <c r="AO345" s="24"/>
      <c r="AS345" s="10"/>
      <c r="AW345" s="24"/>
    </row>
    <row r="346" spans="1:49">
      <c r="A346" s="4"/>
      <c r="B346" s="28"/>
      <c r="C346" s="28"/>
      <c r="D346" s="28"/>
      <c r="E346" s="28"/>
      <c r="F346" s="28"/>
      <c r="G346" s="28"/>
      <c r="H346" s="28"/>
      <c r="I346" s="278"/>
      <c r="J346" s="278"/>
      <c r="K346" s="28"/>
      <c r="L346" s="28"/>
      <c r="M346" s="28"/>
      <c r="N346" s="28"/>
      <c r="O346" s="278"/>
      <c r="P346" s="278"/>
      <c r="Q346" s="278"/>
      <c r="R346" s="278"/>
      <c r="S346" s="17"/>
      <c r="T346" s="28"/>
      <c r="U346" s="28"/>
      <c r="V346" s="28"/>
      <c r="W346" s="28"/>
      <c r="X346" s="28"/>
      <c r="Y346" s="28"/>
      <c r="Z346" s="28"/>
      <c r="AA346" s="278"/>
      <c r="AB346" s="278"/>
      <c r="AC346" s="28"/>
      <c r="AD346" s="28"/>
      <c r="AE346" s="28"/>
      <c r="AF346" s="28"/>
      <c r="AG346" s="28"/>
      <c r="AH346" s="278"/>
      <c r="AI346" s="278"/>
      <c r="AJ346" s="10"/>
      <c r="AK346" s="10"/>
      <c r="AO346" s="24"/>
      <c r="AS346" s="10"/>
      <c r="AW346" s="24"/>
    </row>
    <row r="347" spans="1:49">
      <c r="A347" s="4"/>
      <c r="B347" s="28"/>
      <c r="C347" s="28"/>
      <c r="D347" s="28"/>
      <c r="E347" s="28"/>
      <c r="F347" s="28"/>
      <c r="G347" s="28"/>
      <c r="H347" s="28"/>
      <c r="I347" s="278"/>
      <c r="J347" s="278"/>
      <c r="K347" s="28"/>
      <c r="L347" s="28"/>
      <c r="M347" s="28"/>
      <c r="N347" s="28"/>
      <c r="O347" s="278"/>
      <c r="P347" s="278"/>
      <c r="Q347" s="278"/>
      <c r="R347" s="278"/>
      <c r="S347" s="17"/>
      <c r="T347" s="28"/>
      <c r="U347" s="28"/>
      <c r="V347" s="28"/>
      <c r="W347" s="28"/>
      <c r="X347" s="28"/>
      <c r="Y347" s="28"/>
      <c r="Z347" s="28"/>
      <c r="AA347" s="278"/>
      <c r="AB347" s="278"/>
      <c r="AC347" s="28"/>
      <c r="AD347" s="28"/>
      <c r="AE347" s="28"/>
      <c r="AF347" s="28"/>
      <c r="AG347" s="28"/>
      <c r="AH347" s="278"/>
      <c r="AI347" s="278"/>
      <c r="AJ347" s="10"/>
      <c r="AK347" s="10"/>
      <c r="AO347" s="24"/>
      <c r="AS347" s="10"/>
      <c r="AW347" s="24"/>
    </row>
    <row r="348" spans="1:49">
      <c r="A348" s="4"/>
      <c r="B348" s="28"/>
      <c r="C348" s="28"/>
      <c r="D348" s="28"/>
      <c r="E348" s="28"/>
      <c r="F348" s="28"/>
      <c r="G348" s="28"/>
      <c r="H348" s="28"/>
      <c r="I348" s="278"/>
      <c r="J348" s="278"/>
      <c r="K348" s="28"/>
      <c r="L348" s="28"/>
      <c r="M348" s="28"/>
      <c r="N348" s="28"/>
      <c r="O348" s="278"/>
      <c r="P348" s="278"/>
      <c r="Q348" s="278"/>
      <c r="R348" s="278"/>
      <c r="S348" s="17"/>
      <c r="T348" s="28"/>
      <c r="U348" s="28"/>
      <c r="V348" s="28"/>
      <c r="W348" s="28"/>
      <c r="X348" s="28"/>
      <c r="Y348" s="28"/>
      <c r="Z348" s="28"/>
      <c r="AA348" s="278"/>
      <c r="AB348" s="278"/>
      <c r="AC348" s="28"/>
      <c r="AD348" s="28"/>
      <c r="AE348" s="28"/>
      <c r="AF348" s="28"/>
      <c r="AG348" s="28"/>
      <c r="AH348" s="278"/>
      <c r="AI348" s="278"/>
      <c r="AJ348" s="10"/>
      <c r="AK348" s="10"/>
      <c r="AO348" s="24"/>
      <c r="AS348" s="10"/>
      <c r="AW348" s="24"/>
    </row>
    <row r="349" spans="1:49">
      <c r="A349" s="4"/>
      <c r="B349" s="28"/>
      <c r="C349" s="28"/>
      <c r="D349" s="28"/>
      <c r="E349" s="28"/>
      <c r="F349" s="28"/>
      <c r="G349" s="28"/>
      <c r="H349" s="28"/>
      <c r="I349" s="278"/>
      <c r="J349" s="278"/>
      <c r="K349" s="28"/>
      <c r="L349" s="28"/>
      <c r="M349" s="28"/>
      <c r="N349" s="28"/>
      <c r="O349" s="278"/>
      <c r="P349" s="278"/>
      <c r="Q349" s="278"/>
      <c r="R349" s="278"/>
      <c r="S349" s="17"/>
      <c r="T349" s="28"/>
      <c r="U349" s="28"/>
      <c r="V349" s="28"/>
      <c r="W349" s="28"/>
      <c r="X349" s="28"/>
      <c r="Y349" s="28"/>
      <c r="Z349" s="28"/>
      <c r="AA349" s="278"/>
      <c r="AB349" s="278"/>
      <c r="AC349" s="28"/>
      <c r="AD349" s="28"/>
      <c r="AE349" s="28"/>
      <c r="AF349" s="28"/>
      <c r="AG349" s="28"/>
      <c r="AH349" s="278"/>
      <c r="AI349" s="278"/>
      <c r="AJ349" s="10"/>
      <c r="AK349" s="10"/>
      <c r="AO349" s="24"/>
      <c r="AS349" s="10"/>
      <c r="AW349" s="24"/>
    </row>
    <row r="350" spans="1:49">
      <c r="A350" s="4"/>
      <c r="B350" s="28"/>
      <c r="C350" s="28"/>
      <c r="D350" s="28"/>
      <c r="E350" s="28"/>
      <c r="F350" s="28"/>
      <c r="G350" s="28"/>
      <c r="H350" s="28"/>
      <c r="I350" s="278"/>
      <c r="J350" s="278"/>
      <c r="K350" s="28"/>
      <c r="L350" s="28"/>
      <c r="M350" s="28"/>
      <c r="N350" s="28"/>
      <c r="O350" s="278"/>
      <c r="P350" s="278"/>
      <c r="Q350" s="278"/>
      <c r="R350" s="278"/>
      <c r="S350" s="17"/>
      <c r="T350" s="28"/>
      <c r="U350" s="28"/>
      <c r="V350" s="28"/>
      <c r="W350" s="28"/>
      <c r="X350" s="28"/>
      <c r="Y350" s="28"/>
      <c r="Z350" s="28"/>
      <c r="AA350" s="278"/>
      <c r="AB350" s="278"/>
      <c r="AC350" s="28"/>
      <c r="AD350" s="28"/>
      <c r="AE350" s="28"/>
      <c r="AF350" s="28"/>
      <c r="AG350" s="28"/>
      <c r="AH350" s="278"/>
      <c r="AI350" s="278"/>
      <c r="AJ350" s="10"/>
      <c r="AK350" s="10"/>
      <c r="AO350" s="24"/>
      <c r="AS350" s="10"/>
      <c r="AW350" s="24"/>
    </row>
    <row r="351" spans="1:49">
      <c r="A351" s="4"/>
      <c r="B351" s="28"/>
      <c r="C351" s="28"/>
      <c r="D351" s="28"/>
      <c r="E351" s="28"/>
      <c r="F351" s="28"/>
      <c r="G351" s="28"/>
      <c r="H351" s="28"/>
      <c r="I351" s="278"/>
      <c r="J351" s="278"/>
      <c r="K351" s="28"/>
      <c r="L351" s="28"/>
      <c r="M351" s="28"/>
      <c r="N351" s="28"/>
      <c r="O351" s="278"/>
      <c r="P351" s="278"/>
      <c r="Q351" s="278"/>
      <c r="R351" s="278"/>
      <c r="S351" s="17"/>
      <c r="T351" s="28"/>
      <c r="U351" s="28"/>
      <c r="V351" s="28"/>
      <c r="W351" s="28"/>
      <c r="X351" s="28"/>
      <c r="Y351" s="28"/>
      <c r="Z351" s="28"/>
      <c r="AA351" s="278"/>
      <c r="AB351" s="278"/>
      <c r="AC351" s="28"/>
      <c r="AD351" s="28"/>
      <c r="AE351" s="28"/>
      <c r="AF351" s="28"/>
      <c r="AG351" s="28"/>
      <c r="AH351" s="278"/>
      <c r="AI351" s="278"/>
      <c r="AJ351" s="10"/>
      <c r="AK351" s="10"/>
      <c r="AO351" s="24"/>
      <c r="AS351" s="10"/>
      <c r="AW351" s="24"/>
    </row>
    <row r="352" spans="1:49">
      <c r="A352" s="4"/>
      <c r="B352" s="28"/>
      <c r="C352" s="28"/>
      <c r="D352" s="28"/>
      <c r="E352" s="28"/>
      <c r="F352" s="28"/>
      <c r="G352" s="28"/>
      <c r="H352" s="28"/>
      <c r="I352" s="278"/>
      <c r="J352" s="278"/>
      <c r="K352" s="28"/>
      <c r="L352" s="28"/>
      <c r="M352" s="28"/>
      <c r="N352" s="28"/>
      <c r="O352" s="278"/>
      <c r="P352" s="278"/>
      <c r="Q352" s="278"/>
      <c r="R352" s="278"/>
      <c r="S352" s="17"/>
      <c r="T352" s="28"/>
      <c r="U352" s="28"/>
      <c r="V352" s="28"/>
      <c r="W352" s="28"/>
      <c r="X352" s="28"/>
      <c r="Y352" s="28"/>
      <c r="Z352" s="28"/>
      <c r="AA352" s="278"/>
      <c r="AB352" s="278"/>
      <c r="AC352" s="28"/>
      <c r="AD352" s="28"/>
      <c r="AE352" s="28"/>
      <c r="AF352" s="28"/>
      <c r="AG352" s="28"/>
      <c r="AH352" s="278"/>
      <c r="AI352" s="278"/>
      <c r="AJ352" s="10"/>
      <c r="AK352" s="10"/>
      <c r="AO352" s="24"/>
      <c r="AS352" s="10"/>
      <c r="AW352" s="24"/>
    </row>
    <row r="353" spans="1:49">
      <c r="A353" s="4"/>
      <c r="B353" s="28"/>
      <c r="C353" s="28"/>
      <c r="D353" s="28"/>
      <c r="E353" s="28"/>
      <c r="F353" s="28"/>
      <c r="G353" s="28"/>
      <c r="H353" s="28"/>
      <c r="I353" s="278"/>
      <c r="J353" s="278"/>
      <c r="K353" s="28"/>
      <c r="L353" s="28"/>
      <c r="M353" s="28"/>
      <c r="N353" s="28"/>
      <c r="O353" s="278"/>
      <c r="P353" s="278"/>
      <c r="Q353" s="278"/>
      <c r="R353" s="278"/>
      <c r="S353" s="17"/>
      <c r="T353" s="28"/>
      <c r="U353" s="28"/>
      <c r="V353" s="28"/>
      <c r="W353" s="28"/>
      <c r="X353" s="28"/>
      <c r="Y353" s="28"/>
      <c r="Z353" s="28"/>
      <c r="AA353" s="278"/>
      <c r="AB353" s="278"/>
      <c r="AC353" s="28"/>
      <c r="AD353" s="28"/>
      <c r="AE353" s="28"/>
      <c r="AF353" s="28"/>
      <c r="AG353" s="28"/>
      <c r="AH353" s="278"/>
      <c r="AI353" s="278"/>
      <c r="AJ353" s="10"/>
      <c r="AK353" s="10"/>
      <c r="AO353" s="24"/>
      <c r="AS353" s="10"/>
      <c r="AW353" s="24"/>
    </row>
    <row r="354" spans="1:49">
      <c r="A354" s="4"/>
      <c r="B354" s="28"/>
      <c r="C354" s="28"/>
      <c r="D354" s="28"/>
      <c r="E354" s="28"/>
      <c r="F354" s="28"/>
      <c r="G354" s="28"/>
      <c r="H354" s="28"/>
      <c r="I354" s="278"/>
      <c r="J354" s="278"/>
      <c r="K354" s="28"/>
      <c r="L354" s="28"/>
      <c r="M354" s="28"/>
      <c r="N354" s="28"/>
      <c r="O354" s="278"/>
      <c r="P354" s="278"/>
      <c r="Q354" s="278"/>
      <c r="R354" s="278"/>
      <c r="S354" s="17"/>
      <c r="T354" s="28"/>
      <c r="U354" s="28"/>
      <c r="V354" s="28"/>
      <c r="W354" s="28"/>
      <c r="X354" s="28"/>
      <c r="Y354" s="28"/>
      <c r="Z354" s="28"/>
      <c r="AA354" s="278"/>
      <c r="AB354" s="278"/>
      <c r="AC354" s="28"/>
      <c r="AD354" s="28"/>
      <c r="AE354" s="28"/>
      <c r="AF354" s="28"/>
      <c r="AG354" s="28"/>
      <c r="AH354" s="278"/>
      <c r="AI354" s="278"/>
      <c r="AJ354" s="10"/>
      <c r="AK354" s="10"/>
      <c r="AO354" s="24"/>
      <c r="AS354" s="10"/>
      <c r="AW354" s="24"/>
    </row>
    <row r="355" spans="1:49">
      <c r="A355" s="4"/>
      <c r="B355" s="28"/>
      <c r="C355" s="28"/>
      <c r="D355" s="28"/>
      <c r="E355" s="28"/>
      <c r="F355" s="28"/>
      <c r="G355" s="28"/>
      <c r="H355" s="28"/>
      <c r="I355" s="278"/>
      <c r="J355" s="278"/>
      <c r="K355" s="28"/>
      <c r="L355" s="28"/>
      <c r="M355" s="28"/>
      <c r="N355" s="28"/>
      <c r="O355" s="278"/>
      <c r="P355" s="278"/>
      <c r="Q355" s="278"/>
      <c r="R355" s="278"/>
      <c r="S355" s="17"/>
      <c r="T355" s="28"/>
      <c r="U355" s="28"/>
      <c r="V355" s="28"/>
      <c r="W355" s="28"/>
      <c r="X355" s="28"/>
      <c r="Y355" s="28"/>
      <c r="Z355" s="28"/>
      <c r="AA355" s="278"/>
      <c r="AB355" s="278"/>
      <c r="AC355" s="28"/>
      <c r="AD355" s="28"/>
      <c r="AE355" s="28"/>
      <c r="AF355" s="28"/>
      <c r="AG355" s="28"/>
      <c r="AH355" s="278"/>
      <c r="AI355" s="278"/>
      <c r="AJ355" s="10"/>
      <c r="AK355" s="10"/>
      <c r="AO355" s="24"/>
      <c r="AS355" s="10"/>
      <c r="AW355" s="24"/>
    </row>
    <row r="356" spans="1:49">
      <c r="A356" s="4"/>
      <c r="B356" s="28"/>
      <c r="C356" s="28"/>
      <c r="D356" s="28"/>
      <c r="E356" s="28"/>
      <c r="F356" s="28"/>
      <c r="G356" s="28"/>
      <c r="H356" s="28"/>
      <c r="I356" s="278"/>
      <c r="J356" s="278"/>
      <c r="K356" s="28"/>
      <c r="L356" s="28"/>
      <c r="M356" s="28"/>
      <c r="N356" s="28"/>
      <c r="O356" s="278"/>
      <c r="P356" s="278"/>
      <c r="Q356" s="278"/>
      <c r="R356" s="278"/>
      <c r="S356" s="17"/>
      <c r="T356" s="28"/>
      <c r="U356" s="28"/>
      <c r="V356" s="28"/>
      <c r="W356" s="28"/>
      <c r="X356" s="28"/>
      <c r="Y356" s="28"/>
      <c r="Z356" s="28"/>
      <c r="AA356" s="278"/>
      <c r="AB356" s="278"/>
      <c r="AC356" s="28"/>
      <c r="AD356" s="28"/>
      <c r="AE356" s="28"/>
      <c r="AF356" s="28"/>
      <c r="AG356" s="28"/>
      <c r="AH356" s="278"/>
      <c r="AI356" s="278"/>
      <c r="AJ356" s="10"/>
      <c r="AK356" s="10"/>
      <c r="AO356" s="24"/>
      <c r="AS356" s="10"/>
      <c r="AW356" s="24"/>
    </row>
    <row r="357" spans="1:49">
      <c r="A357" s="4"/>
      <c r="B357" s="28"/>
      <c r="C357" s="28"/>
      <c r="D357" s="28"/>
      <c r="E357" s="28"/>
      <c r="F357" s="28"/>
      <c r="G357" s="28"/>
      <c r="H357" s="28"/>
      <c r="I357" s="278"/>
      <c r="J357" s="278"/>
      <c r="K357" s="28"/>
      <c r="L357" s="28"/>
      <c r="M357" s="28"/>
      <c r="N357" s="28"/>
      <c r="O357" s="278"/>
      <c r="P357" s="278"/>
      <c r="Q357" s="278"/>
      <c r="R357" s="278"/>
      <c r="S357" s="17"/>
      <c r="T357" s="28"/>
      <c r="U357" s="28"/>
      <c r="V357" s="28"/>
      <c r="W357" s="28"/>
      <c r="X357" s="28"/>
      <c r="Y357" s="28"/>
      <c r="Z357" s="28"/>
      <c r="AA357" s="278"/>
      <c r="AB357" s="278"/>
      <c r="AC357" s="28"/>
      <c r="AD357" s="28"/>
      <c r="AE357" s="28"/>
      <c r="AF357" s="28"/>
      <c r="AG357" s="28"/>
      <c r="AH357" s="278"/>
      <c r="AI357" s="278"/>
      <c r="AJ357" s="10"/>
      <c r="AK357" s="10"/>
      <c r="AO357" s="24"/>
      <c r="AS357" s="10"/>
      <c r="AW357" s="24"/>
    </row>
    <row r="358" spans="1:49">
      <c r="A358" s="4"/>
      <c r="B358" s="28"/>
      <c r="C358" s="28"/>
      <c r="D358" s="28"/>
      <c r="E358" s="28"/>
      <c r="F358" s="28"/>
      <c r="G358" s="28"/>
      <c r="H358" s="28"/>
      <c r="I358" s="278"/>
      <c r="J358" s="278"/>
      <c r="K358" s="28"/>
      <c r="L358" s="28"/>
      <c r="M358" s="28"/>
      <c r="N358" s="28"/>
      <c r="O358" s="278"/>
      <c r="P358" s="278"/>
      <c r="Q358" s="278"/>
      <c r="R358" s="278"/>
      <c r="S358" s="17"/>
      <c r="T358" s="28"/>
      <c r="U358" s="28"/>
      <c r="V358" s="28"/>
      <c r="W358" s="28"/>
      <c r="X358" s="28"/>
      <c r="Y358" s="28"/>
      <c r="Z358" s="28"/>
      <c r="AA358" s="278"/>
      <c r="AB358" s="278"/>
      <c r="AC358" s="28"/>
      <c r="AD358" s="28"/>
      <c r="AE358" s="28"/>
      <c r="AF358" s="28"/>
      <c r="AG358" s="28"/>
      <c r="AH358" s="278"/>
      <c r="AI358" s="278"/>
      <c r="AJ358" s="10"/>
      <c r="AK358" s="10"/>
      <c r="AO358" s="24"/>
      <c r="AS358" s="10"/>
      <c r="AW358" s="24"/>
    </row>
    <row r="359" spans="1:49">
      <c r="A359" s="4"/>
      <c r="B359" s="28"/>
      <c r="C359" s="28"/>
      <c r="D359" s="28"/>
      <c r="E359" s="28"/>
      <c r="F359" s="28"/>
      <c r="G359" s="28"/>
      <c r="H359" s="28"/>
      <c r="I359" s="278"/>
      <c r="J359" s="278"/>
      <c r="K359" s="28"/>
      <c r="L359" s="28"/>
      <c r="M359" s="28"/>
      <c r="N359" s="28"/>
      <c r="O359" s="278"/>
      <c r="P359" s="278"/>
      <c r="Q359" s="278"/>
      <c r="R359" s="278"/>
      <c r="S359" s="17"/>
      <c r="T359" s="28"/>
      <c r="U359" s="28"/>
      <c r="V359" s="28"/>
      <c r="W359" s="28"/>
      <c r="X359" s="28"/>
      <c r="Y359" s="28"/>
      <c r="Z359" s="28"/>
      <c r="AA359" s="278"/>
      <c r="AB359" s="278"/>
      <c r="AC359" s="28"/>
      <c r="AD359" s="28"/>
      <c r="AE359" s="28"/>
      <c r="AF359" s="28"/>
      <c r="AG359" s="28"/>
      <c r="AH359" s="278"/>
      <c r="AI359" s="278"/>
      <c r="AJ359" s="10"/>
      <c r="AK359" s="10"/>
      <c r="AO359" s="24"/>
      <c r="AS359" s="10"/>
      <c r="AW359" s="24"/>
    </row>
    <row r="360" spans="1:49">
      <c r="A360" s="4"/>
      <c r="B360" s="28"/>
      <c r="C360" s="28"/>
      <c r="D360" s="28"/>
      <c r="E360" s="28"/>
      <c r="F360" s="28"/>
      <c r="G360" s="28"/>
      <c r="H360" s="28"/>
      <c r="I360" s="278"/>
      <c r="J360" s="278"/>
      <c r="K360" s="28"/>
      <c r="L360" s="28"/>
      <c r="M360" s="28"/>
      <c r="N360" s="28"/>
      <c r="O360" s="278"/>
      <c r="P360" s="278"/>
      <c r="Q360" s="278"/>
      <c r="R360" s="278"/>
      <c r="S360" s="17"/>
      <c r="T360" s="28"/>
      <c r="U360" s="28"/>
      <c r="V360" s="28"/>
      <c r="W360" s="28"/>
      <c r="X360" s="28"/>
      <c r="Y360" s="28"/>
      <c r="Z360" s="28"/>
      <c r="AA360" s="278"/>
      <c r="AB360" s="278"/>
      <c r="AC360" s="28"/>
      <c r="AD360" s="28"/>
      <c r="AE360" s="28"/>
      <c r="AF360" s="28"/>
      <c r="AG360" s="28"/>
      <c r="AH360" s="278"/>
      <c r="AI360" s="278"/>
      <c r="AJ360" s="10"/>
      <c r="AK360" s="10"/>
      <c r="AO360" s="24"/>
      <c r="AS360" s="10"/>
      <c r="AW360" s="24"/>
    </row>
    <row r="361" spans="1:49">
      <c r="A361" s="4"/>
      <c r="B361" s="28"/>
      <c r="C361" s="28"/>
      <c r="D361" s="28"/>
      <c r="E361" s="28"/>
      <c r="F361" s="28"/>
      <c r="G361" s="28"/>
      <c r="H361" s="28"/>
      <c r="I361" s="278"/>
      <c r="J361" s="278"/>
      <c r="K361" s="28"/>
      <c r="L361" s="28"/>
      <c r="M361" s="28"/>
      <c r="N361" s="28"/>
      <c r="O361" s="278"/>
      <c r="P361" s="278"/>
      <c r="Q361" s="278"/>
      <c r="R361" s="278"/>
      <c r="S361" s="17"/>
      <c r="T361" s="28"/>
      <c r="U361" s="28"/>
      <c r="V361" s="28"/>
      <c r="W361" s="28"/>
      <c r="X361" s="28"/>
      <c r="Y361" s="28"/>
      <c r="Z361" s="28"/>
      <c r="AA361" s="278"/>
      <c r="AB361" s="278"/>
      <c r="AC361" s="28"/>
      <c r="AD361" s="28"/>
      <c r="AE361" s="28"/>
      <c r="AF361" s="28"/>
      <c r="AG361" s="28"/>
      <c r="AH361" s="278"/>
      <c r="AI361" s="278"/>
      <c r="AJ361" s="10"/>
      <c r="AK361" s="10"/>
      <c r="AO361" s="24"/>
      <c r="AS361" s="10"/>
      <c r="AW361" s="24"/>
    </row>
    <row r="362" spans="1:49">
      <c r="A362" s="4"/>
      <c r="B362" s="28"/>
      <c r="C362" s="28"/>
      <c r="D362" s="28"/>
      <c r="E362" s="28"/>
      <c r="F362" s="28"/>
      <c r="G362" s="28"/>
      <c r="H362" s="28"/>
      <c r="I362" s="278"/>
      <c r="J362" s="278"/>
      <c r="K362" s="28"/>
      <c r="L362" s="28"/>
      <c r="M362" s="28"/>
      <c r="N362" s="28"/>
      <c r="O362" s="278"/>
      <c r="P362" s="278"/>
      <c r="Q362" s="278"/>
      <c r="R362" s="278"/>
      <c r="S362" s="17"/>
      <c r="T362" s="28"/>
      <c r="U362" s="28"/>
      <c r="V362" s="28"/>
      <c r="W362" s="28"/>
      <c r="X362" s="28"/>
      <c r="Y362" s="28"/>
      <c r="Z362" s="28"/>
      <c r="AA362" s="278"/>
      <c r="AB362" s="278"/>
      <c r="AC362" s="28"/>
      <c r="AD362" s="28"/>
      <c r="AE362" s="28"/>
      <c r="AF362" s="28"/>
      <c r="AG362" s="28"/>
      <c r="AH362" s="278"/>
      <c r="AI362" s="278"/>
      <c r="AJ362" s="10"/>
      <c r="AK362" s="10"/>
      <c r="AO362" s="24"/>
      <c r="AS362" s="10"/>
      <c r="AW362" s="24"/>
    </row>
    <row r="363" spans="1:49">
      <c r="A363" s="4"/>
      <c r="B363" s="28"/>
      <c r="C363" s="28"/>
      <c r="D363" s="28"/>
      <c r="E363" s="28"/>
      <c r="F363" s="28"/>
      <c r="G363" s="28"/>
      <c r="H363" s="28"/>
      <c r="I363" s="278"/>
      <c r="J363" s="278"/>
      <c r="K363" s="28"/>
      <c r="L363" s="28"/>
      <c r="M363" s="28"/>
      <c r="N363" s="28"/>
      <c r="O363" s="278"/>
      <c r="P363" s="278"/>
      <c r="Q363" s="278"/>
      <c r="R363" s="278"/>
      <c r="S363" s="17"/>
      <c r="T363" s="28"/>
      <c r="U363" s="28"/>
      <c r="V363" s="28"/>
      <c r="W363" s="28"/>
      <c r="X363" s="28"/>
      <c r="Y363" s="28"/>
      <c r="Z363" s="28"/>
      <c r="AA363" s="278"/>
      <c r="AB363" s="278"/>
      <c r="AC363" s="28"/>
      <c r="AD363" s="28"/>
      <c r="AE363" s="28"/>
      <c r="AF363" s="28"/>
      <c r="AG363" s="28"/>
      <c r="AH363" s="278"/>
      <c r="AI363" s="278"/>
      <c r="AJ363" s="10"/>
      <c r="AK363" s="10"/>
      <c r="AO363" s="24"/>
      <c r="AS363" s="10"/>
      <c r="AW363" s="24"/>
    </row>
    <row r="364" spans="1:49">
      <c r="A364" s="4"/>
      <c r="B364" s="28"/>
      <c r="C364" s="28"/>
      <c r="D364" s="28"/>
      <c r="E364" s="28"/>
      <c r="F364" s="28"/>
      <c r="G364" s="28"/>
      <c r="H364" s="28"/>
      <c r="I364" s="278"/>
      <c r="J364" s="278"/>
      <c r="K364" s="28"/>
      <c r="L364" s="28"/>
      <c r="M364" s="28"/>
      <c r="N364" s="28"/>
      <c r="O364" s="278"/>
      <c r="P364" s="278"/>
      <c r="Q364" s="278"/>
      <c r="R364" s="278"/>
      <c r="S364" s="17"/>
      <c r="T364" s="28"/>
      <c r="U364" s="28"/>
      <c r="V364" s="28"/>
      <c r="W364" s="28"/>
      <c r="X364" s="28"/>
      <c r="Y364" s="28"/>
      <c r="Z364" s="28"/>
      <c r="AA364" s="278"/>
      <c r="AB364" s="278"/>
      <c r="AC364" s="28"/>
      <c r="AD364" s="28"/>
      <c r="AE364" s="28"/>
      <c r="AF364" s="28"/>
      <c r="AG364" s="28"/>
      <c r="AH364" s="278"/>
      <c r="AI364" s="278"/>
      <c r="AJ364" s="10"/>
      <c r="AK364" s="10"/>
      <c r="AO364" s="24"/>
      <c r="AS364" s="10"/>
      <c r="AW364" s="24"/>
    </row>
    <row r="365" spans="1:49">
      <c r="A365" s="4"/>
      <c r="B365" s="28"/>
      <c r="C365" s="28"/>
      <c r="D365" s="28"/>
      <c r="E365" s="28"/>
      <c r="F365" s="28"/>
      <c r="G365" s="28"/>
      <c r="H365" s="28"/>
      <c r="I365" s="278"/>
      <c r="J365" s="278"/>
      <c r="K365" s="28"/>
      <c r="L365" s="28"/>
      <c r="M365" s="28"/>
      <c r="N365" s="28"/>
      <c r="O365" s="278"/>
      <c r="P365" s="278"/>
      <c r="Q365" s="278"/>
      <c r="R365" s="278"/>
      <c r="S365" s="17"/>
      <c r="T365" s="28"/>
      <c r="U365" s="28"/>
      <c r="V365" s="28"/>
      <c r="W365" s="28"/>
      <c r="X365" s="28"/>
      <c r="Y365" s="28"/>
      <c r="Z365" s="28"/>
      <c r="AA365" s="278"/>
      <c r="AB365" s="278"/>
      <c r="AC365" s="28"/>
      <c r="AD365" s="28"/>
      <c r="AE365" s="28"/>
      <c r="AF365" s="28"/>
      <c r="AG365" s="28"/>
      <c r="AH365" s="278"/>
      <c r="AI365" s="278"/>
      <c r="AJ365" s="10"/>
      <c r="AK365" s="10"/>
      <c r="AO365" s="24"/>
      <c r="AS365" s="10"/>
      <c r="AW365" s="24"/>
    </row>
    <row r="366" spans="1:49">
      <c r="A366" s="4"/>
      <c r="B366" s="28"/>
      <c r="C366" s="28"/>
      <c r="D366" s="28"/>
      <c r="E366" s="28"/>
      <c r="F366" s="28"/>
      <c r="G366" s="28"/>
      <c r="H366" s="28"/>
      <c r="I366" s="278"/>
      <c r="J366" s="278"/>
      <c r="K366" s="28"/>
      <c r="L366" s="28"/>
      <c r="M366" s="28"/>
      <c r="N366" s="28"/>
      <c r="O366" s="278"/>
      <c r="P366" s="278"/>
      <c r="Q366" s="278"/>
      <c r="R366" s="278"/>
      <c r="S366" s="17"/>
      <c r="T366" s="28"/>
      <c r="U366" s="28"/>
      <c r="V366" s="28"/>
      <c r="W366" s="28"/>
      <c r="X366" s="28"/>
      <c r="Y366" s="28"/>
      <c r="Z366" s="28"/>
      <c r="AA366" s="278"/>
      <c r="AB366" s="278"/>
      <c r="AC366" s="28"/>
      <c r="AD366" s="28"/>
      <c r="AE366" s="28"/>
      <c r="AF366" s="28"/>
      <c r="AG366" s="28"/>
      <c r="AH366" s="278"/>
      <c r="AI366" s="278"/>
      <c r="AJ366" s="10"/>
      <c r="AK366" s="10"/>
      <c r="AO366" s="24"/>
      <c r="AS366" s="10"/>
      <c r="AW366" s="24"/>
    </row>
    <row r="367" spans="1:49">
      <c r="A367" s="4"/>
      <c r="B367" s="28"/>
      <c r="C367" s="28"/>
      <c r="D367" s="28"/>
      <c r="E367" s="28"/>
      <c r="F367" s="28"/>
      <c r="G367" s="28"/>
      <c r="H367" s="28"/>
      <c r="I367" s="278"/>
      <c r="J367" s="278"/>
      <c r="K367" s="28"/>
      <c r="L367" s="28"/>
      <c r="M367" s="28"/>
      <c r="N367" s="28"/>
      <c r="O367" s="278"/>
      <c r="P367" s="278"/>
      <c r="Q367" s="278"/>
      <c r="R367" s="278"/>
      <c r="S367" s="17"/>
      <c r="T367" s="28"/>
      <c r="U367" s="28"/>
      <c r="V367" s="28"/>
      <c r="W367" s="28"/>
      <c r="X367" s="28"/>
      <c r="Y367" s="28"/>
      <c r="Z367" s="28"/>
      <c r="AA367" s="278"/>
      <c r="AB367" s="278"/>
      <c r="AC367" s="28"/>
      <c r="AD367" s="28"/>
      <c r="AE367" s="28"/>
      <c r="AF367" s="28"/>
      <c r="AG367" s="28"/>
      <c r="AH367" s="278"/>
      <c r="AI367" s="278"/>
      <c r="AJ367" s="10"/>
      <c r="AK367" s="10"/>
      <c r="AO367" s="24"/>
      <c r="AS367" s="10"/>
      <c r="AW367" s="24"/>
    </row>
    <row r="368" spans="1:49">
      <c r="A368" s="4"/>
      <c r="E368" s="17"/>
      <c r="K368" s="17"/>
      <c r="N368" s="17"/>
      <c r="O368" s="275"/>
      <c r="P368" s="275"/>
      <c r="Q368" s="275"/>
      <c r="R368" s="275"/>
      <c r="S368" s="17"/>
      <c r="AC368" s="10"/>
      <c r="AF368" s="10"/>
      <c r="AG368" s="10"/>
      <c r="AH368" s="274"/>
      <c r="AI368" s="274"/>
      <c r="AJ368" s="10"/>
    </row>
    <row r="369" spans="1:36">
      <c r="A369" s="4"/>
      <c r="E369" s="17"/>
      <c r="K369" s="17"/>
      <c r="N369" s="17"/>
      <c r="O369" s="275"/>
      <c r="P369" s="275"/>
      <c r="Q369" s="275"/>
      <c r="R369" s="275"/>
      <c r="S369" s="17"/>
      <c r="AC369" s="10"/>
      <c r="AF369" s="10"/>
      <c r="AG369" s="10"/>
      <c r="AH369" s="274"/>
      <c r="AI369" s="274"/>
      <c r="AJ369" s="10"/>
    </row>
    <row r="370" spans="1:36">
      <c r="A370" s="4"/>
      <c r="E370" s="17"/>
      <c r="K370" s="17"/>
      <c r="N370" s="17"/>
      <c r="O370" s="275"/>
      <c r="P370" s="275"/>
      <c r="Q370" s="275"/>
      <c r="R370" s="275"/>
      <c r="AC370" s="10"/>
      <c r="AF370" s="10"/>
      <c r="AG370" s="10"/>
      <c r="AH370" s="274"/>
      <c r="AI370" s="274"/>
      <c r="AJ370" s="10"/>
    </row>
    <row r="371" spans="1:36">
      <c r="A371" s="4"/>
      <c r="E371" s="17"/>
      <c r="K371" s="17"/>
      <c r="N371" s="17"/>
      <c r="O371" s="275"/>
      <c r="P371" s="275"/>
      <c r="Q371" s="275"/>
      <c r="R371" s="275"/>
      <c r="AC371" s="10"/>
      <c r="AF371" s="10"/>
      <c r="AG371" s="10"/>
      <c r="AH371" s="274"/>
      <c r="AI371" s="274"/>
      <c r="AJ371" s="10"/>
    </row>
    <row r="372" spans="1:36">
      <c r="A372" s="4"/>
      <c r="E372" s="17"/>
      <c r="K372" s="17"/>
      <c r="N372" s="17"/>
      <c r="O372" s="275"/>
      <c r="P372" s="275"/>
      <c r="Q372" s="275"/>
      <c r="R372" s="275"/>
      <c r="AC372" s="10"/>
      <c r="AF372" s="10"/>
      <c r="AG372" s="10"/>
      <c r="AH372" s="274"/>
      <c r="AI372" s="274"/>
      <c r="AJ372" s="10"/>
    </row>
    <row r="373" spans="1:36">
      <c r="A373" s="4"/>
      <c r="E373" s="17"/>
      <c r="K373" s="17"/>
      <c r="N373" s="17"/>
      <c r="O373" s="275"/>
      <c r="P373" s="275"/>
      <c r="Q373" s="275"/>
      <c r="R373" s="275"/>
      <c r="AC373" s="10"/>
      <c r="AF373" s="10"/>
      <c r="AG373" s="10"/>
      <c r="AH373" s="274"/>
      <c r="AI373" s="274"/>
      <c r="AJ373" s="10"/>
    </row>
    <row r="374" spans="1:36">
      <c r="A374" s="4"/>
      <c r="E374" s="17"/>
      <c r="K374" s="17"/>
      <c r="N374" s="17"/>
      <c r="O374" s="275"/>
      <c r="P374" s="275"/>
      <c r="Q374" s="275"/>
      <c r="R374" s="275"/>
      <c r="AC374" s="10"/>
      <c r="AF374" s="10"/>
      <c r="AG374" s="10"/>
      <c r="AH374" s="274"/>
      <c r="AI374" s="274"/>
      <c r="AJ374" s="10"/>
    </row>
    <row r="375" spans="1:36">
      <c r="A375" s="4"/>
      <c r="E375" s="17"/>
      <c r="K375" s="17"/>
      <c r="N375" s="17"/>
      <c r="O375" s="275"/>
      <c r="P375" s="275"/>
      <c r="Q375" s="275"/>
      <c r="R375" s="275"/>
      <c r="AC375" s="10"/>
      <c r="AF375" s="10"/>
      <c r="AG375" s="10"/>
      <c r="AH375" s="274"/>
      <c r="AI375" s="274"/>
      <c r="AJ375" s="10"/>
    </row>
    <row r="376" spans="1:36">
      <c r="A376" s="4"/>
      <c r="E376" s="17"/>
      <c r="K376" s="17"/>
      <c r="N376" s="17"/>
      <c r="O376" s="275"/>
      <c r="P376" s="275"/>
      <c r="Q376" s="275"/>
      <c r="R376" s="275"/>
      <c r="AC376" s="10"/>
      <c r="AF376" s="10"/>
      <c r="AG376" s="10"/>
      <c r="AH376" s="274"/>
      <c r="AI376" s="274"/>
      <c r="AJ376" s="10"/>
    </row>
    <row r="377" spans="1:36">
      <c r="A377" s="4"/>
      <c r="E377" s="17"/>
      <c r="K377" s="17"/>
      <c r="N377" s="17"/>
      <c r="O377" s="275"/>
      <c r="P377" s="275"/>
      <c r="Q377" s="275"/>
      <c r="R377" s="275"/>
      <c r="AC377" s="10"/>
      <c r="AF377" s="10"/>
      <c r="AG377" s="10"/>
      <c r="AH377" s="274"/>
      <c r="AI377" s="274"/>
      <c r="AJ377" s="10"/>
    </row>
    <row r="378" spans="1:36">
      <c r="A378" s="4"/>
      <c r="E378" s="17"/>
      <c r="K378" s="17"/>
      <c r="N378" s="17"/>
      <c r="O378" s="275"/>
      <c r="P378" s="275"/>
      <c r="Q378" s="275"/>
      <c r="R378" s="275"/>
      <c r="AC378" s="10"/>
      <c r="AF378" s="10"/>
      <c r="AG378" s="10"/>
      <c r="AH378" s="274"/>
      <c r="AI378" s="274"/>
      <c r="AJ378" s="10"/>
    </row>
    <row r="379" spans="1:36">
      <c r="A379" s="4"/>
      <c r="E379" s="17"/>
      <c r="K379" s="17"/>
      <c r="N379" s="17"/>
      <c r="O379" s="275"/>
      <c r="P379" s="275"/>
      <c r="Q379" s="275"/>
      <c r="R379" s="275"/>
      <c r="AC379" s="10"/>
      <c r="AF379" s="10"/>
      <c r="AG379" s="10"/>
      <c r="AH379" s="274"/>
      <c r="AI379" s="274"/>
      <c r="AJ379" s="10"/>
    </row>
    <row r="380" spans="1:36">
      <c r="A380" s="4"/>
      <c r="E380" s="17"/>
      <c r="K380" s="17"/>
      <c r="N380" s="17"/>
      <c r="O380" s="275"/>
      <c r="P380" s="275"/>
      <c r="Q380" s="275"/>
      <c r="R380" s="275"/>
      <c r="AC380" s="10"/>
      <c r="AF380" s="10"/>
      <c r="AG380" s="10"/>
      <c r="AH380" s="274"/>
      <c r="AI380" s="274"/>
      <c r="AJ380" s="10"/>
    </row>
    <row r="381" spans="1:36">
      <c r="A381" s="4"/>
      <c r="E381" s="17"/>
      <c r="K381" s="17"/>
      <c r="N381" s="17"/>
      <c r="O381" s="275"/>
      <c r="P381" s="275"/>
      <c r="Q381" s="275"/>
      <c r="R381" s="275"/>
      <c r="AC381" s="10"/>
      <c r="AF381" s="10"/>
      <c r="AG381" s="10"/>
      <c r="AH381" s="274"/>
      <c r="AI381" s="274"/>
      <c r="AJ381" s="10"/>
    </row>
    <row r="382" spans="1:36">
      <c r="A382" s="4"/>
      <c r="E382" s="17"/>
      <c r="K382" s="17"/>
      <c r="N382" s="17"/>
      <c r="O382" s="275"/>
      <c r="P382" s="275"/>
      <c r="Q382" s="275"/>
      <c r="R382" s="275"/>
      <c r="AC382" s="10"/>
      <c r="AF382" s="10"/>
      <c r="AG382" s="10"/>
      <c r="AH382" s="274"/>
      <c r="AI382" s="274"/>
      <c r="AJ382" s="10"/>
    </row>
    <row r="383" spans="1:36">
      <c r="A383" s="4"/>
      <c r="E383" s="17"/>
      <c r="K383" s="17"/>
      <c r="N383" s="17"/>
      <c r="O383" s="275"/>
      <c r="P383" s="275"/>
      <c r="Q383" s="275"/>
      <c r="R383" s="275"/>
      <c r="AC383" s="10"/>
      <c r="AG383" s="10"/>
      <c r="AH383" s="274"/>
      <c r="AI383" s="274"/>
      <c r="AJ383" s="10"/>
    </row>
    <row r="384" spans="1:36">
      <c r="A384" s="4"/>
      <c r="E384" s="17"/>
      <c r="K384" s="17"/>
      <c r="N384" s="17"/>
      <c r="O384" s="275"/>
      <c r="P384" s="275"/>
      <c r="Q384" s="275"/>
      <c r="R384" s="275"/>
      <c r="AC384" s="10"/>
      <c r="AG384" s="10"/>
      <c r="AH384" s="274"/>
      <c r="AI384" s="274"/>
      <c r="AJ384" s="10"/>
    </row>
    <row r="385" spans="1:36">
      <c r="A385" s="4"/>
      <c r="E385" s="17"/>
      <c r="K385" s="17"/>
      <c r="N385" s="17"/>
      <c r="O385" s="275"/>
      <c r="P385" s="275"/>
      <c r="Q385" s="275"/>
      <c r="R385" s="275"/>
      <c r="AC385" s="10"/>
      <c r="AG385" s="10"/>
      <c r="AH385" s="274"/>
      <c r="AI385" s="274"/>
      <c r="AJ385" s="10"/>
    </row>
    <row r="386" spans="1:36">
      <c r="A386" s="4"/>
      <c r="E386" s="17"/>
      <c r="K386" s="17"/>
      <c r="N386" s="17"/>
      <c r="O386" s="275"/>
      <c r="P386" s="275"/>
      <c r="Q386" s="275"/>
      <c r="R386" s="275"/>
      <c r="AC386" s="10"/>
      <c r="AG386" s="10"/>
      <c r="AH386" s="274"/>
      <c r="AI386" s="274"/>
      <c r="AJ386" s="10"/>
    </row>
    <row r="387" spans="1:36">
      <c r="A387" s="4"/>
      <c r="E387" s="17"/>
      <c r="K387" s="17"/>
      <c r="N387" s="17"/>
      <c r="O387" s="275"/>
      <c r="P387" s="275"/>
      <c r="Q387" s="275"/>
      <c r="R387" s="275"/>
      <c r="AC387" s="10"/>
      <c r="AG387" s="10"/>
      <c r="AH387" s="274"/>
      <c r="AI387" s="274"/>
      <c r="AJ387" s="10"/>
    </row>
    <row r="388" spans="1:36">
      <c r="A388" s="4"/>
      <c r="E388" s="17"/>
      <c r="K388" s="17"/>
      <c r="N388" s="17"/>
      <c r="O388" s="275"/>
      <c r="P388" s="275"/>
      <c r="Q388" s="275"/>
      <c r="R388" s="275"/>
      <c r="AC388" s="10"/>
      <c r="AG388" s="10"/>
      <c r="AH388" s="274"/>
      <c r="AI388" s="274"/>
      <c r="AJ388" s="10"/>
    </row>
    <row r="389" spans="1:36">
      <c r="A389" s="4"/>
      <c r="E389" s="17"/>
      <c r="K389" s="17"/>
      <c r="N389" s="17"/>
      <c r="O389" s="275"/>
      <c r="P389" s="275"/>
      <c r="Q389" s="275"/>
      <c r="R389" s="275"/>
      <c r="AC389" s="10"/>
      <c r="AG389" s="10"/>
      <c r="AH389" s="274"/>
      <c r="AI389" s="274"/>
      <c r="AJ389" s="10"/>
    </row>
    <row r="390" spans="1:36">
      <c r="A390" s="4"/>
      <c r="E390" s="17"/>
      <c r="K390" s="17"/>
      <c r="N390" s="17"/>
      <c r="O390" s="275"/>
      <c r="P390" s="275"/>
      <c r="Q390" s="275"/>
      <c r="R390" s="275"/>
      <c r="AC390" s="10"/>
      <c r="AG390" s="10"/>
      <c r="AH390" s="274"/>
      <c r="AI390" s="274"/>
      <c r="AJ390" s="10"/>
    </row>
    <row r="391" spans="1:36">
      <c r="A391" s="4"/>
      <c r="E391" s="17"/>
      <c r="K391" s="17"/>
      <c r="N391" s="17"/>
      <c r="O391" s="275"/>
      <c r="P391" s="275"/>
      <c r="Q391" s="275"/>
      <c r="R391" s="275"/>
      <c r="AC391" s="10"/>
      <c r="AG391" s="10"/>
      <c r="AH391" s="274"/>
      <c r="AI391" s="274"/>
      <c r="AJ391" s="10"/>
    </row>
    <row r="392" spans="1:36">
      <c r="A392" s="4"/>
      <c r="E392" s="17"/>
      <c r="K392" s="17"/>
      <c r="N392" s="17"/>
      <c r="O392" s="275"/>
      <c r="P392" s="275"/>
      <c r="Q392" s="275"/>
      <c r="R392" s="275"/>
      <c r="AC392" s="10"/>
      <c r="AG392" s="10"/>
      <c r="AH392" s="274"/>
      <c r="AI392" s="274"/>
      <c r="AJ392" s="10"/>
    </row>
    <row r="393" spans="1:36">
      <c r="A393" s="4"/>
      <c r="E393" s="17"/>
      <c r="K393" s="17"/>
      <c r="N393" s="17"/>
      <c r="O393" s="275"/>
      <c r="P393" s="275"/>
      <c r="Q393" s="275"/>
      <c r="R393" s="275"/>
      <c r="AC393" s="10"/>
      <c r="AG393" s="10"/>
      <c r="AH393" s="274"/>
      <c r="AI393" s="274"/>
      <c r="AJ393" s="10"/>
    </row>
    <row r="394" spans="1:36">
      <c r="A394" s="4"/>
      <c r="E394" s="17"/>
      <c r="K394" s="17"/>
      <c r="N394" s="17"/>
      <c r="O394" s="275"/>
      <c r="P394" s="275"/>
      <c r="Q394" s="275"/>
      <c r="R394" s="275"/>
      <c r="AC394" s="10"/>
      <c r="AG394" s="10"/>
      <c r="AH394" s="274"/>
      <c r="AI394" s="274"/>
      <c r="AJ394" s="10"/>
    </row>
    <row r="395" spans="1:36">
      <c r="A395" s="4"/>
      <c r="E395" s="17"/>
      <c r="K395" s="17"/>
      <c r="N395" s="17"/>
      <c r="O395" s="275"/>
      <c r="P395" s="275"/>
      <c r="Q395" s="275"/>
      <c r="R395" s="275"/>
      <c r="AC395" s="10"/>
      <c r="AG395" s="10"/>
      <c r="AH395" s="274"/>
      <c r="AI395" s="274"/>
      <c r="AJ395" s="10"/>
    </row>
    <row r="396" spans="1:36">
      <c r="A396" s="4"/>
      <c r="E396" s="17"/>
      <c r="K396" s="17"/>
      <c r="N396" s="17"/>
      <c r="O396" s="275"/>
      <c r="P396" s="275"/>
      <c r="Q396" s="275"/>
      <c r="R396" s="275"/>
      <c r="AC396" s="10"/>
      <c r="AG396" s="10"/>
      <c r="AH396" s="274"/>
      <c r="AI396" s="274"/>
      <c r="AJ396" s="10"/>
    </row>
    <row r="397" spans="1:36">
      <c r="A397" s="4"/>
      <c r="E397" s="17"/>
      <c r="K397" s="17"/>
      <c r="N397" s="17"/>
      <c r="O397" s="275"/>
      <c r="P397" s="275"/>
      <c r="Q397" s="275"/>
      <c r="R397" s="275"/>
      <c r="AC397" s="10"/>
      <c r="AG397" s="10"/>
      <c r="AH397" s="274"/>
      <c r="AI397" s="274"/>
      <c r="AJ397" s="10"/>
    </row>
    <row r="398" spans="1:36">
      <c r="A398" s="4"/>
      <c r="E398" s="17"/>
      <c r="K398" s="17"/>
      <c r="N398" s="17"/>
      <c r="O398" s="275"/>
      <c r="P398" s="275"/>
      <c r="Q398" s="275"/>
      <c r="R398" s="275"/>
      <c r="AC398" s="10"/>
      <c r="AG398" s="10"/>
      <c r="AH398" s="274"/>
      <c r="AI398" s="274"/>
      <c r="AJ398" s="10"/>
    </row>
    <row r="399" spans="1:36">
      <c r="A399" s="4"/>
      <c r="E399" s="17"/>
      <c r="K399" s="17"/>
      <c r="N399" s="17"/>
      <c r="O399" s="275"/>
      <c r="P399" s="275"/>
      <c r="Q399" s="275"/>
      <c r="R399" s="275"/>
      <c r="AC399" s="10"/>
      <c r="AG399" s="10"/>
      <c r="AH399" s="274"/>
      <c r="AI399" s="274"/>
      <c r="AJ399" s="10"/>
    </row>
    <row r="400" spans="1:36">
      <c r="A400" s="4"/>
      <c r="E400" s="17"/>
      <c r="K400" s="17"/>
      <c r="N400" s="17"/>
      <c r="O400" s="275"/>
      <c r="P400" s="275"/>
      <c r="Q400" s="275"/>
      <c r="R400" s="275"/>
      <c r="AC400" s="10"/>
      <c r="AG400" s="10"/>
      <c r="AH400" s="274"/>
      <c r="AI400" s="274"/>
      <c r="AJ400" s="10"/>
    </row>
    <row r="401" spans="1:36">
      <c r="A401" s="4"/>
      <c r="E401" s="17"/>
      <c r="K401" s="17"/>
      <c r="N401" s="17"/>
      <c r="O401" s="275"/>
      <c r="P401" s="275"/>
      <c r="Q401" s="275"/>
      <c r="R401" s="275"/>
      <c r="AC401" s="10"/>
      <c r="AG401" s="10"/>
      <c r="AH401" s="274"/>
      <c r="AI401" s="274"/>
      <c r="AJ401" s="10"/>
    </row>
    <row r="402" spans="1:36">
      <c r="A402" s="4"/>
      <c r="E402" s="17"/>
      <c r="K402" s="17"/>
      <c r="N402" s="17"/>
      <c r="O402" s="275"/>
      <c r="P402" s="275"/>
      <c r="Q402" s="275"/>
      <c r="R402" s="275"/>
      <c r="AC402" s="10"/>
      <c r="AG402" s="10"/>
      <c r="AH402" s="274"/>
      <c r="AI402" s="274"/>
      <c r="AJ402" s="10"/>
    </row>
    <row r="403" spans="1:36">
      <c r="A403" s="4"/>
      <c r="E403" s="17"/>
      <c r="K403" s="17"/>
      <c r="N403" s="17"/>
      <c r="O403" s="275"/>
      <c r="P403" s="275"/>
      <c r="Q403" s="275"/>
      <c r="R403" s="275"/>
      <c r="AC403" s="10"/>
      <c r="AG403" s="10"/>
      <c r="AH403" s="274"/>
      <c r="AI403" s="274"/>
      <c r="AJ403" s="10"/>
    </row>
    <row r="404" spans="1:36">
      <c r="A404" s="4"/>
      <c r="E404" s="17"/>
      <c r="K404" s="17"/>
      <c r="N404" s="17"/>
      <c r="O404" s="275"/>
      <c r="P404" s="275"/>
      <c r="Q404" s="275"/>
      <c r="R404" s="275"/>
      <c r="AC404" s="10"/>
      <c r="AG404" s="10"/>
      <c r="AH404" s="274"/>
      <c r="AI404" s="274"/>
      <c r="AJ404" s="10"/>
    </row>
    <row r="405" spans="1:36">
      <c r="A405" s="4"/>
      <c r="E405" s="17"/>
      <c r="K405" s="17"/>
      <c r="N405" s="17"/>
      <c r="O405" s="275"/>
      <c r="P405" s="275"/>
      <c r="Q405" s="275"/>
      <c r="R405" s="275"/>
      <c r="AC405" s="10"/>
      <c r="AG405" s="10"/>
      <c r="AH405" s="274"/>
      <c r="AI405" s="274"/>
      <c r="AJ405" s="10"/>
    </row>
    <row r="406" spans="1:36">
      <c r="A406" s="4"/>
      <c r="E406" s="17"/>
      <c r="K406" s="17"/>
      <c r="N406" s="17"/>
      <c r="O406" s="275"/>
      <c r="P406" s="275"/>
      <c r="Q406" s="275"/>
      <c r="R406" s="275"/>
      <c r="AC406" s="10"/>
      <c r="AG406" s="10"/>
      <c r="AH406" s="274"/>
      <c r="AI406" s="274"/>
      <c r="AJ406" s="10"/>
    </row>
    <row r="407" spans="1:36">
      <c r="A407" s="4"/>
      <c r="E407" s="17"/>
      <c r="K407" s="17"/>
      <c r="N407" s="17"/>
      <c r="O407" s="275"/>
      <c r="P407" s="275"/>
      <c r="Q407" s="275"/>
      <c r="R407" s="275"/>
      <c r="AC407" s="10"/>
      <c r="AG407" s="10"/>
      <c r="AH407" s="274"/>
      <c r="AI407" s="274"/>
      <c r="AJ407" s="10"/>
    </row>
    <row r="408" spans="1:36">
      <c r="A408" s="4"/>
      <c r="E408" s="17"/>
      <c r="K408" s="17"/>
      <c r="N408" s="17"/>
      <c r="O408" s="275"/>
      <c r="P408" s="275"/>
      <c r="Q408" s="275"/>
      <c r="R408" s="275"/>
      <c r="AC408" s="10"/>
      <c r="AG408" s="10"/>
      <c r="AH408" s="274"/>
      <c r="AI408" s="274"/>
      <c r="AJ408" s="10"/>
    </row>
    <row r="409" spans="1:36">
      <c r="A409" s="4"/>
      <c r="E409" s="17"/>
      <c r="K409" s="17"/>
      <c r="N409" s="17"/>
      <c r="O409" s="275"/>
      <c r="P409" s="275"/>
      <c r="Q409" s="275"/>
      <c r="R409" s="275"/>
      <c r="AC409" s="10"/>
      <c r="AG409" s="10"/>
      <c r="AH409" s="274"/>
      <c r="AI409" s="274"/>
      <c r="AJ409" s="10"/>
    </row>
    <row r="410" spans="1:36">
      <c r="A410" s="4"/>
      <c r="E410" s="17"/>
      <c r="K410" s="17"/>
      <c r="N410" s="17"/>
      <c r="O410" s="275"/>
      <c r="P410" s="275"/>
      <c r="Q410" s="275"/>
      <c r="R410" s="275"/>
      <c r="AC410" s="10"/>
      <c r="AG410" s="10"/>
      <c r="AH410" s="274"/>
      <c r="AI410" s="274"/>
      <c r="AJ410" s="10"/>
    </row>
    <row r="411" spans="1:36">
      <c r="A411" s="4"/>
      <c r="E411" s="17"/>
      <c r="K411" s="17"/>
      <c r="N411" s="17"/>
      <c r="O411" s="275"/>
      <c r="P411" s="275"/>
      <c r="Q411" s="275"/>
      <c r="R411" s="275"/>
      <c r="AG411" s="10"/>
      <c r="AH411" s="274"/>
      <c r="AI411" s="274"/>
      <c r="AJ411" s="10"/>
    </row>
    <row r="412" spans="1:36">
      <c r="A412" s="4"/>
      <c r="E412" s="17"/>
      <c r="K412" s="17"/>
      <c r="N412" s="17"/>
      <c r="O412" s="275"/>
      <c r="P412" s="275"/>
      <c r="Q412" s="275"/>
      <c r="R412" s="275"/>
      <c r="AG412" s="10"/>
      <c r="AH412" s="274"/>
      <c r="AI412" s="274"/>
      <c r="AJ412" s="10"/>
    </row>
    <row r="413" spans="1:36">
      <c r="A413" s="4"/>
      <c r="E413" s="17"/>
      <c r="K413" s="17"/>
      <c r="N413" s="17"/>
      <c r="O413" s="275"/>
      <c r="P413" s="275"/>
      <c r="Q413" s="275"/>
      <c r="R413" s="275"/>
      <c r="AG413" s="10"/>
      <c r="AH413" s="274"/>
      <c r="AI413" s="274"/>
      <c r="AJ413" s="10"/>
    </row>
    <row r="414" spans="1:36">
      <c r="A414" s="4"/>
      <c r="E414" s="17"/>
      <c r="K414" s="17"/>
      <c r="N414" s="17"/>
      <c r="O414" s="275"/>
      <c r="P414" s="275"/>
      <c r="Q414" s="275"/>
      <c r="R414" s="275"/>
      <c r="AG414" s="10"/>
      <c r="AH414" s="274"/>
      <c r="AI414" s="274"/>
      <c r="AJ414" s="10"/>
    </row>
    <row r="415" spans="1:36">
      <c r="A415" s="4"/>
      <c r="E415" s="17"/>
      <c r="K415" s="17"/>
      <c r="N415" s="17"/>
      <c r="O415" s="275"/>
      <c r="P415" s="275"/>
      <c r="Q415" s="275"/>
      <c r="R415" s="275"/>
      <c r="AG415" s="10"/>
      <c r="AH415" s="274"/>
      <c r="AI415" s="274"/>
      <c r="AJ415" s="10"/>
    </row>
    <row r="416" spans="1:36">
      <c r="A416" s="4"/>
      <c r="E416" s="17"/>
      <c r="K416" s="17"/>
      <c r="N416" s="17"/>
      <c r="O416" s="275"/>
      <c r="P416" s="275"/>
      <c r="Q416" s="275"/>
      <c r="R416" s="275"/>
      <c r="AG416" s="10"/>
      <c r="AH416" s="274"/>
      <c r="AI416" s="274"/>
      <c r="AJ416" s="10"/>
    </row>
    <row r="417" spans="1:36">
      <c r="A417" s="4"/>
      <c r="E417" s="17"/>
      <c r="K417" s="17"/>
      <c r="N417" s="17"/>
      <c r="O417" s="275"/>
      <c r="P417" s="275"/>
      <c r="Q417" s="275"/>
      <c r="R417" s="275"/>
      <c r="AG417" s="10"/>
      <c r="AH417" s="274"/>
      <c r="AI417" s="274"/>
      <c r="AJ417" s="10"/>
    </row>
    <row r="418" spans="1:36">
      <c r="A418" s="4"/>
      <c r="E418" s="17"/>
      <c r="K418" s="17"/>
      <c r="N418" s="17"/>
      <c r="O418" s="275"/>
      <c r="P418" s="275"/>
      <c r="Q418" s="275"/>
      <c r="R418" s="275"/>
      <c r="AG418" s="10"/>
      <c r="AH418" s="274"/>
      <c r="AI418" s="274"/>
      <c r="AJ418" s="10"/>
    </row>
    <row r="419" spans="1:36">
      <c r="A419" s="4"/>
      <c r="E419" s="17"/>
      <c r="K419" s="17"/>
      <c r="N419" s="17"/>
      <c r="O419" s="275"/>
      <c r="P419" s="275"/>
      <c r="Q419" s="275"/>
      <c r="R419" s="275"/>
      <c r="AG419" s="10"/>
      <c r="AH419" s="274"/>
      <c r="AI419" s="274"/>
      <c r="AJ419" s="10"/>
    </row>
    <row r="420" spans="1:36">
      <c r="A420" s="4"/>
      <c r="E420" s="17"/>
      <c r="K420" s="17"/>
      <c r="N420" s="17"/>
      <c r="O420" s="275"/>
      <c r="P420" s="275"/>
      <c r="Q420" s="275"/>
      <c r="R420" s="275"/>
      <c r="AG420" s="10"/>
      <c r="AH420" s="274"/>
      <c r="AI420" s="274"/>
      <c r="AJ420" s="10"/>
    </row>
    <row r="421" spans="1:36">
      <c r="A421" s="4"/>
      <c r="E421" s="17"/>
      <c r="K421" s="17"/>
      <c r="N421" s="17"/>
      <c r="O421" s="275"/>
      <c r="P421" s="275"/>
      <c r="Q421" s="275"/>
      <c r="R421" s="275"/>
      <c r="AG421" s="10"/>
      <c r="AH421" s="274"/>
      <c r="AI421" s="274"/>
      <c r="AJ421" s="10"/>
    </row>
    <row r="422" spans="1:36">
      <c r="A422" s="4"/>
      <c r="E422" s="17"/>
      <c r="K422" s="17"/>
      <c r="N422" s="17"/>
      <c r="O422" s="275"/>
      <c r="P422" s="275"/>
      <c r="Q422" s="275"/>
      <c r="R422" s="275"/>
      <c r="AG422" s="10"/>
      <c r="AH422" s="274"/>
      <c r="AI422" s="274"/>
      <c r="AJ422" s="10"/>
    </row>
    <row r="423" spans="1:36">
      <c r="A423" s="4"/>
      <c r="E423" s="17"/>
      <c r="K423" s="17"/>
      <c r="N423" s="17"/>
      <c r="O423" s="275"/>
      <c r="P423" s="275"/>
      <c r="Q423" s="275"/>
      <c r="R423" s="275"/>
      <c r="AG423" s="10"/>
      <c r="AH423" s="274"/>
      <c r="AI423" s="274"/>
      <c r="AJ423" s="10"/>
    </row>
    <row r="424" spans="1:36">
      <c r="A424" s="4"/>
      <c r="E424" s="17"/>
      <c r="K424" s="17"/>
      <c r="N424" s="17"/>
      <c r="O424" s="275"/>
      <c r="P424" s="275"/>
      <c r="Q424" s="275"/>
      <c r="R424" s="275"/>
      <c r="AG424" s="10"/>
      <c r="AH424" s="274"/>
      <c r="AI424" s="274"/>
      <c r="AJ424" s="10"/>
    </row>
    <row r="425" spans="1:36">
      <c r="A425" s="4"/>
      <c r="E425" s="17"/>
      <c r="K425" s="17"/>
      <c r="N425" s="17"/>
      <c r="O425" s="275"/>
      <c r="P425" s="275"/>
      <c r="Q425" s="275"/>
      <c r="R425" s="275"/>
      <c r="AG425" s="10"/>
      <c r="AH425" s="274"/>
      <c r="AI425" s="274"/>
      <c r="AJ425" s="10"/>
    </row>
    <row r="426" spans="1:36">
      <c r="A426" s="4"/>
      <c r="E426" s="17"/>
      <c r="K426" s="17"/>
      <c r="N426" s="17"/>
      <c r="O426" s="275"/>
      <c r="P426" s="275"/>
      <c r="Q426" s="275"/>
      <c r="R426" s="275"/>
      <c r="AG426" s="10"/>
      <c r="AH426" s="274"/>
      <c r="AI426" s="274"/>
      <c r="AJ426" s="10"/>
    </row>
    <row r="427" spans="1:36">
      <c r="A427" s="4"/>
      <c r="E427" s="17"/>
      <c r="K427" s="17"/>
      <c r="N427" s="17"/>
      <c r="O427" s="275"/>
      <c r="P427" s="275"/>
      <c r="Q427" s="275"/>
      <c r="R427" s="275"/>
      <c r="AG427" s="10"/>
      <c r="AH427" s="274"/>
      <c r="AI427" s="274"/>
      <c r="AJ427" s="10"/>
    </row>
    <row r="428" spans="1:36">
      <c r="A428" s="4"/>
      <c r="E428" s="17"/>
      <c r="K428" s="17"/>
      <c r="N428" s="17"/>
      <c r="O428" s="275"/>
      <c r="P428" s="275"/>
      <c r="Q428" s="275"/>
      <c r="R428" s="275"/>
      <c r="AG428" s="10"/>
      <c r="AH428" s="274"/>
      <c r="AI428" s="274"/>
      <c r="AJ428" s="10"/>
    </row>
    <row r="429" spans="1:36">
      <c r="A429" s="4"/>
      <c r="E429" s="17"/>
      <c r="K429" s="17"/>
      <c r="N429" s="17"/>
      <c r="O429" s="275"/>
      <c r="P429" s="275"/>
      <c r="Q429" s="275"/>
      <c r="R429" s="275"/>
      <c r="AG429" s="10"/>
      <c r="AH429" s="274"/>
      <c r="AI429" s="274"/>
      <c r="AJ429" s="10"/>
    </row>
    <row r="430" spans="1:36">
      <c r="A430" s="4"/>
      <c r="E430" s="17"/>
      <c r="K430" s="17"/>
      <c r="N430" s="17"/>
      <c r="O430" s="275"/>
      <c r="P430" s="275"/>
      <c r="Q430" s="275"/>
      <c r="R430" s="275"/>
      <c r="AG430" s="10"/>
      <c r="AH430" s="274"/>
      <c r="AI430" s="274"/>
      <c r="AJ430" s="10"/>
    </row>
    <row r="431" spans="1:36">
      <c r="A431" s="4"/>
      <c r="E431" s="17"/>
      <c r="K431" s="17"/>
      <c r="N431" s="17"/>
      <c r="O431" s="275"/>
      <c r="P431" s="275"/>
      <c r="Q431" s="275"/>
      <c r="R431" s="275"/>
      <c r="AG431" s="10"/>
      <c r="AH431" s="274"/>
      <c r="AI431" s="274"/>
      <c r="AJ431" s="10"/>
    </row>
    <row r="432" spans="1:36">
      <c r="A432" s="4"/>
      <c r="E432" s="17"/>
      <c r="K432" s="17"/>
      <c r="N432" s="17"/>
      <c r="O432" s="275"/>
      <c r="P432" s="275"/>
      <c r="Q432" s="275"/>
      <c r="R432" s="275"/>
      <c r="AG432" s="10"/>
      <c r="AH432" s="274"/>
      <c r="AI432" s="274"/>
      <c r="AJ432" s="10"/>
    </row>
    <row r="433" spans="1:36">
      <c r="A433" s="4"/>
      <c r="E433" s="17"/>
      <c r="K433" s="17"/>
      <c r="N433" s="17"/>
      <c r="O433" s="275"/>
      <c r="P433" s="275"/>
      <c r="Q433" s="275"/>
      <c r="R433" s="275"/>
      <c r="AG433" s="10"/>
      <c r="AH433" s="274"/>
      <c r="AI433" s="274"/>
      <c r="AJ433" s="10"/>
    </row>
    <row r="434" spans="1:36">
      <c r="A434" s="4"/>
      <c r="E434" s="17"/>
      <c r="K434" s="17"/>
      <c r="N434" s="17"/>
      <c r="O434" s="275"/>
      <c r="P434" s="275"/>
      <c r="Q434" s="275"/>
      <c r="R434" s="275"/>
      <c r="AG434" s="10"/>
      <c r="AH434" s="274"/>
      <c r="AI434" s="274"/>
      <c r="AJ434" s="10"/>
    </row>
    <row r="435" spans="1:36">
      <c r="A435" s="4"/>
      <c r="E435" s="17"/>
      <c r="K435" s="17"/>
      <c r="N435" s="17"/>
      <c r="O435" s="275"/>
      <c r="P435" s="275"/>
      <c r="Q435" s="275"/>
      <c r="R435" s="275"/>
      <c r="AG435" s="10"/>
      <c r="AH435" s="274"/>
      <c r="AI435" s="274"/>
      <c r="AJ435" s="10"/>
    </row>
    <row r="436" spans="1:36">
      <c r="A436" s="4"/>
      <c r="E436" s="17"/>
      <c r="K436" s="17"/>
      <c r="N436" s="17"/>
      <c r="O436" s="275"/>
      <c r="P436" s="275"/>
      <c r="Q436" s="275"/>
      <c r="R436" s="275"/>
      <c r="AG436" s="10"/>
      <c r="AH436" s="274"/>
      <c r="AI436" s="274"/>
      <c r="AJ436" s="10"/>
    </row>
    <row r="437" spans="1:36">
      <c r="A437" s="4"/>
      <c r="E437" s="17"/>
      <c r="K437" s="17"/>
      <c r="N437" s="17"/>
      <c r="O437" s="275"/>
      <c r="P437" s="275"/>
      <c r="Q437" s="275"/>
      <c r="R437" s="275"/>
      <c r="AG437" s="10"/>
      <c r="AH437" s="274"/>
      <c r="AI437" s="274"/>
      <c r="AJ437" s="10"/>
    </row>
    <row r="438" spans="1:36">
      <c r="A438" s="4"/>
      <c r="E438" s="17"/>
      <c r="K438" s="17"/>
      <c r="N438" s="17"/>
      <c r="O438" s="275"/>
      <c r="P438" s="275"/>
      <c r="Q438" s="275"/>
      <c r="R438" s="275"/>
      <c r="AG438" s="10"/>
      <c r="AH438" s="274"/>
      <c r="AI438" s="274"/>
      <c r="AJ438" s="10"/>
    </row>
    <row r="439" spans="1:36">
      <c r="A439" s="4"/>
      <c r="E439" s="17"/>
      <c r="K439" s="17"/>
      <c r="N439" s="17"/>
      <c r="O439" s="275"/>
      <c r="P439" s="275"/>
      <c r="Q439" s="275"/>
      <c r="R439" s="275"/>
      <c r="AG439" s="10"/>
      <c r="AH439" s="274"/>
      <c r="AI439" s="274"/>
      <c r="AJ439" s="10"/>
    </row>
    <row r="440" spans="1:36">
      <c r="A440" s="4"/>
      <c r="E440" s="17"/>
      <c r="K440" s="17"/>
      <c r="N440" s="17"/>
      <c r="O440" s="275"/>
      <c r="P440" s="275"/>
      <c r="Q440" s="275"/>
      <c r="R440" s="275"/>
      <c r="AG440" s="10"/>
      <c r="AH440" s="274"/>
      <c r="AI440" s="274"/>
      <c r="AJ440" s="10"/>
    </row>
    <row r="441" spans="1:36">
      <c r="A441" s="4"/>
      <c r="E441" s="17"/>
      <c r="K441" s="17"/>
      <c r="N441" s="17"/>
      <c r="O441" s="275"/>
      <c r="P441" s="275"/>
      <c r="Q441" s="275"/>
      <c r="R441" s="275"/>
      <c r="AG441" s="10"/>
      <c r="AH441" s="274"/>
      <c r="AI441" s="274"/>
      <c r="AJ441" s="10"/>
    </row>
    <row r="442" spans="1:36">
      <c r="A442" s="4"/>
      <c r="E442" s="17"/>
      <c r="K442" s="17"/>
      <c r="N442" s="17"/>
      <c r="O442" s="275"/>
      <c r="P442" s="275"/>
      <c r="Q442" s="275"/>
      <c r="R442" s="275"/>
      <c r="AG442" s="10"/>
      <c r="AH442" s="274"/>
      <c r="AI442" s="274"/>
      <c r="AJ442" s="10"/>
    </row>
    <row r="443" spans="1:36">
      <c r="A443" s="4"/>
      <c r="E443" s="17"/>
      <c r="K443" s="17"/>
      <c r="N443" s="17"/>
      <c r="O443" s="275"/>
      <c r="P443" s="275"/>
      <c r="Q443" s="275"/>
      <c r="R443" s="275"/>
      <c r="AG443" s="10"/>
      <c r="AH443" s="274"/>
      <c r="AI443" s="274"/>
      <c r="AJ443" s="10"/>
    </row>
    <row r="444" spans="1:36">
      <c r="A444" s="4"/>
      <c r="E444" s="17"/>
      <c r="K444" s="17"/>
      <c r="N444" s="17"/>
      <c r="O444" s="275"/>
      <c r="P444" s="275"/>
      <c r="Q444" s="275"/>
      <c r="R444" s="275"/>
      <c r="AG444" s="10"/>
      <c r="AH444" s="274"/>
      <c r="AI444" s="274"/>
      <c r="AJ444" s="10"/>
    </row>
    <row r="445" spans="1:36">
      <c r="A445" s="4"/>
      <c r="E445" s="17"/>
      <c r="K445" s="17"/>
      <c r="N445" s="17"/>
      <c r="O445" s="275"/>
      <c r="P445" s="275"/>
      <c r="Q445" s="275"/>
      <c r="R445" s="275"/>
      <c r="AG445" s="10"/>
      <c r="AH445" s="274"/>
      <c r="AI445" s="274"/>
      <c r="AJ445" s="10"/>
    </row>
    <row r="446" spans="1:36">
      <c r="E446" s="17"/>
      <c r="K446" s="17"/>
      <c r="N446" s="17"/>
      <c r="O446" s="275"/>
      <c r="P446" s="275"/>
      <c r="Q446" s="275"/>
      <c r="R446" s="275"/>
      <c r="AG446" s="10"/>
      <c r="AH446" s="274"/>
      <c r="AI446" s="274"/>
      <c r="AJ446" s="10"/>
    </row>
    <row r="447" spans="1:36">
      <c r="E447" s="17"/>
      <c r="K447" s="17"/>
      <c r="N447" s="17"/>
      <c r="O447" s="275"/>
      <c r="P447" s="275"/>
      <c r="Q447" s="275"/>
      <c r="R447" s="275"/>
      <c r="AG447" s="10"/>
      <c r="AH447" s="274"/>
      <c r="AI447" s="274"/>
      <c r="AJ447" s="10"/>
    </row>
    <row r="448" spans="1:36">
      <c r="E448" s="17"/>
      <c r="K448" s="17"/>
      <c r="N448" s="17"/>
      <c r="O448" s="275"/>
      <c r="P448" s="275"/>
      <c r="Q448" s="275"/>
      <c r="R448" s="275"/>
      <c r="AG448" s="10"/>
      <c r="AH448" s="274"/>
      <c r="AI448" s="274"/>
      <c r="AJ448" s="10"/>
    </row>
    <row r="449" spans="5:36">
      <c r="E449" s="17"/>
      <c r="K449" s="17"/>
      <c r="N449" s="17"/>
      <c r="O449" s="275"/>
      <c r="P449" s="275"/>
      <c r="Q449" s="275"/>
      <c r="R449" s="275"/>
      <c r="AG449" s="10"/>
      <c r="AH449" s="274"/>
      <c r="AI449" s="274"/>
      <c r="AJ449" s="10"/>
    </row>
    <row r="450" spans="5:36">
      <c r="E450" s="17"/>
      <c r="K450" s="17"/>
      <c r="N450" s="17"/>
      <c r="O450" s="275"/>
      <c r="P450" s="275"/>
      <c r="Q450" s="275"/>
      <c r="R450" s="275"/>
      <c r="AG450" s="10"/>
      <c r="AH450" s="274"/>
      <c r="AI450" s="274"/>
      <c r="AJ450" s="10"/>
    </row>
    <row r="451" spans="5:36">
      <c r="E451" s="17"/>
      <c r="K451" s="17"/>
      <c r="N451" s="17"/>
      <c r="O451" s="275"/>
      <c r="P451" s="275"/>
      <c r="Q451" s="275"/>
      <c r="R451" s="275"/>
      <c r="AG451" s="10"/>
      <c r="AH451" s="274"/>
      <c r="AI451" s="274"/>
      <c r="AJ451" s="10"/>
    </row>
    <row r="452" spans="5:36">
      <c r="E452" s="17"/>
      <c r="K452" s="17"/>
      <c r="N452" s="17"/>
      <c r="O452" s="275"/>
      <c r="P452" s="275"/>
      <c r="Q452" s="275"/>
      <c r="R452" s="275"/>
      <c r="AG452" s="10"/>
      <c r="AH452" s="274"/>
      <c r="AI452" s="274"/>
      <c r="AJ452" s="10"/>
    </row>
    <row r="453" spans="5:36">
      <c r="E453" s="17"/>
      <c r="K453" s="17"/>
      <c r="N453" s="17"/>
      <c r="O453" s="275"/>
      <c r="P453" s="275"/>
      <c r="Q453" s="275"/>
      <c r="R453" s="275"/>
      <c r="AG453" s="10"/>
      <c r="AH453" s="274"/>
      <c r="AI453" s="274"/>
      <c r="AJ453" s="10"/>
    </row>
    <row r="454" spans="5:36">
      <c r="E454" s="17"/>
      <c r="K454" s="17"/>
      <c r="N454" s="17"/>
      <c r="O454" s="275"/>
      <c r="P454" s="275"/>
      <c r="Q454" s="275"/>
      <c r="R454" s="275"/>
      <c r="AG454" s="10"/>
      <c r="AH454" s="274"/>
      <c r="AI454" s="274"/>
      <c r="AJ454" s="10"/>
    </row>
    <row r="455" spans="5:36">
      <c r="E455" s="17"/>
      <c r="K455" s="17"/>
      <c r="N455" s="17"/>
      <c r="O455" s="275"/>
      <c r="P455" s="275"/>
      <c r="Q455" s="275"/>
      <c r="R455" s="275"/>
      <c r="AG455" s="10"/>
      <c r="AH455" s="274"/>
      <c r="AI455" s="274"/>
      <c r="AJ455" s="10"/>
    </row>
    <row r="456" spans="5:36">
      <c r="E456" s="17"/>
      <c r="K456" s="17"/>
      <c r="N456" s="17"/>
      <c r="O456" s="275"/>
      <c r="P456" s="275"/>
      <c r="Q456" s="275"/>
      <c r="R456" s="275"/>
      <c r="AG456" s="10"/>
      <c r="AH456" s="274"/>
      <c r="AI456" s="274"/>
      <c r="AJ456" s="10"/>
    </row>
    <row r="457" spans="5:36">
      <c r="AG457" s="10"/>
      <c r="AH457" s="274"/>
      <c r="AI457" s="274"/>
      <c r="AJ457" s="10"/>
    </row>
    <row r="458" spans="5:36">
      <c r="AG458" s="10"/>
      <c r="AH458" s="274"/>
      <c r="AI458" s="274"/>
      <c r="AJ458" s="10"/>
    </row>
    <row r="459" spans="5:36">
      <c r="AG459" s="10"/>
      <c r="AH459" s="274"/>
      <c r="AI459" s="274"/>
      <c r="AJ459" s="10"/>
    </row>
    <row r="460" spans="5:36">
      <c r="AG460" s="10"/>
      <c r="AH460" s="274"/>
      <c r="AI460" s="274"/>
      <c r="AJ460" s="10"/>
    </row>
    <row r="461" spans="5:36">
      <c r="AG461" s="10"/>
      <c r="AH461" s="274"/>
      <c r="AI461" s="274"/>
      <c r="AJ461" s="10"/>
    </row>
    <row r="462" spans="5:36">
      <c r="AG462" s="10"/>
      <c r="AH462" s="274"/>
      <c r="AI462" s="274"/>
      <c r="AJ462" s="10"/>
    </row>
    <row r="463" spans="5:36">
      <c r="AG463" s="10"/>
      <c r="AH463" s="274"/>
      <c r="AI463" s="274"/>
      <c r="AJ463" s="10"/>
    </row>
    <row r="464" spans="5:36">
      <c r="AG464" s="10"/>
      <c r="AH464" s="274"/>
      <c r="AI464" s="274"/>
      <c r="AJ464" s="10"/>
    </row>
    <row r="465" spans="33:36">
      <c r="AG465" s="10"/>
      <c r="AH465" s="274"/>
      <c r="AI465" s="274"/>
      <c r="AJ465" s="10"/>
    </row>
    <row r="466" spans="33:36">
      <c r="AG466" s="10"/>
      <c r="AH466" s="274"/>
      <c r="AI466" s="274"/>
      <c r="AJ466" s="10"/>
    </row>
    <row r="467" spans="33:36">
      <c r="AG467" s="10"/>
      <c r="AH467" s="274"/>
      <c r="AI467" s="274"/>
      <c r="AJ467" s="10"/>
    </row>
    <row r="468" spans="33:36">
      <c r="AG468" s="10"/>
      <c r="AH468" s="274"/>
      <c r="AI468" s="274"/>
      <c r="AJ468" s="10"/>
    </row>
    <row r="469" spans="33:36">
      <c r="AG469" s="10"/>
      <c r="AH469" s="274"/>
      <c r="AI469" s="274"/>
      <c r="AJ469" s="10"/>
    </row>
    <row r="470" spans="33:36">
      <c r="AG470" s="10"/>
      <c r="AH470" s="274"/>
      <c r="AI470" s="274"/>
      <c r="AJ470" s="10"/>
    </row>
    <row r="471" spans="33:36">
      <c r="AG471" s="10"/>
      <c r="AH471" s="274"/>
      <c r="AI471" s="274"/>
      <c r="AJ471" s="10"/>
    </row>
    <row r="472" spans="33:36">
      <c r="AG472" s="10"/>
      <c r="AH472" s="274"/>
      <c r="AI472" s="274"/>
      <c r="AJ472" s="10"/>
    </row>
    <row r="473" spans="33:36">
      <c r="AG473" s="10"/>
      <c r="AH473" s="274"/>
      <c r="AI473" s="274"/>
      <c r="AJ473" s="10"/>
    </row>
    <row r="474" spans="33:36">
      <c r="AG474" s="10"/>
      <c r="AH474" s="274"/>
      <c r="AI474" s="274"/>
      <c r="AJ474" s="10"/>
    </row>
    <row r="475" spans="33:36">
      <c r="AG475" s="10"/>
      <c r="AH475" s="274"/>
      <c r="AI475" s="274"/>
      <c r="AJ475" s="10"/>
    </row>
    <row r="476" spans="33:36">
      <c r="AG476" s="10"/>
      <c r="AH476" s="274"/>
      <c r="AI476" s="274"/>
      <c r="AJ476" s="10"/>
    </row>
    <row r="477" spans="33:36">
      <c r="AG477" s="10"/>
      <c r="AH477" s="274"/>
      <c r="AI477" s="274"/>
      <c r="AJ477" s="10"/>
    </row>
    <row r="478" spans="33:36">
      <c r="AG478" s="10"/>
      <c r="AH478" s="274"/>
      <c r="AI478" s="274"/>
      <c r="AJ478" s="10"/>
    </row>
    <row r="479" spans="33:36">
      <c r="AG479" s="10"/>
      <c r="AH479" s="274"/>
      <c r="AI479" s="274"/>
      <c r="AJ479" s="10"/>
    </row>
    <row r="480" spans="33:36">
      <c r="AG480" s="10"/>
      <c r="AH480" s="274"/>
      <c r="AI480" s="274"/>
      <c r="AJ480" s="10"/>
    </row>
    <row r="481" spans="33:36">
      <c r="AG481" s="10"/>
      <c r="AH481" s="274"/>
      <c r="AI481" s="274"/>
      <c r="AJ481" s="10"/>
    </row>
    <row r="482" spans="33:36">
      <c r="AG482" s="10"/>
      <c r="AH482" s="274"/>
      <c r="AI482" s="274"/>
      <c r="AJ482" s="10"/>
    </row>
    <row r="483" spans="33:36">
      <c r="AG483" s="10"/>
      <c r="AH483" s="274"/>
      <c r="AI483" s="274"/>
      <c r="AJ483" s="10"/>
    </row>
    <row r="484" spans="33:36">
      <c r="AG484" s="10"/>
      <c r="AH484" s="274"/>
      <c r="AI484" s="274"/>
      <c r="AJ484" s="10"/>
    </row>
    <row r="485" spans="33:36">
      <c r="AG485" s="10"/>
      <c r="AH485" s="274"/>
      <c r="AI485" s="274"/>
      <c r="AJ485" s="10"/>
    </row>
    <row r="486" spans="33:36">
      <c r="AG486" s="10"/>
      <c r="AH486" s="274"/>
      <c r="AI486" s="274"/>
      <c r="AJ486" s="10"/>
    </row>
    <row r="487" spans="33:36">
      <c r="AG487" s="10"/>
      <c r="AH487" s="274"/>
      <c r="AI487" s="274"/>
      <c r="AJ487" s="10"/>
    </row>
    <row r="488" spans="33:36">
      <c r="AG488" s="10"/>
      <c r="AH488" s="274"/>
      <c r="AI488" s="274"/>
      <c r="AJ488" s="10"/>
    </row>
    <row r="489" spans="33:36">
      <c r="AG489" s="10"/>
      <c r="AH489" s="274"/>
      <c r="AI489" s="274"/>
      <c r="AJ489" s="10"/>
    </row>
    <row r="490" spans="33:36">
      <c r="AG490" s="10"/>
      <c r="AH490" s="274"/>
      <c r="AI490" s="274"/>
      <c r="AJ490" s="10"/>
    </row>
    <row r="491" spans="33:36">
      <c r="AG491" s="10"/>
      <c r="AH491" s="274"/>
      <c r="AI491" s="274"/>
      <c r="AJ491" s="10"/>
    </row>
    <row r="492" spans="33:36">
      <c r="AG492" s="10"/>
      <c r="AH492" s="274"/>
      <c r="AI492" s="274"/>
      <c r="AJ492" s="10"/>
    </row>
    <row r="493" spans="33:36">
      <c r="AG493" s="10"/>
      <c r="AH493" s="274"/>
      <c r="AI493" s="274"/>
      <c r="AJ493" s="10"/>
    </row>
    <row r="494" spans="33:36">
      <c r="AG494" s="10"/>
      <c r="AH494" s="274"/>
      <c r="AI494" s="274"/>
      <c r="AJ494" s="10"/>
    </row>
    <row r="495" spans="33:36">
      <c r="AG495" s="10"/>
      <c r="AH495" s="274"/>
      <c r="AI495" s="274"/>
      <c r="AJ495" s="10"/>
    </row>
    <row r="496" spans="33:36">
      <c r="AG496" s="10"/>
      <c r="AH496" s="274"/>
      <c r="AI496" s="274"/>
      <c r="AJ496" s="10"/>
    </row>
    <row r="497" spans="31:36">
      <c r="AG497" s="10"/>
      <c r="AH497" s="274"/>
      <c r="AI497" s="274"/>
      <c r="AJ497" s="10"/>
    </row>
    <row r="498" spans="31:36">
      <c r="AG498" s="10"/>
      <c r="AH498" s="274"/>
      <c r="AI498" s="274"/>
      <c r="AJ498" s="10"/>
    </row>
    <row r="499" spans="31:36">
      <c r="AG499" s="10"/>
      <c r="AH499" s="274"/>
      <c r="AI499" s="274"/>
      <c r="AJ499" s="10"/>
    </row>
    <row r="500" spans="31:36">
      <c r="AG500" s="10"/>
      <c r="AH500" s="274"/>
      <c r="AI500" s="274"/>
      <c r="AJ500" s="10"/>
    </row>
    <row r="501" spans="31:36">
      <c r="AG501" s="10"/>
      <c r="AH501" s="274"/>
      <c r="AI501" s="274"/>
      <c r="AJ501" s="10"/>
    </row>
    <row r="502" spans="31:36">
      <c r="AG502" s="10"/>
      <c r="AH502" s="274"/>
      <c r="AI502" s="274"/>
      <c r="AJ502" s="10"/>
    </row>
    <row r="503" spans="31:36">
      <c r="AG503" s="10"/>
      <c r="AH503" s="274"/>
      <c r="AI503" s="274"/>
      <c r="AJ503" s="10"/>
    </row>
    <row r="504" spans="31:36">
      <c r="AG504" s="10"/>
      <c r="AH504" s="274"/>
      <c r="AI504" s="274"/>
      <c r="AJ504" s="10"/>
    </row>
    <row r="505" spans="31:36">
      <c r="AG505" s="10"/>
      <c r="AH505" s="274"/>
      <c r="AI505" s="274"/>
      <c r="AJ505" s="10"/>
    </row>
    <row r="506" spans="31:36">
      <c r="AE506" s="10"/>
      <c r="AF506" s="10"/>
      <c r="AG506" s="10"/>
      <c r="AH506" s="274"/>
      <c r="AI506" s="274"/>
      <c r="AJ506" s="10"/>
    </row>
    <row r="507" spans="31:36">
      <c r="AE507" s="10"/>
      <c r="AF507" s="10"/>
      <c r="AG507" s="10"/>
      <c r="AH507" s="274"/>
      <c r="AI507" s="274"/>
      <c r="AJ507" s="10"/>
    </row>
    <row r="508" spans="31:36">
      <c r="AE508" s="10"/>
      <c r="AF508" s="10"/>
      <c r="AG508" s="10"/>
      <c r="AH508" s="274"/>
      <c r="AI508" s="274"/>
      <c r="AJ508" s="10"/>
    </row>
    <row r="509" spans="31:36">
      <c r="AE509" s="10"/>
      <c r="AF509" s="10"/>
      <c r="AG509" s="10"/>
      <c r="AH509" s="274"/>
      <c r="AI509" s="274"/>
      <c r="AJ509" s="10"/>
    </row>
    <row r="510" spans="31:36">
      <c r="AE510" s="10"/>
      <c r="AF510" s="10"/>
      <c r="AG510" s="10"/>
      <c r="AH510" s="274"/>
      <c r="AI510" s="274"/>
      <c r="AJ510" s="10"/>
    </row>
    <row r="511" spans="31:36">
      <c r="AE511" s="10"/>
      <c r="AF511" s="10"/>
      <c r="AG511" s="10"/>
      <c r="AH511" s="274"/>
      <c r="AI511" s="274"/>
      <c r="AJ511" s="10"/>
    </row>
    <row r="512" spans="31:36">
      <c r="AE512" s="10"/>
      <c r="AF512" s="10"/>
      <c r="AG512" s="10"/>
      <c r="AH512" s="274"/>
      <c r="AI512" s="274"/>
      <c r="AJ512" s="10"/>
    </row>
    <row r="513" spans="5:36">
      <c r="AE513" s="10"/>
      <c r="AF513" s="10"/>
      <c r="AG513" s="10"/>
      <c r="AH513" s="274"/>
      <c r="AI513" s="274"/>
      <c r="AJ513" s="10"/>
    </row>
    <row r="514" spans="5:36">
      <c r="AE514" s="10"/>
      <c r="AF514" s="10"/>
      <c r="AG514" s="10"/>
      <c r="AH514" s="274"/>
      <c r="AI514" s="274"/>
      <c r="AJ514" s="10"/>
    </row>
    <row r="515" spans="5:36">
      <c r="AE515" s="10"/>
      <c r="AF515" s="10"/>
      <c r="AG515" s="10"/>
      <c r="AH515" s="274"/>
      <c r="AI515" s="274"/>
      <c r="AJ515" s="10"/>
    </row>
    <row r="516" spans="5:36">
      <c r="AE516" s="10"/>
      <c r="AF516" s="10"/>
      <c r="AG516" s="10"/>
      <c r="AH516" s="274"/>
      <c r="AI516" s="274"/>
      <c r="AJ516" s="10"/>
    </row>
    <row r="517" spans="5:36">
      <c r="AE517" s="10"/>
      <c r="AF517" s="10"/>
      <c r="AG517" s="10"/>
      <c r="AH517" s="274"/>
      <c r="AI517" s="274"/>
      <c r="AJ517" s="10"/>
    </row>
    <row r="518" spans="5:36">
      <c r="AE518" s="10"/>
      <c r="AF518" s="10"/>
      <c r="AG518" s="10"/>
      <c r="AH518" s="274"/>
      <c r="AI518" s="274"/>
      <c r="AJ518" s="10"/>
    </row>
    <row r="519" spans="5:36">
      <c r="AE519" s="10"/>
      <c r="AF519" s="10"/>
      <c r="AG519" s="10"/>
      <c r="AH519" s="274"/>
      <c r="AI519" s="274"/>
      <c r="AJ519" s="10"/>
    </row>
    <row r="520" spans="5:36">
      <c r="AE520" s="10"/>
      <c r="AF520" s="10"/>
      <c r="AG520" s="10"/>
      <c r="AH520" s="274"/>
      <c r="AI520" s="274"/>
      <c r="AJ520" s="10"/>
    </row>
    <row r="521" spans="5:36">
      <c r="AE521" s="10"/>
      <c r="AF521" s="10"/>
      <c r="AG521" s="10"/>
      <c r="AH521" s="274"/>
      <c r="AI521" s="274"/>
      <c r="AJ521" s="10"/>
    </row>
    <row r="522" spans="5:36">
      <c r="AE522" s="10"/>
      <c r="AF522" s="10"/>
      <c r="AG522" s="10"/>
      <c r="AH522" s="274"/>
      <c r="AI522" s="274"/>
      <c r="AJ522" s="10"/>
    </row>
    <row r="523" spans="5:36">
      <c r="AE523" s="10"/>
      <c r="AF523" s="10"/>
      <c r="AG523" s="10"/>
      <c r="AH523" s="274"/>
      <c r="AI523" s="274"/>
      <c r="AJ523" s="10"/>
    </row>
    <row r="524" spans="5:36">
      <c r="AE524" s="10"/>
      <c r="AF524" s="10"/>
      <c r="AG524" s="10"/>
      <c r="AH524" s="274"/>
      <c r="AI524" s="274"/>
      <c r="AJ524" s="10"/>
    </row>
    <row r="525" spans="5:36">
      <c r="E525" s="17"/>
      <c r="K525" s="17"/>
      <c r="N525" s="17"/>
      <c r="O525" s="275"/>
      <c r="P525" s="275"/>
      <c r="Q525" s="275"/>
      <c r="R525" s="275"/>
      <c r="S525" s="17"/>
      <c r="AE525" s="10"/>
      <c r="AF525" s="10"/>
      <c r="AG525" s="10"/>
      <c r="AH525" s="274"/>
      <c r="AI525" s="274"/>
      <c r="AJ525" s="10"/>
    </row>
    <row r="526" spans="5:36">
      <c r="E526" s="17"/>
      <c r="K526" s="17"/>
      <c r="N526" s="17"/>
      <c r="O526" s="275"/>
      <c r="P526" s="275"/>
      <c r="Q526" s="275"/>
      <c r="R526" s="275"/>
      <c r="S526" s="17"/>
      <c r="AE526" s="10"/>
      <c r="AF526" s="10"/>
      <c r="AG526" s="10"/>
      <c r="AH526" s="274"/>
      <c r="AI526" s="274"/>
      <c r="AJ526" s="10"/>
    </row>
    <row r="527" spans="5:36">
      <c r="E527" s="17"/>
      <c r="K527" s="17"/>
      <c r="N527" s="17"/>
      <c r="O527" s="275"/>
      <c r="P527" s="275"/>
      <c r="Q527" s="275"/>
      <c r="R527" s="275"/>
      <c r="S527" s="17"/>
      <c r="AE527" s="10"/>
      <c r="AF527" s="10"/>
      <c r="AG527" s="10"/>
      <c r="AH527" s="274"/>
      <c r="AI527" s="274"/>
      <c r="AJ527" s="10"/>
    </row>
    <row r="528" spans="5:36">
      <c r="E528" s="17"/>
      <c r="K528" s="17"/>
      <c r="N528" s="17"/>
      <c r="O528" s="275"/>
      <c r="P528" s="275"/>
      <c r="Q528" s="275"/>
      <c r="R528" s="275"/>
      <c r="S528" s="17"/>
      <c r="AE528" s="10"/>
      <c r="AF528" s="10"/>
      <c r="AG528" s="10"/>
      <c r="AH528" s="274"/>
      <c r="AI528" s="274"/>
      <c r="AJ528" s="10"/>
    </row>
    <row r="529" spans="5:36">
      <c r="E529" s="17"/>
      <c r="K529" s="17"/>
      <c r="N529" s="17"/>
      <c r="O529" s="275"/>
      <c r="P529" s="275"/>
      <c r="Q529" s="275"/>
      <c r="R529" s="275"/>
      <c r="S529" s="17"/>
      <c r="AE529" s="10"/>
      <c r="AF529" s="10"/>
      <c r="AG529" s="10"/>
      <c r="AH529" s="274"/>
      <c r="AI529" s="274"/>
      <c r="AJ529" s="10"/>
    </row>
    <row r="530" spans="5:36">
      <c r="E530" s="17"/>
      <c r="K530" s="17"/>
      <c r="N530" s="17"/>
      <c r="O530" s="275"/>
      <c r="P530" s="275"/>
      <c r="Q530" s="275"/>
      <c r="R530" s="275"/>
      <c r="S530" s="17"/>
      <c r="AE530" s="10"/>
      <c r="AF530" s="10"/>
      <c r="AG530" s="10"/>
      <c r="AH530" s="274"/>
      <c r="AI530" s="274"/>
      <c r="AJ530" s="10"/>
    </row>
    <row r="531" spans="5:36">
      <c r="E531" s="17"/>
      <c r="K531" s="17"/>
      <c r="N531" s="17"/>
      <c r="O531" s="275"/>
      <c r="P531" s="275"/>
      <c r="Q531" s="275"/>
      <c r="R531" s="275"/>
      <c r="S531" s="17"/>
      <c r="AE531" s="10"/>
      <c r="AF531" s="10"/>
      <c r="AG531" s="10"/>
      <c r="AH531" s="274"/>
      <c r="AI531" s="274"/>
      <c r="AJ531" s="10"/>
    </row>
    <row r="532" spans="5:36">
      <c r="AE532" s="10"/>
      <c r="AF532" s="10"/>
      <c r="AG532" s="10"/>
      <c r="AH532" s="274"/>
      <c r="AI532" s="274"/>
      <c r="AJ532" s="10"/>
    </row>
    <row r="533" spans="5:36">
      <c r="AE533" s="10"/>
      <c r="AF533" s="10"/>
      <c r="AG533" s="10"/>
      <c r="AH533" s="274"/>
      <c r="AI533" s="274"/>
      <c r="AJ533" s="10"/>
    </row>
    <row r="534" spans="5:36">
      <c r="AE534" s="10"/>
      <c r="AF534" s="10"/>
      <c r="AG534" s="10"/>
      <c r="AH534" s="274"/>
      <c r="AI534" s="274"/>
      <c r="AJ534" s="10"/>
    </row>
    <row r="535" spans="5:36">
      <c r="AE535" s="10"/>
      <c r="AF535" s="10"/>
      <c r="AG535" s="10"/>
      <c r="AH535" s="274"/>
      <c r="AI535" s="274"/>
      <c r="AJ535" s="10"/>
    </row>
    <row r="536" spans="5:36">
      <c r="AE536" s="10"/>
      <c r="AF536" s="10"/>
      <c r="AG536" s="10"/>
      <c r="AH536" s="274"/>
      <c r="AI536" s="274"/>
      <c r="AJ536" s="10"/>
    </row>
    <row r="537" spans="5:36">
      <c r="AE537" s="10"/>
      <c r="AF537" s="10"/>
      <c r="AG537" s="10"/>
      <c r="AH537" s="274"/>
      <c r="AI537" s="274"/>
      <c r="AJ537" s="10"/>
    </row>
    <row r="538" spans="5:36">
      <c r="AE538" s="10"/>
      <c r="AF538" s="10"/>
      <c r="AG538" s="10"/>
      <c r="AH538" s="274"/>
      <c r="AI538" s="274"/>
      <c r="AJ538" s="10"/>
    </row>
    <row r="539" spans="5:36">
      <c r="AE539" s="10"/>
      <c r="AF539" s="10"/>
      <c r="AG539" s="10"/>
      <c r="AH539" s="274"/>
      <c r="AI539" s="274"/>
      <c r="AJ539" s="10"/>
    </row>
    <row r="540" spans="5:36">
      <c r="AE540" s="10"/>
      <c r="AF540" s="10"/>
      <c r="AG540" s="10"/>
      <c r="AH540" s="274"/>
      <c r="AI540" s="274"/>
      <c r="AJ540" s="10"/>
    </row>
    <row r="541" spans="5:36">
      <c r="AE541" s="10"/>
      <c r="AF541" s="10"/>
      <c r="AG541" s="10"/>
      <c r="AH541" s="274"/>
      <c r="AI541" s="274"/>
      <c r="AJ541" s="10"/>
    </row>
    <row r="542" spans="5:36">
      <c r="AE542" s="10"/>
      <c r="AF542" s="10"/>
      <c r="AG542" s="10"/>
      <c r="AH542" s="274"/>
      <c r="AI542" s="274"/>
      <c r="AJ542" s="10"/>
    </row>
    <row r="543" spans="5:36">
      <c r="AE543" s="10"/>
      <c r="AF543" s="10"/>
      <c r="AG543" s="10"/>
      <c r="AH543" s="274"/>
      <c r="AI543" s="274"/>
      <c r="AJ543" s="10"/>
    </row>
    <row r="544" spans="5:36">
      <c r="AE544" s="10"/>
      <c r="AF544" s="10"/>
      <c r="AG544" s="10"/>
      <c r="AH544" s="274"/>
      <c r="AI544" s="274"/>
      <c r="AJ544" s="10"/>
    </row>
    <row r="545" spans="31:36">
      <c r="AE545" s="10"/>
      <c r="AF545" s="10"/>
      <c r="AG545" s="10"/>
      <c r="AH545" s="274"/>
      <c r="AI545" s="274"/>
      <c r="AJ545" s="10"/>
    </row>
    <row r="546" spans="31:36">
      <c r="AE546" s="10"/>
      <c r="AF546" s="10"/>
      <c r="AG546" s="10"/>
      <c r="AH546" s="274"/>
      <c r="AI546" s="274"/>
      <c r="AJ546" s="10"/>
    </row>
    <row r="547" spans="31:36">
      <c r="AE547" s="10"/>
      <c r="AF547" s="10"/>
      <c r="AG547" s="10"/>
      <c r="AH547" s="274"/>
      <c r="AI547" s="274"/>
      <c r="AJ547" s="10"/>
    </row>
    <row r="548" spans="31:36">
      <c r="AE548" s="10"/>
      <c r="AF548" s="10"/>
      <c r="AG548" s="10"/>
      <c r="AH548" s="274"/>
      <c r="AI548" s="274"/>
      <c r="AJ548" s="10"/>
    </row>
    <row r="549" spans="31:36">
      <c r="AE549" s="10"/>
      <c r="AF549" s="10"/>
      <c r="AG549" s="10"/>
      <c r="AH549" s="274"/>
      <c r="AI549" s="274"/>
      <c r="AJ549" s="10"/>
    </row>
    <row r="550" spans="31:36">
      <c r="AE550" s="10"/>
      <c r="AF550" s="10"/>
      <c r="AG550" s="10"/>
      <c r="AH550" s="274"/>
      <c r="AI550" s="274"/>
      <c r="AJ550" s="10"/>
    </row>
    <row r="551" spans="31:36">
      <c r="AE551" s="10"/>
      <c r="AF551" s="10"/>
      <c r="AG551" s="10"/>
      <c r="AH551" s="274"/>
      <c r="AI551" s="274"/>
      <c r="AJ551" s="10"/>
    </row>
    <row r="552" spans="31:36">
      <c r="AE552" s="10"/>
      <c r="AF552" s="10"/>
      <c r="AG552" s="10"/>
      <c r="AH552" s="274"/>
      <c r="AI552" s="274"/>
      <c r="AJ552" s="10"/>
    </row>
    <row r="553" spans="31:36">
      <c r="AE553" s="10"/>
      <c r="AF553" s="10"/>
      <c r="AG553" s="10"/>
      <c r="AH553" s="274"/>
      <c r="AI553" s="274"/>
      <c r="AJ553" s="10"/>
    </row>
    <row r="554" spans="31:36">
      <c r="AE554" s="10"/>
      <c r="AF554" s="10"/>
      <c r="AG554" s="10"/>
      <c r="AH554" s="274"/>
      <c r="AI554" s="274"/>
      <c r="AJ554" s="10"/>
    </row>
    <row r="555" spans="31:36">
      <c r="AE555" s="10"/>
      <c r="AF555" s="10"/>
      <c r="AG555" s="10"/>
      <c r="AH555" s="274"/>
      <c r="AI555" s="274"/>
      <c r="AJ555" s="10"/>
    </row>
    <row r="556" spans="31:36">
      <c r="AE556" s="10"/>
      <c r="AF556" s="10"/>
      <c r="AG556" s="10"/>
      <c r="AH556" s="274"/>
      <c r="AI556" s="274"/>
      <c r="AJ556" s="10"/>
    </row>
    <row r="557" spans="31:36">
      <c r="AE557" s="10"/>
      <c r="AF557" s="10"/>
      <c r="AG557" s="10"/>
      <c r="AH557" s="274"/>
      <c r="AI557" s="274"/>
      <c r="AJ557" s="10"/>
    </row>
    <row r="558" spans="31:36">
      <c r="AE558" s="10"/>
      <c r="AF558" s="10"/>
      <c r="AG558" s="10"/>
      <c r="AH558" s="274"/>
      <c r="AI558" s="274"/>
      <c r="AJ558" s="10"/>
    </row>
    <row r="559" spans="31:36">
      <c r="AE559" s="10"/>
      <c r="AF559" s="10"/>
      <c r="AG559" s="10"/>
      <c r="AH559" s="274"/>
      <c r="AI559" s="274"/>
      <c r="AJ559" s="10"/>
    </row>
    <row r="560" spans="31:36">
      <c r="AE560" s="10"/>
      <c r="AF560" s="10"/>
      <c r="AG560" s="10"/>
      <c r="AH560" s="274"/>
      <c r="AI560" s="274"/>
      <c r="AJ560" s="10"/>
    </row>
    <row r="561" spans="31:36">
      <c r="AE561" s="10"/>
      <c r="AF561" s="10"/>
      <c r="AG561" s="10"/>
      <c r="AH561" s="274"/>
      <c r="AI561" s="274"/>
      <c r="AJ561" s="10"/>
    </row>
    <row r="562" spans="31:36">
      <c r="AE562" s="10"/>
      <c r="AF562" s="10"/>
      <c r="AG562" s="10"/>
      <c r="AH562" s="274"/>
      <c r="AI562" s="274"/>
      <c r="AJ562" s="10"/>
    </row>
    <row r="563" spans="31:36">
      <c r="AE563" s="10"/>
      <c r="AF563" s="10"/>
      <c r="AG563" s="10"/>
      <c r="AH563" s="274"/>
      <c r="AI563" s="274"/>
      <c r="AJ563" s="10"/>
    </row>
    <row r="564" spans="31:36">
      <c r="AE564" s="10"/>
      <c r="AF564" s="10"/>
      <c r="AG564" s="10"/>
      <c r="AH564" s="274"/>
      <c r="AI564" s="274"/>
      <c r="AJ564" s="10"/>
    </row>
    <row r="565" spans="31:36">
      <c r="AE565" s="10"/>
      <c r="AF565" s="10"/>
      <c r="AG565" s="10"/>
      <c r="AH565" s="274"/>
      <c r="AI565" s="274"/>
      <c r="AJ565" s="10"/>
    </row>
    <row r="566" spans="31:36">
      <c r="AE566" s="10"/>
      <c r="AF566" s="10"/>
      <c r="AG566" s="10"/>
      <c r="AH566" s="274"/>
      <c r="AI566" s="274"/>
      <c r="AJ566" s="10"/>
    </row>
    <row r="567" spans="31:36">
      <c r="AE567" s="10"/>
      <c r="AF567" s="10"/>
      <c r="AG567" s="10"/>
      <c r="AH567" s="274"/>
      <c r="AI567" s="274"/>
      <c r="AJ567" s="10"/>
    </row>
    <row r="568" spans="31:36">
      <c r="AE568" s="10"/>
      <c r="AF568" s="10"/>
      <c r="AG568" s="10"/>
      <c r="AH568" s="274"/>
      <c r="AI568" s="274"/>
      <c r="AJ568" s="10"/>
    </row>
    <row r="569" spans="31:36">
      <c r="AE569" s="10"/>
      <c r="AF569" s="10"/>
      <c r="AG569" s="10"/>
      <c r="AH569" s="274"/>
      <c r="AI569" s="274"/>
      <c r="AJ569" s="10"/>
    </row>
    <row r="570" spans="31:36">
      <c r="AE570" s="10"/>
      <c r="AF570" s="10"/>
      <c r="AG570" s="10"/>
      <c r="AH570" s="274"/>
      <c r="AI570" s="274"/>
      <c r="AJ570" s="10"/>
    </row>
    <row r="571" spans="31:36">
      <c r="AE571" s="10"/>
      <c r="AF571" s="10"/>
      <c r="AG571" s="10"/>
      <c r="AH571" s="274"/>
      <c r="AI571" s="274"/>
      <c r="AJ571" s="10"/>
    </row>
    <row r="572" spans="31:36">
      <c r="AE572" s="10"/>
      <c r="AF572" s="10"/>
      <c r="AG572" s="10"/>
      <c r="AH572" s="274"/>
      <c r="AI572" s="274"/>
      <c r="AJ572" s="10"/>
    </row>
    <row r="573" spans="31:36">
      <c r="AE573" s="10"/>
      <c r="AF573" s="10"/>
      <c r="AG573" s="10"/>
      <c r="AH573" s="274"/>
      <c r="AI573" s="274"/>
      <c r="AJ573" s="10"/>
    </row>
    <row r="574" spans="31:36">
      <c r="AE574" s="10"/>
      <c r="AF574" s="10"/>
      <c r="AG574" s="10"/>
      <c r="AH574" s="274"/>
      <c r="AI574" s="274"/>
      <c r="AJ574" s="10"/>
    </row>
    <row r="575" spans="31:36">
      <c r="AE575" s="10"/>
      <c r="AF575" s="10"/>
      <c r="AG575" s="10"/>
      <c r="AH575" s="274"/>
      <c r="AI575" s="274"/>
      <c r="AJ575" s="10"/>
    </row>
    <row r="576" spans="31:36">
      <c r="AE576" s="10"/>
      <c r="AF576" s="10"/>
      <c r="AG576" s="10"/>
      <c r="AH576" s="274"/>
      <c r="AI576" s="274"/>
      <c r="AJ576" s="10"/>
    </row>
    <row r="577" spans="31:36">
      <c r="AE577" s="10"/>
      <c r="AF577" s="10"/>
      <c r="AG577" s="10"/>
      <c r="AH577" s="274"/>
      <c r="AI577" s="274"/>
      <c r="AJ577" s="10"/>
    </row>
    <row r="578" spans="31:36">
      <c r="AE578" s="10"/>
      <c r="AF578" s="10"/>
      <c r="AG578" s="10"/>
      <c r="AH578" s="274"/>
      <c r="AI578" s="274"/>
      <c r="AJ578" s="10"/>
    </row>
    <row r="579" spans="31:36">
      <c r="AE579" s="10"/>
      <c r="AF579" s="10"/>
      <c r="AG579" s="10"/>
      <c r="AH579" s="274"/>
      <c r="AI579" s="274"/>
      <c r="AJ579" s="10"/>
    </row>
    <row r="580" spans="31:36">
      <c r="AE580" s="10"/>
      <c r="AF580" s="10"/>
      <c r="AG580" s="10"/>
      <c r="AH580" s="274"/>
      <c r="AI580" s="274"/>
      <c r="AJ580" s="10"/>
    </row>
    <row r="581" spans="31:36">
      <c r="AE581" s="10"/>
      <c r="AF581" s="10"/>
      <c r="AG581" s="10"/>
      <c r="AH581" s="274"/>
      <c r="AI581" s="274"/>
      <c r="AJ581" s="10"/>
    </row>
    <row r="582" spans="31:36">
      <c r="AE582" s="10"/>
      <c r="AF582" s="10"/>
      <c r="AG582" s="10"/>
      <c r="AH582" s="274"/>
      <c r="AI582" s="274"/>
      <c r="AJ582" s="10"/>
    </row>
    <row r="583" spans="31:36">
      <c r="AE583" s="10"/>
      <c r="AF583" s="10"/>
      <c r="AG583" s="10"/>
      <c r="AH583" s="274"/>
      <c r="AI583" s="274"/>
      <c r="AJ583" s="10"/>
    </row>
    <row r="584" spans="31:36">
      <c r="AE584" s="10"/>
      <c r="AF584" s="10"/>
      <c r="AG584" s="10"/>
      <c r="AH584" s="274"/>
      <c r="AI584" s="274"/>
      <c r="AJ584" s="10"/>
    </row>
    <row r="585" spans="31:36">
      <c r="AE585" s="10"/>
      <c r="AF585" s="10"/>
      <c r="AG585" s="10"/>
      <c r="AH585" s="274"/>
      <c r="AI585" s="274"/>
      <c r="AJ585" s="10"/>
    </row>
    <row r="586" spans="31:36">
      <c r="AE586" s="10"/>
      <c r="AF586" s="10"/>
      <c r="AG586" s="10"/>
      <c r="AH586" s="274"/>
      <c r="AI586" s="274"/>
      <c r="AJ586" s="10"/>
    </row>
    <row r="587" spans="31:36">
      <c r="AE587" s="10"/>
      <c r="AF587" s="10"/>
      <c r="AG587" s="10"/>
      <c r="AH587" s="274"/>
      <c r="AI587" s="274"/>
      <c r="AJ587" s="10"/>
    </row>
    <row r="588" spans="31:36">
      <c r="AE588" s="10"/>
      <c r="AF588" s="10"/>
      <c r="AG588" s="10"/>
      <c r="AH588" s="274"/>
      <c r="AI588" s="274"/>
      <c r="AJ588" s="10"/>
    </row>
    <row r="589" spans="31:36">
      <c r="AE589" s="10"/>
      <c r="AF589" s="10"/>
      <c r="AG589" s="10"/>
      <c r="AH589" s="274"/>
      <c r="AI589" s="274"/>
      <c r="AJ589" s="10"/>
    </row>
    <row r="590" spans="31:36">
      <c r="AE590" s="10"/>
      <c r="AF590" s="10"/>
      <c r="AG590" s="10"/>
      <c r="AH590" s="274"/>
      <c r="AI590" s="274"/>
      <c r="AJ590" s="10"/>
    </row>
    <row r="591" spans="31:36">
      <c r="AE591" s="10"/>
      <c r="AF591" s="10"/>
      <c r="AG591" s="10"/>
      <c r="AH591" s="274"/>
      <c r="AI591" s="274"/>
      <c r="AJ591" s="10"/>
    </row>
    <row r="592" spans="31:36">
      <c r="AE592" s="10"/>
      <c r="AF592" s="10"/>
      <c r="AG592" s="10"/>
      <c r="AH592" s="274"/>
      <c r="AI592" s="274"/>
      <c r="AJ592" s="10"/>
    </row>
    <row r="593" spans="31:36">
      <c r="AE593" s="10"/>
      <c r="AF593" s="10"/>
      <c r="AG593" s="10"/>
      <c r="AH593" s="274"/>
      <c r="AI593" s="274"/>
      <c r="AJ593" s="10"/>
    </row>
    <row r="594" spans="31:36">
      <c r="AE594" s="10"/>
      <c r="AF594" s="10"/>
      <c r="AG594" s="10"/>
      <c r="AH594" s="274"/>
      <c r="AI594" s="274"/>
      <c r="AJ594" s="10"/>
    </row>
    <row r="595" spans="31:36">
      <c r="AE595" s="10"/>
      <c r="AF595" s="10"/>
      <c r="AG595" s="10"/>
      <c r="AH595" s="274"/>
      <c r="AI595" s="274"/>
      <c r="AJ595" s="10"/>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sheetPr codeName="Sheet6"/>
  <dimension ref="A1:AC579"/>
  <sheetViews>
    <sheetView showGridLines="0" topLeftCell="AD52" zoomScale="55" zoomScaleNormal="55" workbookViewId="0">
      <selection activeCell="V115" sqref="V115"/>
    </sheetView>
  </sheetViews>
  <sheetFormatPr defaultRowHeight="15"/>
  <cols>
    <col min="1" max="1" width="12.140625" style="4" bestFit="1" customWidth="1"/>
    <col min="2" max="8" width="17.140625" style="24" customWidth="1"/>
    <col min="9" max="10" width="17.140625" style="276" customWidth="1"/>
    <col min="11" max="13" width="14.5703125" style="24" customWidth="1"/>
    <col min="14" max="14" width="18.42578125" style="29" customWidth="1"/>
    <col min="15" max="15" width="17.28515625" style="29" customWidth="1"/>
    <col min="16" max="16" width="17.28515625" style="378" customWidth="1"/>
    <col min="17" max="17" width="22.42578125" style="29" bestFit="1" customWidth="1"/>
    <col min="18" max="18" width="22" style="29" bestFit="1" customWidth="1"/>
    <col min="19" max="20" width="9.140625" style="29"/>
    <col min="21" max="21" width="17.85546875" customWidth="1"/>
  </cols>
  <sheetData>
    <row r="1" spans="1:29">
      <c r="B1" s="30" t="s">
        <v>99</v>
      </c>
      <c r="C1" s="30" t="s">
        <v>100</v>
      </c>
      <c r="D1" s="30" t="s">
        <v>101</v>
      </c>
      <c r="E1" s="30" t="s">
        <v>102</v>
      </c>
      <c r="F1" s="30" t="s">
        <v>97</v>
      </c>
      <c r="G1" s="30" t="s">
        <v>104</v>
      </c>
      <c r="H1" s="30" t="s">
        <v>103</v>
      </c>
      <c r="I1" s="279" t="s">
        <v>185</v>
      </c>
      <c r="J1" s="279" t="s">
        <v>207</v>
      </c>
      <c r="K1" s="279" t="s">
        <v>214</v>
      </c>
      <c r="L1" s="30" t="s">
        <v>105</v>
      </c>
      <c r="M1" s="30" t="s">
        <v>107</v>
      </c>
      <c r="N1" s="30" t="s">
        <v>98</v>
      </c>
      <c r="O1" s="30" t="s">
        <v>106</v>
      </c>
      <c r="P1" s="279" t="s">
        <v>186</v>
      </c>
      <c r="Q1" s="279" t="s">
        <v>206</v>
      </c>
      <c r="R1" s="279" t="s">
        <v>215</v>
      </c>
      <c r="S1" s="279" t="s">
        <v>189</v>
      </c>
      <c r="T1" s="279" t="s">
        <v>191</v>
      </c>
      <c r="U1" s="29"/>
      <c r="V1" s="29"/>
    </row>
    <row r="2" spans="1:29" s="15" customFormat="1">
      <c r="A2" s="20"/>
      <c r="B2" s="131" t="s">
        <v>173</v>
      </c>
      <c r="C2" s="131" t="s">
        <v>174</v>
      </c>
      <c r="D2" s="131" t="s">
        <v>175</v>
      </c>
      <c r="E2" s="131" t="s">
        <v>176</v>
      </c>
      <c r="F2" s="131" t="s">
        <v>177</v>
      </c>
      <c r="G2" s="131" t="s">
        <v>178</v>
      </c>
      <c r="H2" s="131" t="s">
        <v>179</v>
      </c>
      <c r="I2" s="273" t="s">
        <v>223</v>
      </c>
      <c r="J2" s="378" t="s">
        <v>209</v>
      </c>
      <c r="K2" s="389" t="s">
        <v>216</v>
      </c>
      <c r="L2" s="131" t="s">
        <v>180</v>
      </c>
      <c r="M2" s="131" t="s">
        <v>181</v>
      </c>
      <c r="N2" s="131" t="s">
        <v>197</v>
      </c>
      <c r="O2" s="131" t="s">
        <v>182</v>
      </c>
      <c r="P2" s="131" t="s">
        <v>224</v>
      </c>
      <c r="Q2" s="378" t="s">
        <v>208</v>
      </c>
      <c r="R2" s="389" t="s">
        <v>217</v>
      </c>
      <c r="S2" s="273" t="s">
        <v>192</v>
      </c>
      <c r="T2" s="273" t="s">
        <v>193</v>
      </c>
      <c r="U2" s="32"/>
      <c r="V2" s="29" t="s">
        <v>96</v>
      </c>
      <c r="W2" s="29" t="s">
        <v>77</v>
      </c>
      <c r="X2" s="29">
        <f>MATCH(W2,Table!$B:$B,0)</f>
        <v>11</v>
      </c>
      <c r="Y2" s="29"/>
      <c r="Z2" s="29" t="s">
        <v>96</v>
      </c>
      <c r="AA2" s="29" t="s">
        <v>0</v>
      </c>
      <c r="AB2" s="29">
        <f>MATCH(AA2,Table!$A:$A,0)</f>
        <v>3</v>
      </c>
      <c r="AC2" s="29" t="s">
        <v>113</v>
      </c>
    </row>
    <row r="3" spans="1:29" s="271" customFormat="1">
      <c r="A3" s="272">
        <v>41443</v>
      </c>
      <c r="B3" s="276">
        <f ca="1">IF(ISERROR(MATCH(B$1,INDIRECT("Table!A"&amp;$Z3):INDIRECT("Table!" &amp; $AC$43 &amp; $Z3),0)),"",INDIRECT(CONCATENATE("Table!",ADDRESS($V3,MATCH(B$1,INDIRECT("Table!A" &amp; $Z3):INDIRECT("Table!" &amp; $AC$43 &amp; $Z3),0))))/1024)</f>
        <v>178.00205273437498</v>
      </c>
      <c r="C3" s="276">
        <f ca="1">IF(ISERROR(MATCH(C$1,INDIRECT("Table!A"&amp;$Z3):INDIRECT("Table!" &amp; $AC$43 &amp; $Z3),0)),"",INDIRECT(CONCATENATE("Table!",ADDRESS($V3,MATCH(C$1,INDIRECT("Table!A" &amp; $Z3):INDIRECT("Table!" &amp; $AC$43 &amp; $Z3),0))))/1024)</f>
        <v>88.935172851562498</v>
      </c>
      <c r="D3" s="276">
        <f ca="1">IF(ISERROR(MATCH(D$1,INDIRECT("Table!A"&amp;$Z3):INDIRECT("Table!" &amp; $AC$43 &amp; $Z3),0)),"",INDIRECT(CONCATENATE("Table!",ADDRESS($V3,MATCH(D$1,INDIRECT("Table!A" &amp; $Z3):INDIRECT("Table!" &amp; $AC$43 &amp; $Z3),0))))/1024)</f>
        <v>89.955902343749997</v>
      </c>
      <c r="E3" s="276">
        <f ca="1">IF(ISERROR(MATCH(E$1,INDIRECT("Table!A"&amp;$Z3):INDIRECT("Table!" &amp; $AC$43 &amp; $Z3),0)),"",INDIRECT(CONCATENATE("Table!",ADDRESS($V3,MATCH(E$1,INDIRECT("Table!A" &amp; $Z3):INDIRECT("Table!" &amp; $AC$43 &amp; $Z3),0))))/1024)</f>
        <v>270.46038867187497</v>
      </c>
      <c r="F3" s="276">
        <f ca="1">IF(ISERROR(MATCH(F$1,INDIRECT("Table!A"&amp;$Z3):INDIRECT("Table!" &amp; $AC$43 &amp; $Z3),0)),"",INDIRECT(CONCATENATE("Table!",ADDRESS($V3,MATCH(F$1,INDIRECT("Table!A" &amp; $Z3):INDIRECT("Table!" &amp; $AC$43 &amp; $Z3),0))))/1024)</f>
        <v>255.37993359375</v>
      </c>
      <c r="G3" s="276">
        <f ca="1">IF(ISERROR(MATCH(G$1,INDIRECT("Table!A"&amp;$Z3):INDIRECT("Table!" &amp; $AC$43 &amp; $Z3),0)),"",INDIRECT(CONCATENATE("Table!",ADDRESS($V3,MATCH(G$1,INDIRECT("Table!A" &amp; $Z3):INDIRECT("Table!" &amp; $AC$43 &amp; $Z3),0))))/1024)</f>
        <v>449.68073144531246</v>
      </c>
      <c r="H3" s="276">
        <f ca="1">IF(ISERROR(MATCH(H$1,INDIRECT("Table!A"&amp;$Z3):INDIRECT("Table!" &amp; $AC$43 &amp; $Z3),0)),"",INDIRECT(CONCATENATE("Table!",ADDRESS($V3,MATCH(H$1,INDIRECT("Table!A" &amp; $Z3):INDIRECT("Table!" &amp; $AC$43 &amp; $Z3),0))))/1024)</f>
        <v>136.77775195312501</v>
      </c>
      <c r="I3" s="276">
        <f ca="1">IF(ISERROR(MATCH(I$1,INDIRECT("Table!A"&amp;$Z3):INDIRECT("Table!" &amp; $AC$20 &amp; $Z3),0)),"",INDIRECT(CONCATENATE("Table!",ADDRESS($V3,MATCH(I$1,INDIRECT("Table!A" &amp; $Z3):INDIRECT("Table!" &amp; $AC$20 &amp; $Z3),0))))/1024)</f>
        <v>14.0597255859375</v>
      </c>
      <c r="J3" s="276">
        <f ca="1">IF(ISERROR(MATCH(J$1,INDIRECT("Table!A"&amp;$Z3):INDIRECT("Table!" &amp; $AC$20 &amp; $Z3),0)),"",INDIRECT(CONCATENATE("Table!",ADDRESS($V3,MATCH(J$1,INDIRECT("Table!A" &amp; $Z3):INDIRECT("Table!" &amp; $AC$20 &amp; $Z3),0))))/1024)</f>
        <v>12.084120117187499</v>
      </c>
      <c r="K3" s="276">
        <f ca="1">IF(ISERROR(MATCH(K$1,INDIRECT("Table!A"&amp;$Z3):INDIRECT("Table!" &amp; $AC$20 &amp; $Z3),0)),"",INDIRECT(CONCATENATE("Table!",ADDRESS($V3,MATCH(K$1,INDIRECT("Table!A" &amp; $Z3):INDIRECT("Table!" &amp; $AC$20 &amp; $Z3),0))))/1024)</f>
        <v>2.8646279296874999</v>
      </c>
      <c r="L3" s="276">
        <f ca="1">IF(ISERROR(MATCH(L$1,INDIRECT("Table!A"&amp;$Z3):INDIRECT("Table!" &amp; $AC$20 &amp; $Z3),0)),"",INDIRECT(CONCATENATE("Table!",ADDRESS($V3,MATCH(L$1,INDIRECT("Table!A" &amp; $Z3):INDIRECT("Table!" &amp; $AC$20 &amp; $Z3),0))))/1024)</f>
        <v>275.03720800781247</v>
      </c>
      <c r="M3" s="276">
        <f ca="1">IF(ISERROR(MATCH(M$1,INDIRECT("Table!A"&amp;$Z3):INDIRECT("Table!" &amp; $AC$20 &amp; $Z3),0)),"",INDIRECT(CONCATENATE("Table!",ADDRESS($V3,MATCH(M$1,INDIRECT("Table!A" &amp; $Z3):INDIRECT("Table!" &amp; $AC$20 &amp; $Z3),0))))/1024)</f>
        <v>366.50774121093747</v>
      </c>
      <c r="N3" s="276">
        <f ca="1">IF(ISERROR(MATCH(N$1,INDIRECT("Table!A"&amp;$Z3):INDIRECT("Table!" &amp; $AC$20 &amp; $Z3),0)),"",INDIRECT(CONCATENATE("Table!",ADDRESS($V3,MATCH(N$1,INDIRECT("Table!A" &amp; $Z3):INDIRECT("Table!" &amp; $AC$20 &amp; $Z3),0))))/1024)</f>
        <v>132.53020019531249</v>
      </c>
      <c r="O3" s="276">
        <f ca="1">IF(ISERROR(MATCH(O$1,INDIRECT("Table!A"&amp;$Z3):INDIRECT("Table!" &amp; $AC$20 &amp; $Z3),0)),"",INDIRECT(CONCATENATE("Table!",ADDRESS($V3,MATCH(O$1,INDIRECT("Table!A" &amp; $Z3):INDIRECT("Table!" &amp; $AC$20 &amp; $Z3),0))))/1024)</f>
        <v>244.97507812499998</v>
      </c>
      <c r="P3" s="276">
        <f ca="1">IF(ISERROR(MATCH(P$1,INDIRECT("Table!A"&amp;$Z3):INDIRECT("Table!" &amp; $AC$20 &amp; $Z3),0)),"",INDIRECT(CONCATENATE("Table!",ADDRESS($V3,MATCH(P$1,INDIRECT("Table!A" &amp; $Z3):INDIRECT("Table!" &amp; $AC$20 &amp; $Z3),0))))/1024)</f>
        <v>28.6133525390625</v>
      </c>
      <c r="Q3" s="276">
        <f ca="1">IF(ISERROR(MATCH(Q$1,INDIRECT("Table!A"&amp;$Z3):INDIRECT("Table!" &amp; $AC$20 &amp; $Z3),0)),"",INDIRECT(CONCATENATE("Table!",ADDRESS($V3,MATCH(Q$1,INDIRECT("Table!A" &amp; $Z3):INDIRECT("Table!" &amp; $AC$20 &amp; $Z3),0))))/1024)</f>
        <v>12.413387695312499</v>
      </c>
      <c r="R3" s="276">
        <f ca="1">IF(ISERROR(MATCH(R$1,INDIRECT("Table!A"&amp;$Z3):INDIRECT("Table!" &amp; $AC$20 &amp; $Z3),0)),"",INDIRECT(CONCATENATE("Table!",ADDRESS($V3,MATCH(R$1,INDIRECT("Table!A" &amp; $Z3):INDIRECT("Table!" &amp; $AC$20 &amp; $Z3),0))))/1024)</f>
        <v>6.5853515624999996</v>
      </c>
      <c r="S3" s="276">
        <f ca="1">IF(ISERROR(MATCH(S$1,INDIRECT("Table!A"&amp;$Z3):INDIRECT("Table!" &amp; $AC$3 &amp; $Z3),0)),"",INDIRECT(CONCATENATE("Table!",ADDRESS($V3,MATCH(S$1,INDIRECT("Table!A" &amp; $Z3):INDIRECT("Table!" &amp; $AC$3 &amp; $Z3),0))))/1024)</f>
        <v>35.659678710937499</v>
      </c>
      <c r="T3" s="276">
        <f ca="1">IF(ISERROR(MATCH(T$1,INDIRECT("Table!A"&amp;$Z3):INDIRECT("Table!" &amp; $AC$3 &amp; $Z3),0)),"",INDIRECT(CONCATENATE("Table!",ADDRESS($V3,MATCH(T$1,INDIRECT("Table!A" &amp; $Z3):INDIRECT("Table!" &amp; $AC$3 &amp; $Z3),0))))/1024)</f>
        <v>16.397525390624999</v>
      </c>
      <c r="U3" s="276" t="str">
        <f ca="1">IF(ISERROR(MATCH(U$1,INDIRECT("Table!A"&amp;$Z3):INDIRECT("Table!" &amp; $AC$20 &amp; $Z3),0)),"",INDIRECT(CONCATENATE("Table!",ADDRESS($V3,MATCH(U$1,INDIRECT("Table!A" &amp; $Z3):INDIRECT("Table!" &amp; $AC$20 &amp; $Z3),0))))/1024)</f>
        <v/>
      </c>
      <c r="V3" s="276">
        <f>MATCH($A3,Table!$A:$A,0)+$X$2-1</f>
        <v>11</v>
      </c>
      <c r="W3" s="361"/>
      <c r="X3" s="361"/>
      <c r="Y3" s="361"/>
      <c r="Z3" s="276">
        <f>MATCH($A3,Table!$A:$A,0)+$AB$2-1</f>
        <v>3</v>
      </c>
      <c r="AA3" s="361"/>
      <c r="AB3" s="361"/>
      <c r="AC3" s="361" t="s">
        <v>218</v>
      </c>
    </row>
    <row r="4" spans="1:29" s="271" customFormat="1">
      <c r="A4" s="272">
        <v>41437</v>
      </c>
      <c r="B4" s="276">
        <f ca="1">IF(ISERROR(MATCH(B$1,INDIRECT("Table!A"&amp;$Z4):INDIRECT("Table!" &amp; $AC$43 &amp; $Z4),0)),"",INDIRECT(CONCATENATE("Table!",ADDRESS($V4,MATCH(B$1,INDIRECT("Table!A" &amp; $Z4):INDIRECT("Table!" &amp; $AC$43 &amp; $Z4),0))))/1024)</f>
        <v>175.79595996093749</v>
      </c>
      <c r="C4" s="276">
        <f ca="1">IF(ISERROR(MATCH(C$1,INDIRECT("Table!A"&amp;$Z4):INDIRECT("Table!" &amp; $AC$43 &amp; $Z4),0)),"",INDIRECT(CONCATENATE("Table!",ADDRESS($V4,MATCH(C$1,INDIRECT("Table!A" &amp; $Z4):INDIRECT("Table!" &amp; $AC$43 &amp; $Z4),0))))/1024)</f>
        <v>88.474198242187498</v>
      </c>
      <c r="D4" s="276">
        <f ca="1">IF(ISERROR(MATCH(D$1,INDIRECT("Table!A"&amp;$Z4):INDIRECT("Table!" &amp; $AC$43 &amp; $Z4),0)),"",INDIRECT(CONCATENATE("Table!",ADDRESS($V4,MATCH(D$1,INDIRECT("Table!A" &amp; $Z4):INDIRECT("Table!" &amp; $AC$43 &amp; $Z4),0))))/1024)</f>
        <v>89.494927734374997</v>
      </c>
      <c r="E4" s="276">
        <f ca="1">IF(ISERROR(MATCH(E$1,INDIRECT("Table!A"&amp;$Z4):INDIRECT("Table!" &amp; $AC$43 &amp; $Z4),0)),"",INDIRECT(CONCATENATE("Table!",ADDRESS($V4,MATCH(E$1,INDIRECT("Table!A" &amp; $Z4):INDIRECT("Table!" &amp; $AC$43 &amp; $Z4),0))))/1024)</f>
        <v>271.51404492187498</v>
      </c>
      <c r="F4" s="276">
        <f ca="1">IF(ISERROR(MATCH(F$1,INDIRECT("Table!A"&amp;$Z4):INDIRECT("Table!" &amp; $AC$43 &amp; $Z4),0)),"",INDIRECT(CONCATENATE("Table!",ADDRESS($V4,MATCH(F$1,INDIRECT("Table!A" &amp; $Z4):INDIRECT("Table!" &amp; $AC$43 &amp; $Z4),0))))/1024)</f>
        <v>255.37993359375</v>
      </c>
      <c r="G4" s="276">
        <f ca="1">IF(ISERROR(MATCH(G$1,INDIRECT("Table!A"&amp;$Z4):INDIRECT("Table!" &amp; $AC$43 &amp; $Z4),0)),"",INDIRECT(CONCATENATE("Table!",ADDRESS($V4,MATCH(G$1,INDIRECT("Table!A" &amp; $Z4):INDIRECT("Table!" &amp; $AC$43 &amp; $Z4),0))))/1024)</f>
        <v>448.69292871093751</v>
      </c>
      <c r="H4" s="276">
        <f ca="1">IF(ISERROR(MATCH(H$1,INDIRECT("Table!A"&amp;$Z4):INDIRECT("Table!" &amp; $AC$43 &amp; $Z4),0)),"",INDIRECT(CONCATENATE("Table!",ADDRESS($V4,MATCH(H$1,INDIRECT("Table!A" &amp; $Z4):INDIRECT("Table!" &amp; $AC$43 &amp; $Z4),0))))/1024)</f>
        <v>136.77775195312501</v>
      </c>
      <c r="I4" s="276">
        <f ca="1">IF(ISERROR(MATCH(I$1,INDIRECT("Table!A"&amp;$Z4):INDIRECT("Table!" &amp; $AC$20 &amp; $Z4),0)),"",INDIRECT(CONCATENATE("Table!",ADDRESS($V4,MATCH(I$1,INDIRECT("Table!A" &amp; $Z4):INDIRECT("Table!" &amp; $AC$20 &amp; $Z4),0))))/1024)</f>
        <v>14.0597255859375</v>
      </c>
      <c r="J4" s="276">
        <f ca="1">IF(ISERROR(MATCH(J$1,INDIRECT("Table!A"&amp;$Z4):INDIRECT("Table!" &amp; $AC$20 &amp; $Z4),0)),"",INDIRECT(CONCATENATE("Table!",ADDRESS($V4,MATCH(J$1,INDIRECT("Table!A" &amp; $Z4):INDIRECT("Table!" &amp; $AC$20 &amp; $Z4),0))))/1024)</f>
        <v>2.9304814453125001</v>
      </c>
      <c r="K4" s="276">
        <f ca="1">IF(ISERROR(MATCH(K$1,INDIRECT("Table!A"&amp;$Z4):INDIRECT("Table!" &amp; $AC$20 &amp; $Z4),0)),"",INDIRECT(CONCATENATE("Table!",ADDRESS($V4,MATCH(K$1,INDIRECT("Table!A" &amp; $Z4):INDIRECT("Table!" &amp; $AC$20 &amp; $Z4),0))))/1024)</f>
        <v>2.8646279296874999</v>
      </c>
      <c r="L4" s="276">
        <f ca="1">IF(ISERROR(MATCH(L$1,INDIRECT("Table!A"&amp;$Z4):INDIRECT("Table!" &amp; $AC$20 &amp; $Z4),0)),"",INDIRECT(CONCATENATE("Table!",ADDRESS($V4,MATCH(L$1,INDIRECT("Table!A" &amp; $Z4):INDIRECT("Table!" &amp; $AC$20 &amp; $Z4),0))))/1024)</f>
        <v>275.92623046874996</v>
      </c>
      <c r="M4" s="276">
        <f ca="1">IF(ISERROR(MATCH(M$1,INDIRECT("Table!A"&amp;$Z4):INDIRECT("Table!" &amp; $AC$20 &amp; $Z4),0)),"",INDIRECT(CONCATENATE("Table!",ADDRESS($V4,MATCH(M$1,INDIRECT("Table!A" &amp; $Z4):INDIRECT("Table!" &amp; $AC$20 &amp; $Z4),0))))/1024)</f>
        <v>366.50774121093747</v>
      </c>
      <c r="N4" s="276">
        <f ca="1">IF(ISERROR(MATCH(N$1,INDIRECT("Table!A"&amp;$Z4):INDIRECT("Table!" &amp; $AC$20 &amp; $Z4),0)),"",INDIRECT(CONCATENATE("Table!",ADDRESS($V4,MATCH(N$1,INDIRECT("Table!A" &amp; $Z4):INDIRECT("Table!" &amp; $AC$20 &amp; $Z4),0))))/1024)</f>
        <v>132.53020019531249</v>
      </c>
      <c r="O4" s="276">
        <f ca="1">IF(ISERROR(MATCH(O$1,INDIRECT("Table!A"&amp;$Z4):INDIRECT("Table!" &amp; $AC$20 &amp; $Z4),0)),"",INDIRECT(CONCATENATE("Table!",ADDRESS($V4,MATCH(O$1,INDIRECT("Table!A" &amp; $Z4):INDIRECT("Table!" &amp; $AC$20 &amp; $Z4),0))))/1024)</f>
        <v>244.97507812499998</v>
      </c>
      <c r="P4" s="276">
        <f ca="1">IF(ISERROR(MATCH(P$1,INDIRECT("Table!A"&amp;$Z4):INDIRECT("Table!" &amp; $AC$20 &amp; $Z4),0)),"",INDIRECT(CONCATENATE("Table!",ADDRESS($V4,MATCH(P$1,INDIRECT("Table!A" &amp; $Z4):INDIRECT("Table!" &amp; $AC$20 &amp; $Z4),0))))/1024)</f>
        <v>28.6133525390625</v>
      </c>
      <c r="Q4" s="276">
        <f ca="1">IF(ISERROR(MATCH(Q$1,INDIRECT("Table!A"&amp;$Z4):INDIRECT("Table!" &amp; $AC$20 &amp; $Z4),0)),"",INDIRECT(CONCATENATE("Table!",ADDRESS($V4,MATCH(Q$1,INDIRECT("Table!A" &amp; $Z4):INDIRECT("Table!" &amp; $AC$20 &amp; $Z4),0))))/1024)</f>
        <v>5.2682812499999994</v>
      </c>
      <c r="R4" s="276">
        <f ca="1">IF(ISERROR(MATCH(R$1,INDIRECT("Table!A"&amp;$Z4):INDIRECT("Table!" &amp; $AC$20 &amp; $Z4),0)),"",INDIRECT(CONCATENATE("Table!",ADDRESS($V4,MATCH(R$1,INDIRECT("Table!A" &amp; $Z4):INDIRECT("Table!" &amp; $AC$20 &amp; $Z4),0))))/1024)</f>
        <v>0.69146191406250002</v>
      </c>
      <c r="S4" s="276">
        <f ca="1">IF(ISERROR(MATCH(S$1,INDIRECT("Table!A"&amp;$Z4):INDIRECT("Table!" &amp; $AC$3 &amp; $Z4),0)),"",INDIRECT(CONCATENATE("Table!",ADDRESS($V4,MATCH(S$1,INDIRECT("Table!A" &amp; $Z4):INDIRECT("Table!" &amp; $AC$3 &amp; $Z4),0))))/1024)</f>
        <v>32.136515625000001</v>
      </c>
      <c r="T4" s="276">
        <f ca="1">IF(ISERROR(MATCH(T$1,INDIRECT("Table!A"&amp;$Z4):INDIRECT("Table!" &amp; $AC$3 &amp; $Z4),0)),"",INDIRECT(CONCATENATE("Table!",ADDRESS($V4,MATCH(T$1,INDIRECT("Table!A" &amp; $Z4):INDIRECT("Table!" &amp; $AC$3 &amp; $Z4),0))))/1024)</f>
        <v>16.397525390624999</v>
      </c>
      <c r="U4" s="276" t="str">
        <f ca="1">IF(ISERROR(MATCH(U$1,INDIRECT("Table!A"&amp;$Z4):INDIRECT("Table!" &amp; $AC$20 &amp; $Z4),0)),"",INDIRECT(CONCATENATE("Table!",ADDRESS($V4,MATCH(U$1,INDIRECT("Table!A" &amp; $Z4):INDIRECT("Table!" &amp; $AC$20 &amp; $Z4),0))))/1024)</f>
        <v/>
      </c>
      <c r="V4" s="276">
        <f>MATCH($A4,Table!$A:$A,0)+$X$2-1</f>
        <v>23</v>
      </c>
      <c r="W4" s="393"/>
      <c r="X4" s="393"/>
      <c r="Y4" s="393"/>
      <c r="Z4" s="276">
        <f>MATCH($A4,Table!$A:$A,0)+$AB$2-1</f>
        <v>15</v>
      </c>
      <c r="AA4" s="393"/>
      <c r="AB4" s="393"/>
      <c r="AC4" s="393" t="s">
        <v>218</v>
      </c>
    </row>
    <row r="5" spans="1:29" s="271" customFormat="1">
      <c r="A5" s="272">
        <v>41430</v>
      </c>
      <c r="B5" s="276">
        <f ca="1">IF(ISERROR(MATCH(B$1,INDIRECT("Table!A"&amp;$Z5):INDIRECT("Table!" &amp; $AC$43 &amp; $Z5),0)),"",INDIRECT(CONCATENATE("Table!",ADDRESS($V5,MATCH(B$1,INDIRECT("Table!A" &amp; $Z5):INDIRECT("Table!" &amp; $AC$43 &amp; $Z5),0))))/1024)</f>
        <v>175.79595996093749</v>
      </c>
      <c r="C5" s="276">
        <f ca="1">IF(ISERROR(MATCH(C$1,INDIRECT("Table!A"&amp;$Z5):INDIRECT("Table!" &amp; $AC$43 &amp; $Z5),0)),"",INDIRECT(CONCATENATE("Table!",ADDRESS($V5,MATCH(C$1,INDIRECT("Table!A" &amp; $Z5):INDIRECT("Table!" &amp; $AC$43 &amp; $Z5),0))))/1024)</f>
        <v>88.342491210937496</v>
      </c>
      <c r="D5" s="276">
        <f ca="1">IF(ISERROR(MATCH(D$1,INDIRECT("Table!A"&amp;$Z5):INDIRECT("Table!" &amp; $AC$43 &amp; $Z5),0)),"",INDIRECT(CONCATENATE("Table!",ADDRESS($V5,MATCH(D$1,INDIRECT("Table!A" &amp; $Z5):INDIRECT("Table!" &amp; $AC$43 &amp; $Z5),0))))/1024)</f>
        <v>89.363220703124995</v>
      </c>
      <c r="E5" s="276">
        <f ca="1">IF(ISERROR(MATCH(E$1,INDIRECT("Table!A"&amp;$Z5):INDIRECT("Table!" &amp; $AC$43 &amp; $Z5),0)),"",INDIRECT(CONCATENATE("Table!",ADDRESS($V5,MATCH(E$1,INDIRECT("Table!A" &amp; $Z5):INDIRECT("Table!" &amp; $AC$43 &amp; $Z5),0))))/1024)</f>
        <v>271.51404492187498</v>
      </c>
      <c r="F5" s="276">
        <f ca="1">IF(ISERROR(MATCH(F$1,INDIRECT("Table!A"&amp;$Z5):INDIRECT("Table!" &amp; $AC$43 &amp; $Z5),0)),"",INDIRECT(CONCATENATE("Table!",ADDRESS($V5,MATCH(F$1,INDIRECT("Table!A" &amp; $Z5):INDIRECT("Table!" &amp; $AC$43 &amp; $Z5),0))))/1024)</f>
        <v>254.78725195312498</v>
      </c>
      <c r="G5" s="276">
        <f ca="1">IF(ISERROR(MATCH(G$1,INDIRECT("Table!A"&amp;$Z5):INDIRECT("Table!" &amp; $AC$43 &amp; $Z5),0)),"",INDIRECT(CONCATENATE("Table!",ADDRESS($V5,MATCH(G$1,INDIRECT("Table!A" &amp; $Z5):INDIRECT("Table!" &amp; $AC$43 &amp; $Z5),0))))/1024)</f>
        <v>448.5941484375</v>
      </c>
      <c r="H5" s="276">
        <f ca="1">IF(ISERROR(MATCH(H$1,INDIRECT("Table!A"&amp;$Z5):INDIRECT("Table!" &amp; $AC$43 &amp; $Z5),0)),"",INDIRECT(CONCATENATE("Table!",ADDRESS($V5,MATCH(H$1,INDIRECT("Table!A" &amp; $Z5):INDIRECT("Table!" &amp; $AC$43 &amp; $Z5),0))))/1024)</f>
        <v>136.77775195312501</v>
      </c>
      <c r="I5" s="276">
        <f ca="1">IF(ISERROR(MATCH(I$1,INDIRECT("Table!A"&amp;$Z5):INDIRECT("Table!" &amp; $AC$20 &amp; $Z5),0)),"",INDIRECT(CONCATENATE("Table!",ADDRESS($V5,MATCH(I$1,INDIRECT("Table!A" &amp; $Z5):INDIRECT("Table!" &amp; $AC$20 &amp; $Z5),0))))/1024)</f>
        <v>14.0597255859375</v>
      </c>
      <c r="J5" s="276">
        <f ca="1">IF(ISERROR(MATCH(J$1,INDIRECT("Table!A"&amp;$Z5):INDIRECT("Table!" &amp; $AC$20 &amp; $Z5),0)),"",INDIRECT(CONCATENATE("Table!",ADDRESS($V5,MATCH(J$1,INDIRECT("Table!A" &amp; $Z5):INDIRECT("Table!" &amp; $AC$20 &amp; $Z5),0))))/1024)</f>
        <v>2.9304814453125001</v>
      </c>
      <c r="K5" s="276" t="str">
        <f ca="1">IF(ISERROR(MATCH(K$1,INDIRECT("Table!A"&amp;$Z5):INDIRECT("Table!" &amp; $AC$20 &amp; $Z5),0)),"",INDIRECT(CONCATENATE("Table!",ADDRESS($V5,MATCH(K$1,INDIRECT("Table!A" &amp; $Z5):INDIRECT("Table!" &amp; $AC$20 &amp; $Z5),0))))/1024)</f>
        <v/>
      </c>
      <c r="L5" s="276">
        <f ca="1">IF(ISERROR(MATCH(L$1,INDIRECT("Table!A"&amp;$Z5):INDIRECT("Table!" &amp; $AC$20 &amp; $Z5),0)),"",INDIRECT(CONCATENATE("Table!",ADDRESS($V5,MATCH(L$1,INDIRECT("Table!A" &amp; $Z5):INDIRECT("Table!" &amp; $AC$20 &amp; $Z5),0))))/1024)</f>
        <v>275.92623046874996</v>
      </c>
      <c r="M5" s="276">
        <f ca="1">IF(ISERROR(MATCH(M$1,INDIRECT("Table!A"&amp;$Z5):INDIRECT("Table!" &amp; $AC$20 &amp; $Z5),0)),"",INDIRECT(CONCATENATE("Table!",ADDRESS($V5,MATCH(M$1,INDIRECT("Table!A" &amp; $Z5):INDIRECT("Table!" &amp; $AC$20 &amp; $Z5),0))))/1024)</f>
        <v>365.816279296875</v>
      </c>
      <c r="N5" s="276">
        <f ca="1">IF(ISERROR(MATCH(N$1,INDIRECT("Table!A"&amp;$Z5):INDIRECT("Table!" &amp; $AC$20 &amp; $Z5),0)),"",INDIRECT(CONCATENATE("Table!",ADDRESS($V5,MATCH(N$1,INDIRECT("Table!A" &amp; $Z5):INDIRECT("Table!" &amp; $AC$20 &amp; $Z5),0))))/1024)</f>
        <v>132.23385937500001</v>
      </c>
      <c r="O5" s="276">
        <f ca="1">IF(ISERROR(MATCH(O$1,INDIRECT("Table!A"&amp;$Z5):INDIRECT("Table!" &amp; $AC$20 &amp; $Z5),0)),"",INDIRECT(CONCATENATE("Table!",ADDRESS($V5,MATCH(O$1,INDIRECT("Table!A" &amp; $Z5):INDIRECT("Table!" &amp; $AC$20 &amp; $Z5),0))))/1024)</f>
        <v>244.97507812499998</v>
      </c>
      <c r="P5" s="276">
        <f ca="1">IF(ISERROR(MATCH(P$1,INDIRECT("Table!A"&amp;$Z5):INDIRECT("Table!" &amp; $AC$20 &amp; $Z5),0)),"",INDIRECT(CONCATENATE("Table!",ADDRESS($V5,MATCH(P$1,INDIRECT("Table!A" &amp; $Z5):INDIRECT("Table!" &amp; $AC$20 &amp; $Z5),0))))/1024)</f>
        <v>28.6133525390625</v>
      </c>
      <c r="Q5" s="276">
        <f ca="1">IF(ISERROR(MATCH(Q$1,INDIRECT("Table!A"&amp;$Z5):INDIRECT("Table!" &amp; $AC$20 &amp; $Z5),0)),"",INDIRECT(CONCATENATE("Table!",ADDRESS($V5,MATCH(Q$1,INDIRECT("Table!A" &amp; $Z5):INDIRECT("Table!" &amp; $AC$20 &amp; $Z5),0))))/1024)</f>
        <v>5.2682812499999994</v>
      </c>
      <c r="R5" s="276" t="str">
        <f ca="1">IF(ISERROR(MATCH(R$1,INDIRECT("Table!A"&amp;$Z5):INDIRECT("Table!" &amp; $AC$20 &amp; $Z5),0)),"",INDIRECT(CONCATENATE("Table!",ADDRESS($V5,MATCH(R$1,INDIRECT("Table!A" &amp; $Z5):INDIRECT("Table!" &amp; $AC$20 &amp; $Z5),0))))/1024)</f>
        <v/>
      </c>
      <c r="S5" s="276">
        <f ca="1">IF(ISERROR(MATCH(S$1,INDIRECT("Table!A"&amp;$Z5):INDIRECT("Table!" &amp; $AC$3 &amp; $Z5),0)),"",INDIRECT(CONCATENATE("Table!",ADDRESS($V5,MATCH(S$1,INDIRECT("Table!A" &amp; $Z5):INDIRECT("Table!" &amp; $AC$3 &amp; $Z5),0))))/1024)</f>
        <v>31.8401748046875</v>
      </c>
      <c r="T5" s="276">
        <f ca="1">IF(ISERROR(MATCH(T$1,INDIRECT("Table!A"&amp;$Z5):INDIRECT("Table!" &amp; $AC$3 &amp; $Z5),0)),"",INDIRECT(CONCATENATE("Table!",ADDRESS($V5,MATCH(T$1,INDIRECT("Table!A" &amp; $Z5):INDIRECT("Table!" &amp; $AC$3 &amp; $Z5),0))))/1024)</f>
        <v>16.397525390624999</v>
      </c>
      <c r="U5" s="276" t="str">
        <f ca="1">IF(ISERROR(MATCH(U$1,INDIRECT("Table!A"&amp;$Z5):INDIRECT("Table!" &amp; $AC$20 &amp; $Z5),0)),"",INDIRECT(CONCATENATE("Table!",ADDRESS($V5,MATCH(U$1,INDIRECT("Table!A" &amp; $Z5):INDIRECT("Table!" &amp; $AC$20 &amp; $Z5),0))))/1024)</f>
        <v/>
      </c>
      <c r="V5" s="276">
        <f>MATCH($A5,Table!$A:$A,0)+$X$2-1</f>
        <v>35</v>
      </c>
      <c r="W5" s="389"/>
      <c r="X5" s="389"/>
      <c r="Y5" s="389"/>
      <c r="Z5" s="276">
        <f>MATCH($A5,Table!$A:$A,0)+$AB$2-1</f>
        <v>27</v>
      </c>
      <c r="AA5" s="389"/>
      <c r="AB5" s="389"/>
      <c r="AC5" s="389" t="s">
        <v>218</v>
      </c>
    </row>
    <row r="6" spans="1:29" s="271" customFormat="1">
      <c r="A6" s="272">
        <v>41428</v>
      </c>
      <c r="B6" s="276">
        <f ca="1">IF(ISERROR(MATCH(B$1,INDIRECT("Table!A"&amp;$Z6):INDIRECT("Table!" &amp; $AC$43 &amp; $Z6),0)),"",INDIRECT(CONCATENATE("Table!",ADDRESS($V6,MATCH(B$1,INDIRECT("Table!A" &amp; $Z6):INDIRECT("Table!" &amp; $AC$43 &amp; $Z6),0))))/1024)</f>
        <v>175.79595996093749</v>
      </c>
      <c r="C6" s="276">
        <f ca="1">IF(ISERROR(MATCH(C$1,INDIRECT("Table!A"&amp;$Z6):INDIRECT("Table!" &amp; $AC$43 &amp; $Z6),0)),"",INDIRECT(CONCATENATE("Table!",ADDRESS($V6,MATCH(C$1,INDIRECT("Table!A" &amp; $Z6):INDIRECT("Table!" &amp; $AC$43 &amp; $Z6),0))))/1024)</f>
        <v>88.342491210937496</v>
      </c>
      <c r="D6" s="276">
        <f ca="1">IF(ISERROR(MATCH(D$1,INDIRECT("Table!A"&amp;$Z6):INDIRECT("Table!" &amp; $AC$43 &amp; $Z6),0)),"",INDIRECT(CONCATENATE("Table!",ADDRESS($V6,MATCH(D$1,INDIRECT("Table!A" &amp; $Z6):INDIRECT("Table!" &amp; $AC$43 &amp; $Z6),0))))/1024)</f>
        <v>89.363220703124995</v>
      </c>
      <c r="E6" s="276">
        <f ca="1">IF(ISERROR(MATCH(E$1,INDIRECT("Table!A"&amp;$Z6):INDIRECT("Table!" &amp; $AC$43 &amp; $Z6),0)),"",INDIRECT(CONCATENATE("Table!",ADDRESS($V6,MATCH(E$1,INDIRECT("Table!A" &amp; $Z6):INDIRECT("Table!" &amp; $AC$43 &amp; $Z6),0))))/1024)</f>
        <v>271.51404492187498</v>
      </c>
      <c r="F6" s="276">
        <f ca="1">IF(ISERROR(MATCH(F$1,INDIRECT("Table!A"&amp;$Z6):INDIRECT("Table!" &amp; $AC$43 &amp; $Z6),0)),"",INDIRECT(CONCATENATE("Table!",ADDRESS($V6,MATCH(F$1,INDIRECT("Table!A" &amp; $Z6):INDIRECT("Table!" &amp; $AC$43 &amp; $Z6),0))))/1024)</f>
        <v>253.40432812499998</v>
      </c>
      <c r="G6" s="276">
        <f ca="1">IF(ISERROR(MATCH(G$1,INDIRECT("Table!A"&amp;$Z6):INDIRECT("Table!" &amp; $AC$43 &amp; $Z6),0)),"",INDIRECT(CONCATENATE("Table!",ADDRESS($V6,MATCH(G$1,INDIRECT("Table!A" &amp; $Z6):INDIRECT("Table!" &amp; $AC$43 &amp; $Z6),0))))/1024)</f>
        <v>448.52829492187499</v>
      </c>
      <c r="H6" s="276">
        <f ca="1">IF(ISERROR(MATCH(H$1,INDIRECT("Table!A"&amp;$Z6):INDIRECT("Table!" &amp; $AC$43 &amp; $Z6),0)),"",INDIRECT(CONCATENATE("Table!",ADDRESS($V6,MATCH(H$1,INDIRECT("Table!A" &amp; $Z6):INDIRECT("Table!" &amp; $AC$43 &amp; $Z6),0))))/1024)</f>
        <v>136.0204365234375</v>
      </c>
      <c r="I6" s="276">
        <f ca="1">IF(ISERROR(MATCH(I$1,INDIRECT("Table!A"&amp;$Z6):INDIRECT("Table!" &amp; $AC$20 &amp; $Z6),0)),"",INDIRECT(CONCATENATE("Table!",ADDRESS($V6,MATCH(I$1,INDIRECT("Table!A" &amp; $Z6):INDIRECT("Table!" &amp; $AC$20 &amp; $Z6),0))))/1024)</f>
        <v>12.512167968749999</v>
      </c>
      <c r="J6" s="276">
        <f ca="1">IF(ISERROR(MATCH(J$1,INDIRECT("Table!A"&amp;$Z6):INDIRECT("Table!" &amp; $AC$20 &amp; $Z6),0)),"",INDIRECT(CONCATENATE("Table!",ADDRESS($V6,MATCH(J$1,INDIRECT("Table!A" &amp; $Z6):INDIRECT("Table!" &amp; $AC$20 &amp; $Z6),0))))/1024)</f>
        <v>0</v>
      </c>
      <c r="K6" s="276" t="str">
        <f ca="1">IF(ISERROR(MATCH(K$1,INDIRECT("Table!A"&amp;$Z6):INDIRECT("Table!" &amp; $AC$20 &amp; $Z6),0)),"",INDIRECT(CONCATENATE("Table!",ADDRESS($V6,MATCH(K$1,INDIRECT("Table!A" &amp; $Z6):INDIRECT("Table!" &amp; $AC$20 &amp; $Z6),0))))/1024)</f>
        <v/>
      </c>
      <c r="L6" s="276">
        <f ca="1">IF(ISERROR(MATCH(L$1,INDIRECT("Table!A"&amp;$Z6):INDIRECT("Table!" &amp; $AC$20 &amp; $Z6),0)),"",INDIRECT(CONCATENATE("Table!",ADDRESS($V6,MATCH(L$1,INDIRECT("Table!A" &amp; $Z6):INDIRECT("Table!" &amp; $AC$20 &amp; $Z6),0))))/1024)</f>
        <v>275.92623046874996</v>
      </c>
      <c r="M6" s="276">
        <f ca="1">IF(ISERROR(MATCH(M$1,INDIRECT("Table!A"&amp;$Z6):INDIRECT("Table!" &amp; $AC$20 &amp; $Z6),0)),"",INDIRECT(CONCATENATE("Table!",ADDRESS($V6,MATCH(M$1,INDIRECT("Table!A" &amp; $Z6):INDIRECT("Table!" &amp; $AC$20 &amp; $Z6),0))))/1024)</f>
        <v>365.816279296875</v>
      </c>
      <c r="N6" s="276">
        <f ca="1">IF(ISERROR(MATCH(N$1,INDIRECT("Table!A"&amp;$Z6):INDIRECT("Table!" &amp; $AC$20 &amp; $Z6),0)),"",INDIRECT(CONCATENATE("Table!",ADDRESS($V6,MATCH(N$1,INDIRECT("Table!A" &amp; $Z6):INDIRECT("Table!" &amp; $AC$20 &amp; $Z6),0))))/1024)</f>
        <v>131.54239746093751</v>
      </c>
      <c r="O6" s="276">
        <f ca="1">IF(ISERROR(MATCH(O$1,INDIRECT("Table!A"&amp;$Z6):INDIRECT("Table!" &amp; $AC$20 &amp; $Z6),0)),"",INDIRECT(CONCATENATE("Table!",ADDRESS($V6,MATCH(O$1,INDIRECT("Table!A" &amp; $Z6):INDIRECT("Table!" &amp; $AC$20 &amp; $Z6),0))))/1024)</f>
        <v>244.2177626953125</v>
      </c>
      <c r="P6" s="276">
        <f ca="1">IF(ISERROR(MATCH(P$1,INDIRECT("Table!A"&amp;$Z6):INDIRECT("Table!" &amp; $AC$20 &amp; $Z6),0)),"",INDIRECT(CONCATENATE("Table!",ADDRESS($V6,MATCH(P$1,INDIRECT("Table!A" &amp; $Z6):INDIRECT("Table!" &amp; $AC$20 &amp; $Z6),0))))/1024)</f>
        <v>28.1853046875</v>
      </c>
      <c r="Q6" s="276">
        <f ca="1">IF(ISERROR(MATCH(Q$1,INDIRECT("Table!A"&amp;$Z6):INDIRECT("Table!" &amp; $AC$20 &amp; $Z6),0)),"",INDIRECT(CONCATENATE("Table!",ADDRESS($V6,MATCH(Q$1,INDIRECT("Table!A" &amp; $Z6):INDIRECT("Table!" &amp; $AC$20 &amp; $Z6),0))))/1024)</f>
        <v>0</v>
      </c>
      <c r="R6" s="276" t="str">
        <f ca="1">IF(ISERROR(MATCH(R$1,INDIRECT("Table!A"&amp;$Z6):INDIRECT("Table!" &amp; $AC$20 &amp; $Z6),0)),"",INDIRECT(CONCATENATE("Table!",ADDRESS($V6,MATCH(R$1,INDIRECT("Table!A" &amp; $Z6):INDIRECT("Table!" &amp; $AC$20 &amp; $Z6),0))))/1024)</f>
        <v/>
      </c>
      <c r="S6" s="276">
        <f ca="1">IF(ISERROR(MATCH(S$1,INDIRECT("Table!A"&amp;$Z6):INDIRECT("Table!" &amp; $AC$3 &amp; $Z6),0)),"",INDIRECT(CONCATENATE("Table!",ADDRESS($V6,MATCH(S$1,INDIRECT("Table!A" &amp; $Z6):INDIRECT("Table!" &amp; $AC$3 &amp; $Z6),0))))/1024)</f>
        <v>31.8401748046875</v>
      </c>
      <c r="T6" s="276">
        <f ca="1">IF(ISERROR(MATCH(T$1,INDIRECT("Table!A"&amp;$Z6):INDIRECT("Table!" &amp; $AC$3 &amp; $Z6),0)),"",INDIRECT(CONCATENATE("Table!",ADDRESS($V6,MATCH(T$1,INDIRECT("Table!A" &amp; $Z6):INDIRECT("Table!" &amp; $AC$3 &amp; $Z6),0))))/1024)</f>
        <v>16.397525390624999</v>
      </c>
      <c r="U6" s="276" t="str">
        <f ca="1">IF(ISERROR(MATCH(U$1,INDIRECT("Table!A"&amp;$Z6):INDIRECT("Table!" &amp; $AC$20 &amp; $Z6),0)),"",INDIRECT(CONCATENATE("Table!",ADDRESS($V6,MATCH(U$1,INDIRECT("Table!A" &amp; $Z6):INDIRECT("Table!" &amp; $AC$20 &amp; $Z6),0))))/1024)</f>
        <v/>
      </c>
      <c r="V6" s="276">
        <f>MATCH($A6,Table!$A:$A,0)+$X$2-1</f>
        <v>47</v>
      </c>
      <c r="W6" s="385"/>
      <c r="X6" s="385"/>
      <c r="Y6" s="385"/>
      <c r="Z6" s="276">
        <f>MATCH($A6,Table!$A:$A,0)+$AB$2-1</f>
        <v>39</v>
      </c>
      <c r="AA6" s="385"/>
      <c r="AB6" s="385"/>
      <c r="AC6" s="389" t="s">
        <v>218</v>
      </c>
    </row>
    <row r="7" spans="1:29" s="271" customFormat="1">
      <c r="A7" s="272">
        <v>41423</v>
      </c>
      <c r="B7" s="276">
        <f ca="1">IF(ISERROR(MATCH(B$1,INDIRECT("Table!A"&amp;$Z7):INDIRECT("Table!" &amp; $AC$43 &amp; $Z7),0)),"",INDIRECT(CONCATENATE("Table!",ADDRESS($V7,MATCH(B$1,INDIRECT("Table!A" &amp; $Z7):INDIRECT("Table!" &amp; $AC$43 &amp; $Z7),0))))/1024)</f>
        <v>175.79595996093749</v>
      </c>
      <c r="C7" s="276">
        <f ca="1">IF(ISERROR(MATCH(C$1,INDIRECT("Table!A"&amp;$Z7):INDIRECT("Table!" &amp; $AC$43 &amp; $Z7),0)),"",INDIRECT(CONCATENATE("Table!",ADDRESS($V7,MATCH(C$1,INDIRECT("Table!A" &amp; $Z7):INDIRECT("Table!" &amp; $AC$43 &amp; $Z7),0))))/1024)</f>
        <v>88.342491210937496</v>
      </c>
      <c r="D7" s="276">
        <f ca="1">IF(ISERROR(MATCH(D$1,INDIRECT("Table!A"&amp;$Z7):INDIRECT("Table!" &amp; $AC$43 &amp; $Z7),0)),"",INDIRECT(CONCATENATE("Table!",ADDRESS($V7,MATCH(D$1,INDIRECT("Table!A" &amp; $Z7):INDIRECT("Table!" &amp; $AC$43 &amp; $Z7),0))))/1024)</f>
        <v>89.363220703124995</v>
      </c>
      <c r="E7" s="276">
        <f ca="1">IF(ISERROR(MATCH(E$1,INDIRECT("Table!A"&amp;$Z7):INDIRECT("Table!" &amp; $AC$43 &amp; $Z7),0)),"",INDIRECT(CONCATENATE("Table!",ADDRESS($V7,MATCH(E$1,INDIRECT("Table!A" &amp; $Z7):INDIRECT("Table!" &amp; $AC$43 &amp; $Z7),0))))/1024)</f>
        <v>271.51404492187498</v>
      </c>
      <c r="F7" s="276">
        <f ca="1">IF(ISERROR(MATCH(F$1,INDIRECT("Table!A"&amp;$Z7):INDIRECT("Table!" &amp; $AC$43 &amp; $Z7),0)),"",INDIRECT(CONCATENATE("Table!",ADDRESS($V7,MATCH(F$1,INDIRECT("Table!A" &amp; $Z7):INDIRECT("Table!" &amp; $AC$43 &amp; $Z7),0))))/1024)</f>
        <v>253.40432812499998</v>
      </c>
      <c r="G7" s="276">
        <f ca="1">IF(ISERROR(MATCH(G$1,INDIRECT("Table!A"&amp;$Z7):INDIRECT("Table!" &amp; $AC$43 &amp; $Z7),0)),"",INDIRECT(CONCATENATE("Table!",ADDRESS($V7,MATCH(G$1,INDIRECT("Table!A" &amp; $Z7):INDIRECT("Table!" &amp; $AC$43 &amp; $Z7),0))))/1024)</f>
        <v>448.52829492187499</v>
      </c>
      <c r="H7" s="276">
        <f ca="1">IF(ISERROR(MATCH(H$1,INDIRECT("Table!A"&amp;$Z7):INDIRECT("Table!" &amp; $AC$43 &amp; $Z7),0)),"",INDIRECT(CONCATENATE("Table!",ADDRESS($V7,MATCH(H$1,INDIRECT("Table!A" &amp; $Z7):INDIRECT("Table!" &amp; $AC$43 &amp; $Z7),0))))/1024)</f>
        <v>136.0204365234375</v>
      </c>
      <c r="I7" s="276">
        <f ca="1">IF(ISERROR(MATCH(I$1,INDIRECT("Table!A"&amp;$Z7):INDIRECT("Table!" &amp; $AC$20 &amp; $Z7),0)),"",INDIRECT(CONCATENATE("Table!",ADDRESS($V7,MATCH(I$1,INDIRECT("Table!A" &amp; $Z7):INDIRECT("Table!" &amp; $AC$20 &amp; $Z7),0))))/1024)</f>
        <v>12.512167968749999</v>
      </c>
      <c r="J7" s="276">
        <f ca="1">IF(ISERROR(MATCH(J$1,INDIRECT("Table!A"&amp;$Z7):INDIRECT("Table!" &amp; $AC$20 &amp; $Z7),0)),"",INDIRECT(CONCATENATE("Table!",ADDRESS($V7,MATCH(J$1,INDIRECT("Table!A" &amp; $Z7):INDIRECT("Table!" &amp; $AC$20 &amp; $Z7),0))))/1024)</f>
        <v>0</v>
      </c>
      <c r="K7" s="276" t="str">
        <f ca="1">IF(ISERROR(MATCH(K$1,INDIRECT("Table!A"&amp;$Z7):INDIRECT("Table!" &amp; $AC$20 &amp; $Z7),0)),"",INDIRECT(CONCATENATE("Table!",ADDRESS($V7,MATCH(K$1,INDIRECT("Table!A" &amp; $Z7):INDIRECT("Table!" &amp; $AC$20 &amp; $Z7),0))))/1024)</f>
        <v/>
      </c>
      <c r="L7" s="276">
        <f ca="1">IF(ISERROR(MATCH(L$1,INDIRECT("Table!A"&amp;$Z7):INDIRECT("Table!" &amp; $AC$20 &amp; $Z7),0)),"",INDIRECT(CONCATENATE("Table!",ADDRESS($V7,MATCH(L$1,INDIRECT("Table!A" &amp; $Z7):INDIRECT("Table!" &amp; $AC$20 &amp; $Z7),0))))/1024)</f>
        <v>275.92623046874996</v>
      </c>
      <c r="M7" s="276">
        <f ca="1">IF(ISERROR(MATCH(M$1,INDIRECT("Table!A"&amp;$Z7):INDIRECT("Table!" &amp; $AC$20 &amp; $Z7),0)),"",INDIRECT(CONCATENATE("Table!",ADDRESS($V7,MATCH(M$1,INDIRECT("Table!A" &amp; $Z7):INDIRECT("Table!" &amp; $AC$20 &amp; $Z7),0))))/1024)</f>
        <v>365.816279296875</v>
      </c>
      <c r="N7" s="276">
        <f ca="1">IF(ISERROR(MATCH(N$1,INDIRECT("Table!A"&amp;$Z7):INDIRECT("Table!" &amp; $AC$20 &amp; $Z7),0)),"",INDIRECT(CONCATENATE("Table!",ADDRESS($V7,MATCH(N$1,INDIRECT("Table!A" &amp; $Z7):INDIRECT("Table!" &amp; $AC$20 &amp; $Z7),0))))/1024)</f>
        <v>131.54239746093751</v>
      </c>
      <c r="O7" s="276">
        <f ca="1">IF(ISERROR(MATCH(O$1,INDIRECT("Table!A"&amp;$Z7):INDIRECT("Table!" &amp; $AC$20 &amp; $Z7),0)),"",INDIRECT(CONCATENATE("Table!",ADDRESS($V7,MATCH(O$1,INDIRECT("Table!A" &amp; $Z7):INDIRECT("Table!" &amp; $AC$20 &amp; $Z7),0))))/1024)</f>
        <v>244.2177626953125</v>
      </c>
      <c r="P7" s="276">
        <f ca="1">IF(ISERROR(MATCH(P$1,INDIRECT("Table!A"&amp;$Z7):INDIRECT("Table!" &amp; $AC$20 &amp; $Z7),0)),"",INDIRECT(CONCATENATE("Table!",ADDRESS($V7,MATCH(P$1,INDIRECT("Table!A" &amp; $Z7):INDIRECT("Table!" &amp; $AC$20 &amp; $Z7),0))))/1024)</f>
        <v>28.1853046875</v>
      </c>
      <c r="Q7" s="276">
        <f ca="1">IF(ISERROR(MATCH(Q$1,INDIRECT("Table!A"&amp;$Z7):INDIRECT("Table!" &amp; $AC$20 &amp; $Z7),0)),"",INDIRECT(CONCATENATE("Table!",ADDRESS($V7,MATCH(Q$1,INDIRECT("Table!A" &amp; $Z7):INDIRECT("Table!" &amp; $AC$20 &amp; $Z7),0))))/1024)</f>
        <v>0</v>
      </c>
      <c r="R7" s="276" t="str">
        <f ca="1">IF(ISERROR(MATCH(R$1,INDIRECT("Table!A"&amp;$Z7):INDIRECT("Table!" &amp; $AC$20 &amp; $Z7),0)),"",INDIRECT(CONCATENATE("Table!",ADDRESS($V7,MATCH(R$1,INDIRECT("Table!A" &amp; $Z7):INDIRECT("Table!" &amp; $AC$20 &amp; $Z7),0))))/1024)</f>
        <v/>
      </c>
      <c r="S7" s="276">
        <f ca="1">IF(ISERROR(MATCH(S$1,INDIRECT("Table!A"&amp;$Z7):INDIRECT("Table!" &amp; $AC$3 &amp; $Z7),0)),"",INDIRECT(CONCATENATE("Table!",ADDRESS($V7,MATCH(S$1,INDIRECT("Table!A" &amp; $Z7):INDIRECT("Table!" &amp; $AC$3 &amp; $Z7),0))))/1024)</f>
        <v>31.8401748046875</v>
      </c>
      <c r="T7" s="276">
        <f ca="1">IF(ISERROR(MATCH(T$1,INDIRECT("Table!A"&amp;$Z7):INDIRECT("Table!" &amp; $AC$3 &amp; $Z7),0)),"",INDIRECT(CONCATENATE("Table!",ADDRESS($V7,MATCH(T$1,INDIRECT("Table!A" &amp; $Z7):INDIRECT("Table!" &amp; $AC$3 &amp; $Z7),0))))/1024)</f>
        <v>16.397525390624999</v>
      </c>
      <c r="U7" s="276" t="str">
        <f ca="1">IF(ISERROR(MATCH(U$1,INDIRECT("Table!A"&amp;$Z7):INDIRECT("Table!" &amp; $AC$20 &amp; $Z7),0)),"",INDIRECT(CONCATENATE("Table!",ADDRESS($V7,MATCH(U$1,INDIRECT("Table!A" &amp; $Z7):INDIRECT("Table!" &amp; $AC$20 &amp; $Z7),0))))/1024)</f>
        <v/>
      </c>
      <c r="V7" s="276">
        <f>MATCH($A7,Table!$A:$A,0)+$X$2-1</f>
        <v>59</v>
      </c>
      <c r="W7" s="384"/>
      <c r="X7" s="384"/>
      <c r="Y7" s="384"/>
      <c r="Z7" s="276">
        <f>MATCH($A7,Table!$A:$A,0)+$AB$2-1</f>
        <v>51</v>
      </c>
      <c r="AA7" s="384"/>
      <c r="AB7" s="384"/>
      <c r="AC7" s="389" t="s">
        <v>218</v>
      </c>
    </row>
    <row r="8" spans="1:29" s="271" customFormat="1">
      <c r="A8" s="272">
        <v>41422</v>
      </c>
      <c r="B8" s="276">
        <f ca="1">IF(ISERROR(MATCH(B$1,INDIRECT("Table!A"&amp;$Z8):INDIRECT("Table!" &amp; $AC$43 &amp; $Z8),0)),"",INDIRECT(CONCATENATE("Table!",ADDRESS($V8,MATCH(B$1,INDIRECT("Table!A" &amp; $Z8):INDIRECT("Table!" &amp; $AC$43 &amp; $Z8),0))))/1024)</f>
        <v>175.79595996093749</v>
      </c>
      <c r="C8" s="276">
        <f ca="1">IF(ISERROR(MATCH(C$1,INDIRECT("Table!A"&amp;$Z8):INDIRECT("Table!" &amp; $AC$43 &amp; $Z8),0)),"",INDIRECT(CONCATENATE("Table!",ADDRESS($V8,MATCH(C$1,INDIRECT("Table!A" &amp; $Z8):INDIRECT("Table!" &amp; $AC$43 &amp; $Z8),0))))/1024)</f>
        <v>88.342491210937496</v>
      </c>
      <c r="D8" s="276">
        <f ca="1">IF(ISERROR(MATCH(D$1,INDIRECT("Table!A"&amp;$Z8):INDIRECT("Table!" &amp; $AC$43 &amp; $Z8),0)),"",INDIRECT(CONCATENATE("Table!",ADDRESS($V8,MATCH(D$1,INDIRECT("Table!A" &amp; $Z8):INDIRECT("Table!" &amp; $AC$43 &amp; $Z8),0))))/1024)</f>
        <v>89.363220703124995</v>
      </c>
      <c r="E8" s="276">
        <f ca="1">IF(ISERROR(MATCH(E$1,INDIRECT("Table!A"&amp;$Z8):INDIRECT("Table!" &amp; $AC$43 &amp; $Z8),0)),"",INDIRECT(CONCATENATE("Table!",ADDRESS($V8,MATCH(E$1,INDIRECT("Table!A" &amp; $Z8):INDIRECT("Table!" &amp; $AC$43 &amp; $Z8),0))))/1024)</f>
        <v>271.51404492187498</v>
      </c>
      <c r="F8" s="276">
        <f ca="1">IF(ISERROR(MATCH(F$1,INDIRECT("Table!A"&amp;$Z8):INDIRECT("Table!" &amp; $AC$43 &amp; $Z8),0)),"",INDIRECT(CONCATENATE("Table!",ADDRESS($V8,MATCH(F$1,INDIRECT("Table!A" &amp; $Z8):INDIRECT("Table!" &amp; $AC$43 &amp; $Z8),0))))/1024)</f>
        <v>253.40432812499998</v>
      </c>
      <c r="G8" s="276">
        <f ca="1">IF(ISERROR(MATCH(G$1,INDIRECT("Table!A"&amp;$Z8):INDIRECT("Table!" &amp; $AC$43 &amp; $Z8),0)),"",INDIRECT(CONCATENATE("Table!",ADDRESS($V8,MATCH(G$1,INDIRECT("Table!A" &amp; $Z8):INDIRECT("Table!" &amp; $AC$43 &amp; $Z8),0))))/1024)</f>
        <v>448.52829492187499</v>
      </c>
      <c r="H8" s="276">
        <f ca="1">IF(ISERROR(MATCH(H$1,INDIRECT("Table!A"&amp;$Z8):INDIRECT("Table!" &amp; $AC$43 &amp; $Z8),0)),"",INDIRECT(CONCATENATE("Table!",ADDRESS($V8,MATCH(H$1,INDIRECT("Table!A" &amp; $Z8):INDIRECT("Table!" &amp; $AC$43 &amp; $Z8),0))))/1024)</f>
        <v>136.0204365234375</v>
      </c>
      <c r="I8" s="276">
        <f ca="1">IF(ISERROR(MATCH(I$1,INDIRECT("Table!A"&amp;$Z8):INDIRECT("Table!" &amp; $AC$20 &amp; $Z8),0)),"",INDIRECT(CONCATENATE("Table!",ADDRESS($V8,MATCH(I$1,INDIRECT("Table!A" &amp; $Z8):INDIRECT("Table!" &amp; $AC$20 &amp; $Z8),0))))/1024)</f>
        <v>12.512167968749999</v>
      </c>
      <c r="J8" s="276">
        <f ca="1">IF(ISERROR(MATCH(J$1,INDIRECT("Table!A"&amp;$Z8):INDIRECT("Table!" &amp; $AC$20 &amp; $Z8),0)),"",INDIRECT(CONCATENATE("Table!",ADDRESS($V8,MATCH(J$1,INDIRECT("Table!A" &amp; $Z8):INDIRECT("Table!" &amp; $AC$20 &amp; $Z8),0))))/1024)</f>
        <v>0</v>
      </c>
      <c r="K8" s="276" t="str">
        <f ca="1">IF(ISERROR(MATCH(K$1,INDIRECT("Table!A"&amp;$Z8):INDIRECT("Table!" &amp; $AC$20 &amp; $Z8),0)),"",INDIRECT(CONCATENATE("Table!",ADDRESS($V8,MATCH(K$1,INDIRECT("Table!A" &amp; $Z8):INDIRECT("Table!" &amp; $AC$20 &amp; $Z8),0))))/1024)</f>
        <v/>
      </c>
      <c r="L8" s="276">
        <f ca="1">IF(ISERROR(MATCH(L$1,INDIRECT("Table!A"&amp;$Z8):INDIRECT("Table!" &amp; $AC$20 &amp; $Z8),0)),"",INDIRECT(CONCATENATE("Table!",ADDRESS($V8,MATCH(L$1,INDIRECT("Table!A" &amp; $Z8):INDIRECT("Table!" &amp; $AC$20 &amp; $Z8),0))))/1024)</f>
        <v>275.92623046874996</v>
      </c>
      <c r="M8" s="276">
        <f ca="1">IF(ISERROR(MATCH(M$1,INDIRECT("Table!A"&amp;$Z8):INDIRECT("Table!" &amp; $AC$20 &amp; $Z8),0)),"",INDIRECT(CONCATENATE("Table!",ADDRESS($V8,MATCH(M$1,INDIRECT("Table!A" &amp; $Z8):INDIRECT("Table!" &amp; $AC$20 &amp; $Z8),0))))/1024)</f>
        <v>365.816279296875</v>
      </c>
      <c r="N8" s="276">
        <f ca="1">IF(ISERROR(MATCH(N$1,INDIRECT("Table!A"&amp;$Z8):INDIRECT("Table!" &amp; $AC$20 &amp; $Z8),0)),"",INDIRECT(CONCATENATE("Table!",ADDRESS($V8,MATCH(N$1,INDIRECT("Table!A" &amp; $Z8):INDIRECT("Table!" &amp; $AC$20 &amp; $Z8),0))))/1024)</f>
        <v>131.54239746093751</v>
      </c>
      <c r="O8" s="276">
        <f ca="1">IF(ISERROR(MATCH(O$1,INDIRECT("Table!A"&amp;$Z8):INDIRECT("Table!" &amp; $AC$20 &amp; $Z8),0)),"",INDIRECT(CONCATENATE("Table!",ADDRESS($V8,MATCH(O$1,INDIRECT("Table!A" &amp; $Z8):INDIRECT("Table!" &amp; $AC$20 &amp; $Z8),0))))/1024)</f>
        <v>244.2177626953125</v>
      </c>
      <c r="P8" s="276">
        <f ca="1">IF(ISERROR(MATCH(P$1,INDIRECT("Table!A"&amp;$Z8):INDIRECT("Table!" &amp; $AC$20 &amp; $Z8),0)),"",INDIRECT(CONCATENATE("Table!",ADDRESS($V8,MATCH(P$1,INDIRECT("Table!A" &amp; $Z8):INDIRECT("Table!" &amp; $AC$20 &amp; $Z8),0))))/1024)</f>
        <v>28.1853046875</v>
      </c>
      <c r="Q8" s="276">
        <f ca="1">IF(ISERROR(MATCH(Q$1,INDIRECT("Table!A"&amp;$Z8):INDIRECT("Table!" &amp; $AC$20 &amp; $Z8),0)),"",INDIRECT(CONCATENATE("Table!",ADDRESS($V8,MATCH(Q$1,INDIRECT("Table!A" &amp; $Z8):INDIRECT("Table!" &amp; $AC$20 &amp; $Z8),0))))/1024)</f>
        <v>0</v>
      </c>
      <c r="R8" s="276" t="str">
        <f ca="1">IF(ISERROR(MATCH(R$1,INDIRECT("Table!A"&amp;$Z8):INDIRECT("Table!" &amp; $AC$20 &amp; $Z8),0)),"",INDIRECT(CONCATENATE("Table!",ADDRESS($V8,MATCH(R$1,INDIRECT("Table!A" &amp; $Z8):INDIRECT("Table!" &amp; $AC$20 &amp; $Z8),0))))/1024)</f>
        <v/>
      </c>
      <c r="S8" s="276">
        <f ca="1">IF(ISERROR(MATCH(S$1,INDIRECT("Table!A"&amp;$Z8):INDIRECT("Table!" &amp; $AC$3 &amp; $Z8),0)),"",INDIRECT(CONCATENATE("Table!",ADDRESS($V8,MATCH(S$1,INDIRECT("Table!A" &amp; $Z8):INDIRECT("Table!" &amp; $AC$3 &amp; $Z8),0))))/1024)</f>
        <v>31.8401748046875</v>
      </c>
      <c r="T8" s="276">
        <f ca="1">IF(ISERROR(MATCH(T$1,INDIRECT("Table!A"&amp;$Z8):INDIRECT("Table!" &amp; $AC$3 &amp; $Z8),0)),"",INDIRECT(CONCATENATE("Table!",ADDRESS($V8,MATCH(T$1,INDIRECT("Table!A" &amp; $Z8):INDIRECT("Table!" &amp; $AC$3 &amp; $Z8),0))))/1024)</f>
        <v>16.397525390624999</v>
      </c>
      <c r="U8" s="276" t="str">
        <f ca="1">IF(ISERROR(MATCH(U$1,INDIRECT("Table!A"&amp;$Z8):INDIRECT("Table!" &amp; $AC$20 &amp; $Z8),0)),"",INDIRECT(CONCATENATE("Table!",ADDRESS($V8,MATCH(U$1,INDIRECT("Table!A" &amp; $Z8):INDIRECT("Table!" &amp; $AC$20 &amp; $Z8),0))))/1024)</f>
        <v/>
      </c>
      <c r="V8" s="276">
        <f>MATCH($A8,Table!$A:$A,0)+$X$2-1</f>
        <v>71</v>
      </c>
      <c r="W8" s="378"/>
      <c r="X8" s="378"/>
      <c r="Y8" s="378"/>
      <c r="Z8" s="276">
        <f>MATCH($A8,Table!$A:$A,0)+$AB$2-1</f>
        <v>63</v>
      </c>
      <c r="AA8" s="378"/>
      <c r="AB8" s="378"/>
      <c r="AC8" s="389" t="s">
        <v>218</v>
      </c>
    </row>
    <row r="9" spans="1:29" s="271" customFormat="1">
      <c r="A9" s="272">
        <v>41414</v>
      </c>
      <c r="B9" s="276">
        <f ca="1">IF(ISERROR(MATCH(B$1,INDIRECT("Table!A"&amp;$Z9):INDIRECT("Table!" &amp; $AC$43 &amp; $Z9),0)),"",INDIRECT(CONCATENATE("Table!",ADDRESS($V9,MATCH(B$1,INDIRECT("Table!A" &amp; $Z9):INDIRECT("Table!" &amp; $AC$43 &amp; $Z9),0))))/1024)</f>
        <v>175.73010644531249</v>
      </c>
      <c r="C9" s="276">
        <f ca="1">IF(ISERROR(MATCH(C$1,INDIRECT("Table!A"&amp;$Z9):INDIRECT("Table!" &amp; $AC$43 &amp; $Z9),0)),"",INDIRECT(CONCATENATE("Table!",ADDRESS($V9,MATCH(C$1,INDIRECT("Table!A" &amp; $Z9):INDIRECT("Table!" &amp; $AC$43 &amp; $Z9),0))))/1024)</f>
        <v>87.354688476562501</v>
      </c>
      <c r="D9" s="276">
        <f ca="1">IF(ISERROR(MATCH(D$1,INDIRECT("Table!A"&amp;$Z9):INDIRECT("Table!" &amp; $AC$43 &amp; $Z9),0)),"",INDIRECT(CONCATENATE("Table!",ADDRESS($V9,MATCH(D$1,INDIRECT("Table!A" &amp; $Z9):INDIRECT("Table!" &amp; $AC$43 &amp; $Z9),0))))/1024)</f>
        <v>88.37541796875</v>
      </c>
      <c r="E9" s="276">
        <f ca="1">IF(ISERROR(MATCH(E$1,INDIRECT("Table!A"&amp;$Z9):INDIRECT("Table!" &amp; $AC$43 &amp; $Z9),0)),"",INDIRECT(CONCATENATE("Table!",ADDRESS($V9,MATCH(E$1,INDIRECT("Table!A" &amp; $Z9):INDIRECT("Table!" &amp; $AC$43 &amp; $Z9),0))))/1024)</f>
        <v>271.51404492187498</v>
      </c>
      <c r="F9" s="276">
        <f ca="1">IF(ISERROR(MATCH(F$1,INDIRECT("Table!A"&amp;$Z9):INDIRECT("Table!" &amp; $AC$43 &amp; $Z9),0)),"",INDIRECT(CONCATENATE("Table!",ADDRESS($V9,MATCH(F$1,INDIRECT("Table!A" &amp; $Z9):INDIRECT("Table!" &amp; $AC$43 &amp; $Z9),0))))/1024)</f>
        <v>251.88969726562499</v>
      </c>
      <c r="G9" s="276">
        <f ca="1">IF(ISERROR(MATCH(G$1,INDIRECT("Table!A"&amp;$Z9):INDIRECT("Table!" &amp; $AC$43 &amp; $Z9),0)),"",INDIRECT(CONCATENATE("Table!",ADDRESS($V9,MATCH(G$1,INDIRECT("Table!A" &amp; $Z9):INDIRECT("Table!" &amp; $AC$43 &amp; $Z9),0))))/1024)</f>
        <v>448.52829492187499</v>
      </c>
      <c r="H9" s="276">
        <f ca="1">IF(ISERROR(MATCH(H$1,INDIRECT("Table!A"&amp;$Z9):INDIRECT("Table!" &amp; $AC$43 &amp; $Z9),0)),"",INDIRECT(CONCATENATE("Table!",ADDRESS($V9,MATCH(H$1,INDIRECT("Table!A" &amp; $Z9):INDIRECT("Table!" &amp; $AC$43 &amp; $Z9),0))))/1024)</f>
        <v>136.0204365234375</v>
      </c>
      <c r="I9" s="276">
        <f ca="1">IF(ISERROR(MATCH(I$1,INDIRECT("Table!A"&amp;$Z9):INDIRECT("Table!" &amp; $AC$20 &amp; $Z9),0)),"",INDIRECT(CONCATENATE("Table!",ADDRESS($V9,MATCH(I$1,INDIRECT("Table!A" &amp; $Z9):INDIRECT("Table!" &amp; $AC$20 &amp; $Z9),0))))/1024)</f>
        <v>12.512167968749999</v>
      </c>
      <c r="J9" s="276" t="str">
        <f ca="1">IF(ISERROR(MATCH(J$1,INDIRECT("Table!A"&amp;$Z9):INDIRECT("Table!" &amp; $AC$20 &amp; $Z9),0)),"",INDIRECT(CONCATENATE("Table!",ADDRESS($V9,MATCH(J$1,INDIRECT("Table!A" &amp; $Z9):INDIRECT("Table!" &amp; $AC$20 &amp; $Z9),0))))/1024)</f>
        <v/>
      </c>
      <c r="K9" s="276" t="str">
        <f ca="1">IF(ISERROR(MATCH(K$1,INDIRECT("Table!A"&amp;$Z9):INDIRECT("Table!" &amp; $AC$20 &amp; $Z9),0)),"",INDIRECT(CONCATENATE("Table!",ADDRESS($V9,MATCH(K$1,INDIRECT("Table!A" &amp; $Z9):INDIRECT("Table!" &amp; $AC$20 &amp; $Z9),0))))/1024)</f>
        <v/>
      </c>
      <c r="L9" s="276">
        <f ca="1">IF(ISERROR(MATCH(L$1,INDIRECT("Table!A"&amp;$Z9):INDIRECT("Table!" &amp; $AC$20 &amp; $Z9),0)),"",INDIRECT(CONCATENATE("Table!",ADDRESS($V9,MATCH(L$1,INDIRECT("Table!A" &amp; $Z9):INDIRECT("Table!" &amp; $AC$20 &amp; $Z9),0))))/1024)</f>
        <v>275.92623046874996</v>
      </c>
      <c r="M9" s="276">
        <f ca="1">IF(ISERROR(MATCH(M$1,INDIRECT("Table!A"&amp;$Z9):INDIRECT("Table!" &amp; $AC$20 &amp; $Z9),0)),"",INDIRECT(CONCATENATE("Table!",ADDRESS($V9,MATCH(M$1,INDIRECT("Table!A" &amp; $Z9):INDIRECT("Table!" &amp; $AC$20 &amp; $Z9),0))))/1024)</f>
        <v>363.74189355468746</v>
      </c>
      <c r="N9" s="276">
        <f ca="1">IF(ISERROR(MATCH(N$1,INDIRECT("Table!A"&amp;$Z9):INDIRECT("Table!" &amp; $AC$20 &amp; $Z9),0)),"",INDIRECT(CONCATENATE("Table!",ADDRESS($V9,MATCH(N$1,INDIRECT("Table!A" &amp; $Z9):INDIRECT("Table!" &amp; $AC$20 &amp; $Z9),0))))/1024)</f>
        <v>130.78508203125</v>
      </c>
      <c r="O9" s="276">
        <f ca="1">IF(ISERROR(MATCH(O$1,INDIRECT("Table!A"&amp;$Z9):INDIRECT("Table!" &amp; $AC$20 &amp; $Z9),0)),"",INDIRECT(CONCATENATE("Table!",ADDRESS($V9,MATCH(O$1,INDIRECT("Table!A" &amp; $Z9):INDIRECT("Table!" &amp; $AC$20 &amp; $Z9),0))))/1024)</f>
        <v>244.2177626953125</v>
      </c>
      <c r="P9" s="276">
        <f ca="1">IF(ISERROR(MATCH(P$1,INDIRECT("Table!A"&amp;$Z9):INDIRECT("Table!" &amp; $AC$20 &amp; $Z9),0)),"",INDIRECT(CONCATENATE("Table!",ADDRESS($V9,MATCH(P$1,INDIRECT("Table!A" &amp; $Z9):INDIRECT("Table!" &amp; $AC$20 &amp; $Z9),0))))/1024)</f>
        <v>28.1523779296875</v>
      </c>
      <c r="Q9" s="276" t="str">
        <f ca="1">IF(ISERROR(MATCH(Q$1,INDIRECT("Table!A"&amp;$Z9):INDIRECT("Table!" &amp; $AC$20 &amp; $Z9),0)),"",INDIRECT(CONCATENATE("Table!",ADDRESS($V9,MATCH(Q$1,INDIRECT("Table!A" &amp; $Z9):INDIRECT("Table!" &amp; $AC$20 &amp; $Z9),0))))/1024)</f>
        <v/>
      </c>
      <c r="R9" s="276" t="str">
        <f ca="1">IF(ISERROR(MATCH(R$1,INDIRECT("Table!A"&amp;$Z9):INDIRECT("Table!" &amp; $AC$20 &amp; $Z9),0)),"",INDIRECT(CONCATENATE("Table!",ADDRESS($V9,MATCH(R$1,INDIRECT("Table!A" &amp; $Z9):INDIRECT("Table!" &amp; $AC$20 &amp; $Z9),0))))/1024)</f>
        <v/>
      </c>
      <c r="S9" s="276">
        <f ca="1">IF(ISERROR(MATCH(S$1,INDIRECT("Table!A"&amp;$Z9):INDIRECT("Table!" &amp; $AC$20 &amp; $Z9),0)),"",INDIRECT(CONCATENATE("Table!",ADDRESS($V9,MATCH(S$1,INDIRECT("Table!A" &amp; $Z9):INDIRECT("Table!" &amp; $AC$20 &amp; $Z9),0))))/1024)</f>
        <v>31.8401748046875</v>
      </c>
      <c r="T9" s="276">
        <f ca="1">IF(ISERROR(MATCH(T$1,INDIRECT("Table!A"&amp;$Z9):INDIRECT("Table!" &amp; $AC$20 &amp; $Z9),0)),"",INDIRECT(CONCATENATE("Table!",ADDRESS($V9,MATCH(T$1,INDIRECT("Table!A" &amp; $Z9):INDIRECT("Table!" &amp; $AC$20 &amp; $Z9),0))))/1024)</f>
        <v>16.397525390624999</v>
      </c>
      <c r="U9" s="276" t="str">
        <f ca="1">IF(ISERROR(MATCH(U$1,INDIRECT("Table!A"&amp;$Z9):INDIRECT("Table!" &amp; $AC$20 &amp; $Z9),0)),"",INDIRECT(CONCATENATE("Table!",ADDRESS($V9,MATCH(U$1,INDIRECT("Table!A" &amp; $Z9):INDIRECT("Table!" &amp; $AC$20 &amp; $Z9),0))))/1024)</f>
        <v/>
      </c>
      <c r="V9" s="276">
        <f>MATCH($A9,Table!$A:$A,0)+$X$2-1</f>
        <v>83</v>
      </c>
      <c r="W9" s="375"/>
      <c r="X9" s="375"/>
      <c r="Y9" s="375"/>
      <c r="Z9" s="276">
        <f>MATCH($A9,Table!$A:$A,0)+$AB$2-1</f>
        <v>75</v>
      </c>
      <c r="AA9" s="375"/>
      <c r="AB9" s="375"/>
      <c r="AC9" s="389" t="s">
        <v>218</v>
      </c>
    </row>
    <row r="10" spans="1:29" s="271" customFormat="1">
      <c r="A10" s="272">
        <v>41408</v>
      </c>
      <c r="B10" s="276">
        <f ca="1">IF(ISERROR(MATCH(B$1,INDIRECT("Table!A"&amp;$Z10):INDIRECT("Table!" &amp; $AC$43 &amp; $Z10),0)),"",INDIRECT(CONCATENATE("Table!",ADDRESS($V10,MATCH(B$1,INDIRECT("Table!A" &amp; $Z10):INDIRECT("Table!" &amp; $AC$43 &amp; $Z10),0))))/1024)</f>
        <v>174.34718261718749</v>
      </c>
      <c r="C10" s="276">
        <f ca="1">IF(ISERROR(MATCH(C$1,INDIRECT("Table!A"&amp;$Z10):INDIRECT("Table!" &amp; $AC$43 &amp; $Z10),0)),"",INDIRECT(CONCATENATE("Table!",ADDRESS($V10,MATCH(C$1,INDIRECT("Table!A" &amp; $Z10):INDIRECT("Table!" &amp; $AC$43 &amp; $Z10),0))))/1024)</f>
        <v>87.354688476562501</v>
      </c>
      <c r="D10" s="276">
        <f ca="1">IF(ISERROR(MATCH(D$1,INDIRECT("Table!A"&amp;$Z10):INDIRECT("Table!" &amp; $AC$43 &amp; $Z10),0)),"",INDIRECT(CONCATENATE("Table!",ADDRESS($V10,MATCH(D$1,INDIRECT("Table!A" &amp; $Z10):INDIRECT("Table!" &amp; $AC$43 &amp; $Z10),0))))/1024)</f>
        <v>88.37541796875</v>
      </c>
      <c r="E10" s="276">
        <f ca="1">IF(ISERROR(MATCH(E$1,INDIRECT("Table!A"&amp;$Z10):INDIRECT("Table!" &amp; $AC$43 &amp; $Z10),0)),"",INDIRECT(CONCATENATE("Table!",ADDRESS($V10,MATCH(E$1,INDIRECT("Table!A" &amp; $Z10):INDIRECT("Table!" &amp; $AC$43 &amp; $Z10),0))))/1024)</f>
        <v>271.51404492187498</v>
      </c>
      <c r="F10" s="276">
        <f ca="1">IF(ISERROR(MATCH(F$1,INDIRECT("Table!A"&amp;$Z10):INDIRECT("Table!" &amp; $AC$43 &amp; $Z10),0)),"",INDIRECT(CONCATENATE("Table!",ADDRESS($V10,MATCH(F$1,INDIRECT("Table!A" &amp; $Z10):INDIRECT("Table!" &amp; $AC$43 &amp; $Z10),0))))/1024)</f>
        <v>250.24335937499998</v>
      </c>
      <c r="G10" s="276">
        <f ca="1">IF(ISERROR(MATCH(G$1,INDIRECT("Table!A"&amp;$Z10):INDIRECT("Table!" &amp; $AC$43 &amp; $Z10),0)),"",INDIRECT(CONCATENATE("Table!",ADDRESS($V10,MATCH(G$1,INDIRECT("Table!A" &amp; $Z10):INDIRECT("Table!" &amp; $AC$43 &amp; $Z10),0))))/1024)</f>
        <v>448.33073437499996</v>
      </c>
      <c r="H10" s="276">
        <f ca="1">IF(ISERROR(MATCH(H$1,INDIRECT("Table!A"&amp;$Z10):INDIRECT("Table!" &amp; $AC$43 &amp; $Z10),0)),"",INDIRECT(CONCATENATE("Table!",ADDRESS($V10,MATCH(H$1,INDIRECT("Table!A" &amp; $Z10):INDIRECT("Table!" &amp; $AC$43 &amp; $Z10),0))))/1024)</f>
        <v>136.0204365234375</v>
      </c>
      <c r="I10" s="276">
        <f ca="1">IF(ISERROR(MATCH(I$1,INDIRECT("Table!A"&amp;$Z10):INDIRECT("Table!" &amp; $AC$20 &amp; $Z10),0)),"",INDIRECT(CONCATENATE("Table!",ADDRESS($V10,MATCH(I$1,INDIRECT("Table!A" &amp; $Z10):INDIRECT("Table!" &amp; $AC$20 &amp; $Z10),0))))/1024)</f>
        <v>12.182900390624999</v>
      </c>
      <c r="J10" s="276" t="str">
        <f ca="1">IF(ISERROR(MATCH(J$1,INDIRECT("Table!A"&amp;$Z10):INDIRECT("Table!" &amp; $AC$20 &amp; $Z10),0)),"",INDIRECT(CONCATENATE("Table!",ADDRESS($V10,MATCH(J$1,INDIRECT("Table!A" &amp; $Z10):INDIRECT("Table!" &amp; $AC$20 &amp; $Z10),0))))/1024)</f>
        <v/>
      </c>
      <c r="K10" s="276" t="str">
        <f ca="1">IF(ISERROR(MATCH(K$1,INDIRECT("Table!A"&amp;$Z10):INDIRECT("Table!" &amp; $AC$20 &amp; $Z10),0)),"",INDIRECT(CONCATENATE("Table!",ADDRESS($V10,MATCH(K$1,INDIRECT("Table!A" &amp; $Z10):INDIRECT("Table!" &amp; $AC$20 &amp; $Z10),0))))/1024)</f>
        <v/>
      </c>
      <c r="L10" s="276">
        <f ca="1">IF(ISERROR(MATCH(L$1,INDIRECT("Table!A"&amp;$Z10):INDIRECT("Table!" &amp; $AC$20 &amp; $Z10),0)),"",INDIRECT(CONCATENATE("Table!",ADDRESS($V10,MATCH(L$1,INDIRECT("Table!A" &amp; $Z10):INDIRECT("Table!" &amp; $AC$20 &amp; $Z10),0))))/1024)</f>
        <v>275.92623046874996</v>
      </c>
      <c r="M10" s="276">
        <f ca="1">IF(ISERROR(MATCH(M$1,INDIRECT("Table!A"&amp;$Z10):INDIRECT("Table!" &amp; $AC$20 &amp; $Z10),0)),"",INDIRECT(CONCATENATE("Table!",ADDRESS($V10,MATCH(M$1,INDIRECT("Table!A" &amp; $Z10):INDIRECT("Table!" &amp; $AC$20 &amp; $Z10),0))))/1024)</f>
        <v>363.64311328125001</v>
      </c>
      <c r="N10" s="276">
        <f ca="1">IF(ISERROR(MATCH(N$1,INDIRECT("Table!A"&amp;$Z10):INDIRECT("Table!" &amp; $AC$20 &amp; $Z10),0)),"",INDIRECT(CONCATENATE("Table!",ADDRESS($V10,MATCH(N$1,INDIRECT("Table!A" &amp; $Z10):INDIRECT("Table!" &amp; $AC$20 &amp; $Z10),0))))/1024)</f>
        <v>129.96191308593748</v>
      </c>
      <c r="O10" s="276">
        <f ca="1">IF(ISERROR(MATCH(O$1,INDIRECT("Table!A"&amp;$Z10):INDIRECT("Table!" &amp; $AC$20 &amp; $Z10),0)),"",INDIRECT(CONCATENATE("Table!",ADDRESS($V10,MATCH(O$1,INDIRECT("Table!A" &amp; $Z10):INDIRECT("Table!" &amp; $AC$20 &amp; $Z10),0))))/1024)</f>
        <v>244.2177626953125</v>
      </c>
      <c r="P10" s="276">
        <f ca="1">IF(ISERROR(MATCH(P$1,INDIRECT("Table!A"&amp;$Z10):INDIRECT("Table!" &amp; $AC$20 &amp; $Z10),0)),"",INDIRECT(CONCATENATE("Table!",ADDRESS($V10,MATCH(P$1,INDIRECT("Table!A" &amp; $Z10):INDIRECT("Table!" &amp; $AC$20 &amp; $Z10),0))))/1024)</f>
        <v>27.625549804687498</v>
      </c>
      <c r="Q10" s="276" t="str">
        <f ca="1">IF(ISERROR(MATCH(Q$1,INDIRECT("Table!A"&amp;$Z10):INDIRECT("Table!" &amp; $AC$20 &amp; $Z10),0)),"",INDIRECT(CONCATENATE("Table!",ADDRESS($V10,MATCH(Q$1,INDIRECT("Table!A" &amp; $Z10):INDIRECT("Table!" &amp; $AC$20 &amp; $Z10),0))))/1024)</f>
        <v/>
      </c>
      <c r="R10" s="276" t="str">
        <f ca="1">IF(ISERROR(MATCH(R$1,INDIRECT("Table!A"&amp;$Z10):INDIRECT("Table!" &amp; $AC$20 &amp; $Z10),0)),"",INDIRECT(CONCATENATE("Table!",ADDRESS($V10,MATCH(R$1,INDIRECT("Table!A" &amp; $Z10):INDIRECT("Table!" &amp; $AC$20 &amp; $Z10),0))))/1024)</f>
        <v/>
      </c>
      <c r="S10" s="276">
        <f ca="1">IF(ISERROR(MATCH(S$1,INDIRECT("Table!A"&amp;$Z10):INDIRECT("Table!" &amp; $AC$20 &amp; $Z10),0)),"",INDIRECT(CONCATENATE("Table!",ADDRESS($V10,MATCH(S$1,INDIRECT("Table!A" &amp; $Z10):INDIRECT("Table!" &amp; $AC$20 &amp; $Z10),0))))/1024)</f>
        <v>31.8401748046875</v>
      </c>
      <c r="T10" s="276">
        <f ca="1">IF(ISERROR(MATCH(T$1,INDIRECT("Table!A"&amp;$Z10):INDIRECT("Table!" &amp; $AC$20 &amp; $Z10),0)),"",INDIRECT(CONCATENATE("Table!",ADDRESS($V10,MATCH(T$1,INDIRECT("Table!A" &amp; $Z10):INDIRECT("Table!" &amp; $AC$20 &amp; $Z10),0))))/1024)</f>
        <v>16.397525390624999</v>
      </c>
      <c r="U10" s="276" t="str">
        <f ca="1">IF(ISERROR(MATCH(U$1,INDIRECT("Table!A"&amp;$Z10):INDIRECT("Table!" &amp; $AC$20 &amp; $Z10),0)),"",INDIRECT(CONCATENATE("Table!",ADDRESS($V10,MATCH(U$1,INDIRECT("Table!A" &amp; $Z10):INDIRECT("Table!" &amp; $AC$20 &amp; $Z10),0))))/1024)</f>
        <v/>
      </c>
      <c r="V10" s="276">
        <f>MATCH($A10,Table!$A:$A,0)+$X$2-1</f>
        <v>95</v>
      </c>
      <c r="W10" s="374"/>
      <c r="X10" s="374"/>
      <c r="Y10" s="374"/>
      <c r="Z10" s="276">
        <f>MATCH($A10,Table!$A:$A,0)+$AB$2-1</f>
        <v>87</v>
      </c>
      <c r="AA10" s="374"/>
      <c r="AB10" s="374"/>
      <c r="AC10" s="389" t="s">
        <v>218</v>
      </c>
    </row>
    <row r="11" spans="1:29" s="271" customFormat="1">
      <c r="A11" s="272">
        <v>41401</v>
      </c>
      <c r="B11" s="276">
        <f ca="1">IF(ISERROR(MATCH(B$1,INDIRECT("Table!A"&amp;$Z11):INDIRECT("Table!" &amp; $AC$43 &amp; $Z11),0)),"",INDIRECT(CONCATENATE("Table!",ADDRESS($V11,MATCH(B$1,INDIRECT("Table!A" &amp; $Z11):INDIRECT("Table!" &amp; $AC$43 &amp; $Z11),0))))/1024)</f>
        <v>172.14108984375</v>
      </c>
      <c r="C11" s="276">
        <f ca="1">IF(ISERROR(MATCH(C$1,INDIRECT("Table!A"&amp;$Z11):INDIRECT("Table!" &amp; $AC$43 &amp; $Z11),0)),"",INDIRECT(CONCATENATE("Table!",ADDRESS($V11,MATCH(C$1,INDIRECT("Table!A" &amp; $Z11):INDIRECT("Table!" &amp; $AC$43 &amp; $Z11),0))))/1024)</f>
        <v>87.157127929687491</v>
      </c>
      <c r="D11" s="276">
        <f ca="1">IF(ISERROR(MATCH(D$1,INDIRECT("Table!A"&amp;$Z11):INDIRECT("Table!" &amp; $AC$43 &amp; $Z11),0)),"",INDIRECT(CONCATENATE("Table!",ADDRESS($V11,MATCH(D$1,INDIRECT("Table!A" &amp; $Z11):INDIRECT("Table!" &amp; $AC$43 &amp; $Z11),0))))/1024)</f>
        <v>88.177857421875004</v>
      </c>
      <c r="E11" s="276">
        <f ca="1">IF(ISERROR(MATCH(E$1,INDIRECT("Table!A"&amp;$Z11):INDIRECT("Table!" &amp; $AC$43 &amp; $Z11),0)),"",INDIRECT(CONCATENATE("Table!",ADDRESS($V11,MATCH(E$1,INDIRECT("Table!A" &amp; $Z11):INDIRECT("Table!" &amp; $AC$43 &amp; $Z11),0))))/1024)</f>
        <v>271.51404492187498</v>
      </c>
      <c r="F11" s="276">
        <f ca="1">IF(ISERROR(MATCH(F$1,INDIRECT("Table!A"&amp;$Z11):INDIRECT("Table!" &amp; $AC$43 &amp; $Z11),0)),"",INDIRECT(CONCATENATE("Table!",ADDRESS($V11,MATCH(F$1,INDIRECT("Table!A" &amp; $Z11):INDIRECT("Table!" &amp; $AC$43 &amp; $Z11),0))))/1024)</f>
        <v>249.78238476562498</v>
      </c>
      <c r="G11" s="276">
        <f ca="1">IF(ISERROR(MATCH(G$1,INDIRECT("Table!A"&amp;$Z11):INDIRECT("Table!" &amp; $AC$43 &amp; $Z11),0)),"",INDIRECT(CONCATENATE("Table!",ADDRESS($V11,MATCH(G$1,INDIRECT("Table!A" &amp; $Z11):INDIRECT("Table!" &amp; $AC$43 &amp; $Z11),0))))/1024)</f>
        <v>446.94781054687496</v>
      </c>
      <c r="H11" s="276">
        <f ca="1">IF(ISERROR(MATCH(H$1,INDIRECT("Table!A"&amp;$Z11):INDIRECT("Table!" &amp; $AC$43 &amp; $Z11),0)),"",INDIRECT(CONCATENATE("Table!",ADDRESS($V11,MATCH(H$1,INDIRECT("Table!A" &amp; $Z11):INDIRECT("Table!" &amp; $AC$43 &amp; $Z11),0))))/1024)</f>
        <v>139.5106728515625</v>
      </c>
      <c r="I11" s="276">
        <f ca="1">IF(ISERROR(MATCH(I$1,INDIRECT("Table!A"&amp;$Z11):INDIRECT("Table!" &amp; $AC$20 &amp; $Z11),0)),"",INDIRECT(CONCATENATE("Table!",ADDRESS($V11,MATCH(I$1,INDIRECT("Table!A" &amp; $Z11):INDIRECT("Table!" &amp; $AC$20 &amp; $Z11),0))))/1024)</f>
        <v>12.1499736328125</v>
      </c>
      <c r="J11" s="276" t="str">
        <f ca="1">IF(ISERROR(MATCH(J$1,INDIRECT("Table!A"&amp;$Z11):INDIRECT("Table!" &amp; $AC$20 &amp; $Z11),0)),"",INDIRECT(CONCATENATE("Table!",ADDRESS($V11,MATCH(J$1,INDIRECT("Table!A" &amp; $Z11):INDIRECT("Table!" &amp; $AC$20 &amp; $Z11),0))))/1024)</f>
        <v/>
      </c>
      <c r="K11" s="276" t="str">
        <f ca="1">IF(ISERROR(MATCH(K$1,INDIRECT("Table!A"&amp;$Z11):INDIRECT("Table!" &amp; $AC$20 &amp; $Z11),0)),"",INDIRECT(CONCATENATE("Table!",ADDRESS($V11,MATCH(K$1,INDIRECT("Table!A" &amp; $Z11):INDIRECT("Table!" &amp; $AC$20 &amp; $Z11),0))))/1024)</f>
        <v/>
      </c>
      <c r="L11" s="276">
        <f ca="1">IF(ISERROR(MATCH(L$1,INDIRECT("Table!A"&amp;$Z11):INDIRECT("Table!" &amp; $AC$20 &amp; $Z11),0)),"",INDIRECT(CONCATENATE("Table!",ADDRESS($V11,MATCH(L$1,INDIRECT("Table!A" &amp; $Z11):INDIRECT("Table!" &amp; $AC$20 &amp; $Z11),0))))/1024)</f>
        <v>275.92623046874996</v>
      </c>
      <c r="M11" s="276">
        <f ca="1">IF(ISERROR(MATCH(M$1,INDIRECT("Table!A"&amp;$Z11):INDIRECT("Table!" &amp; $AC$20 &amp; $Z11),0)),"",INDIRECT(CONCATENATE("Table!",ADDRESS($V11,MATCH(M$1,INDIRECT("Table!A" &amp; $Z11):INDIRECT("Table!" &amp; $AC$20 &amp; $Z11),0))))/1024)</f>
        <v>363.97238085937499</v>
      </c>
      <c r="N11" s="276">
        <f ca="1">IF(ISERROR(MATCH(N$1,INDIRECT("Table!A"&amp;$Z11):INDIRECT("Table!" &amp; $AC$20 &amp; $Z11),0)),"",INDIRECT(CONCATENATE("Table!",ADDRESS($V11,MATCH(N$1,INDIRECT("Table!A" &amp; $Z11):INDIRECT("Table!" &amp; $AC$20 &amp; $Z11),0))))/1024)</f>
        <v>129.56679199218749</v>
      </c>
      <c r="O11" s="276">
        <f ca="1">IF(ISERROR(MATCH(O$1,INDIRECT("Table!A"&amp;$Z11):INDIRECT("Table!" &amp; $AC$20 &amp; $Z11),0)),"",INDIRECT(CONCATENATE("Table!",ADDRESS($V11,MATCH(O$1,INDIRECT("Table!A" &amp; $Z11):INDIRECT("Table!" &amp; $AC$20 &amp; $Z11),0))))/1024)</f>
        <v>249.84823828124999</v>
      </c>
      <c r="P11" s="276">
        <f ca="1">IF(ISERROR(MATCH(P$1,INDIRECT("Table!A"&amp;$Z11):INDIRECT("Table!" &amp; $AC$20 &amp; $Z11),0)),"",INDIRECT(CONCATENATE("Table!",ADDRESS($V11,MATCH(P$1,INDIRECT("Table!A" &amp; $Z11):INDIRECT("Table!" &amp; $AC$20 &amp; $Z11),0))))/1024)</f>
        <v>27.592623046874998</v>
      </c>
      <c r="Q11" s="276" t="str">
        <f ca="1">IF(ISERROR(MATCH(Q$1,INDIRECT("Table!A"&amp;$Z11):INDIRECT("Table!" &amp; $AC$20 &amp; $Z11),0)),"",INDIRECT(CONCATENATE("Table!",ADDRESS($V11,MATCH(Q$1,INDIRECT("Table!A" &amp; $Z11):INDIRECT("Table!" &amp; $AC$20 &amp; $Z11),0))))/1024)</f>
        <v/>
      </c>
      <c r="R11" s="276" t="str">
        <f ca="1">IF(ISERROR(MATCH(R$1,INDIRECT("Table!A"&amp;$Z11):INDIRECT("Table!" &amp; $AC$20 &amp; $Z11),0)),"",INDIRECT(CONCATENATE("Table!",ADDRESS($V11,MATCH(R$1,INDIRECT("Table!A" &amp; $Z11):INDIRECT("Table!" &amp; $AC$20 &amp; $Z11),0))))/1024)</f>
        <v/>
      </c>
      <c r="S11" s="276">
        <f ca="1">IF(ISERROR(MATCH(S$1,INDIRECT("Table!A"&amp;$Z11):INDIRECT("Table!" &amp; $AC$20 &amp; $Z11),0)),"",INDIRECT(CONCATENATE("Table!",ADDRESS($V11,MATCH(S$1,INDIRECT("Table!A" &amp; $Z11):INDIRECT("Table!" &amp; $AC$20 &amp; $Z11),0))))/1024)</f>
        <v>31.049932617187498</v>
      </c>
      <c r="T11" s="276">
        <f ca="1">IF(ISERROR(MATCH(T$1,INDIRECT("Table!A"&amp;$Z11):INDIRECT("Table!" &amp; $AC$20 &amp; $Z11),0)),"",INDIRECT(CONCATENATE("Table!",ADDRESS($V11,MATCH(T$1,INDIRECT("Table!A" &amp; $Z11):INDIRECT("Table!" &amp; $AC$20 &amp; $Z11),0))))/1024)</f>
        <v>15.9036240234375</v>
      </c>
      <c r="U11" s="276" t="str">
        <f ca="1">IF(ISERROR(MATCH(U$1,INDIRECT("Table!A"&amp;$Z11):INDIRECT("Table!" &amp; $AC$20 &amp; $Z11),0)),"",INDIRECT(CONCATENATE("Table!",ADDRESS($V11,MATCH(U$1,INDIRECT("Table!A" &amp; $Z11):INDIRECT("Table!" &amp; $AC$20 &amp; $Z11),0))))/1024)</f>
        <v/>
      </c>
      <c r="V11" s="276">
        <f>MATCH($A11,Table!$A:$A,0)+$X$2-1</f>
        <v>107</v>
      </c>
      <c r="W11" s="372"/>
      <c r="X11" s="372"/>
      <c r="Y11" s="372"/>
      <c r="Z11" s="276">
        <f>MATCH($A11,Table!$A:$A,0)+$AB$2-1</f>
        <v>99</v>
      </c>
      <c r="AA11" s="372"/>
      <c r="AB11" s="372"/>
      <c r="AC11" s="389" t="s">
        <v>218</v>
      </c>
    </row>
    <row r="12" spans="1:29" s="271" customFormat="1">
      <c r="A12" s="272">
        <v>41395</v>
      </c>
      <c r="B12" s="276">
        <f ca="1">IF(ISERROR(MATCH(B$1,INDIRECT("Table!A"&amp;$Z12):INDIRECT("Table!" &amp; $AC$43 &amp; $Z12),0)),"",INDIRECT(CONCATENATE("Table!",ADDRESS($V12,MATCH(B$1,INDIRECT("Table!A" &amp; $Z12):INDIRECT("Table!" &amp; $AC$43 &amp; $Z12),0))))/1024)</f>
        <v>188.04471386718748</v>
      </c>
      <c r="C12" s="276">
        <f ca="1">IF(ISERROR(MATCH(C$1,INDIRECT("Table!A"&amp;$Z12):INDIRECT("Table!" &amp; $AC$43 &amp; $Z12),0)),"",INDIRECT(CONCATENATE("Table!",ADDRESS($V12,MATCH(C$1,INDIRECT("Table!A" &amp; $Z12):INDIRECT("Table!" &amp; $AC$43 &amp; $Z12),0))))/1024)</f>
        <v>87.157127929687491</v>
      </c>
      <c r="D12" s="276">
        <f ca="1">IF(ISERROR(MATCH(D$1,INDIRECT("Table!A"&amp;$Z12):INDIRECT("Table!" &amp; $AC$43 &amp; $Z12),0)),"",INDIRECT(CONCATENATE("Table!",ADDRESS($V12,MATCH(D$1,INDIRECT("Table!A" &amp; $Z12):INDIRECT("Table!" &amp; $AC$43 &amp; $Z12),0))))/1024)</f>
        <v>88.177857421875004</v>
      </c>
      <c r="E12" s="276">
        <f ca="1">IF(ISERROR(MATCH(E$1,INDIRECT("Table!A"&amp;$Z12):INDIRECT("Table!" &amp; $AC$43 &amp; $Z12),0)),"",INDIRECT(CONCATENATE("Table!",ADDRESS($V12,MATCH(E$1,INDIRECT("Table!A" &amp; $Z12):INDIRECT("Table!" &amp; $AC$43 &amp; $Z12),0))))/1024)</f>
        <v>271.51404492187498</v>
      </c>
      <c r="F12" s="276">
        <f ca="1">IF(ISERROR(MATCH(F$1,INDIRECT("Table!A"&amp;$Z12):INDIRECT("Table!" &amp; $AC$43 &amp; $Z12),0)),"",INDIRECT(CONCATENATE("Table!",ADDRESS($V12,MATCH(F$1,INDIRECT("Table!A" &amp; $Z12):INDIRECT("Table!" &amp; $AC$43 &amp; $Z12),0))))/1024)</f>
        <v>247.8726328125</v>
      </c>
      <c r="G12" s="276">
        <f ca="1">IF(ISERROR(MATCH(G$1,INDIRECT("Table!A"&amp;$Z12):INDIRECT("Table!" &amp; $AC$43 &amp; $Z12),0)),"",INDIRECT(CONCATENATE("Table!",ADDRESS($V12,MATCH(G$1,INDIRECT("Table!A" &amp; $Z12):INDIRECT("Table!" &amp; $AC$43 &amp; $Z12),0))))/1024)</f>
        <v>442.99659960937498</v>
      </c>
      <c r="H12" s="276">
        <f ca="1">IF(ISERROR(MATCH(H$1,INDIRECT("Table!A"&amp;$Z12):INDIRECT("Table!" &amp; $AC$43 &amp; $Z12),0)),"",INDIRECT(CONCATENATE("Table!",ADDRESS($V12,MATCH(H$1,INDIRECT("Table!A" &amp; $Z12):INDIRECT("Table!" &amp; $AC$43 &amp; $Z12),0))))/1024)</f>
        <v>139.5106728515625</v>
      </c>
      <c r="I12" s="276">
        <f ca="1">IF(ISERROR(MATCH(I$1,INDIRECT("Table!A"&amp;$Z12):INDIRECT("Table!" &amp; $AC$20 &amp; $Z12),0)),"",INDIRECT(CONCATENATE("Table!",ADDRESS($V12,MATCH(I$1,INDIRECT("Table!A" &amp; $Z12):INDIRECT("Table!" &amp; $AC$20 &amp; $Z12),0))))/1024)</f>
        <v>12.1499736328125</v>
      </c>
      <c r="J12" s="276" t="str">
        <f ca="1">IF(ISERROR(MATCH(J$1,INDIRECT("Table!A"&amp;$Z12):INDIRECT("Table!" &amp; $AC$20 &amp; $Z12),0)),"",INDIRECT(CONCATENATE("Table!",ADDRESS($V12,MATCH(J$1,INDIRECT("Table!A" &amp; $Z12):INDIRECT("Table!" &amp; $AC$20 &amp; $Z12),0))))/1024)</f>
        <v/>
      </c>
      <c r="K12" s="276" t="str">
        <f ca="1">IF(ISERROR(MATCH(K$1,INDIRECT("Table!A"&amp;$Z12):INDIRECT("Table!" &amp; $AC$20 &amp; $Z12),0)),"",INDIRECT(CONCATENATE("Table!",ADDRESS($V12,MATCH(K$1,INDIRECT("Table!A" &amp; $Z12):INDIRECT("Table!" &amp; $AC$20 &amp; $Z12),0))))/1024)</f>
        <v/>
      </c>
      <c r="L12" s="276">
        <f ca="1">IF(ISERROR(MATCH(L$1,INDIRECT("Table!A"&amp;$Z12):INDIRECT("Table!" &amp; $AC$20 &amp; $Z12),0)),"",INDIRECT(CONCATENATE("Table!",ADDRESS($V12,MATCH(L$1,INDIRECT("Table!A" &amp; $Z12):INDIRECT("Table!" &amp; $AC$20 &amp; $Z12),0))))/1024)</f>
        <v>275.92623046874996</v>
      </c>
      <c r="M12" s="276">
        <f ca="1">IF(ISERROR(MATCH(M$1,INDIRECT("Table!A"&amp;$Z12):INDIRECT("Table!" &amp; $AC$20 &amp; $Z12),0)),"",INDIRECT(CONCATENATE("Table!",ADDRESS($V12,MATCH(M$1,INDIRECT("Table!A" &amp; $Z12):INDIRECT("Table!" &amp; $AC$20 &amp; $Z12),0))))/1024)</f>
        <v>363.47847949218749</v>
      </c>
      <c r="N12" s="276">
        <f ca="1">IF(ISERROR(MATCH(N$1,INDIRECT("Table!A"&amp;$Z12):INDIRECT("Table!" &amp; $AC$20 &amp; $Z12),0)),"",INDIRECT(CONCATENATE("Table!",ADDRESS($V12,MATCH(N$1,INDIRECT("Table!A" &amp; $Z12):INDIRECT("Table!" &amp; $AC$20 &amp; $Z12),0))))/1024)</f>
        <v>128.77654980468751</v>
      </c>
      <c r="O12" s="276">
        <f ca="1">IF(ISERROR(MATCH(O$1,INDIRECT("Table!A"&amp;$Z12):INDIRECT("Table!" &amp; $AC$20 &amp; $Z12),0)),"",INDIRECT(CONCATENATE("Table!",ADDRESS($V12,MATCH(O$1,INDIRECT("Table!A" &amp; $Z12):INDIRECT("Table!" &amp; $AC$20 &amp; $Z12),0))))/1024)</f>
        <v>249.84823828124999</v>
      </c>
      <c r="P12" s="276">
        <f ca="1">IF(ISERROR(MATCH(P$1,INDIRECT("Table!A"&amp;$Z12):INDIRECT("Table!" &amp; $AC$20 &amp; $Z12),0)),"",INDIRECT(CONCATENATE("Table!",ADDRESS($V12,MATCH(P$1,INDIRECT("Table!A" &amp; $Z12):INDIRECT("Table!" &amp; $AC$20 &amp; $Z12),0))))/1024)</f>
        <v>27.592623046874998</v>
      </c>
      <c r="Q12" s="276" t="str">
        <f ca="1">IF(ISERROR(MATCH(Q$1,INDIRECT("Table!A"&amp;$Z12):INDIRECT("Table!" &amp; $AC$20 &amp; $Z12),0)),"",INDIRECT(CONCATENATE("Table!",ADDRESS($V12,MATCH(Q$1,INDIRECT("Table!A" &amp; $Z12):INDIRECT("Table!" &amp; $AC$20 &amp; $Z12),0))))/1024)</f>
        <v/>
      </c>
      <c r="R12" s="276" t="str">
        <f ca="1">IF(ISERROR(MATCH(R$1,INDIRECT("Table!A"&amp;$Z12):INDIRECT("Table!" &amp; $AC$20 &amp; $Z12),0)),"",INDIRECT(CONCATENATE("Table!",ADDRESS($V12,MATCH(R$1,INDIRECT("Table!A" &amp; $Z12):INDIRECT("Table!" &amp; $AC$20 &amp; $Z12),0))))/1024)</f>
        <v/>
      </c>
      <c r="S12" s="276">
        <f ca="1">IF(ISERROR(MATCH(S$1,INDIRECT("Table!A"&amp;$Z12):INDIRECT("Table!" &amp; $AC$20 &amp; $Z12),0)),"",INDIRECT(CONCATENATE("Table!",ADDRESS($V12,MATCH(S$1,INDIRECT("Table!A" &amp; $Z12):INDIRECT("Table!" &amp; $AC$20 &amp; $Z12),0))))/1024)</f>
        <v>31.049932617187498</v>
      </c>
      <c r="T12" s="276">
        <f ca="1">IF(ISERROR(MATCH(T$1,INDIRECT("Table!A"&amp;$Z12):INDIRECT("Table!" &amp; $AC$20 &amp; $Z12),0)),"",INDIRECT(CONCATENATE("Table!",ADDRESS($V12,MATCH(T$1,INDIRECT("Table!A" &amp; $Z12):INDIRECT("Table!" &amp; $AC$20 &amp; $Z12),0))))/1024)</f>
        <v>15.9036240234375</v>
      </c>
      <c r="U12" s="276" t="str">
        <f ca="1">IF(ISERROR(MATCH(U$1,INDIRECT("Table!A"&amp;$Z12):INDIRECT("Table!" &amp; $AC$20 &amp; $Z12),0)),"",INDIRECT(CONCATENATE("Table!",ADDRESS($V12,MATCH(U$1,INDIRECT("Table!A" &amp; $Z12):INDIRECT("Table!" &amp; $AC$20 &amp; $Z12),0))))/1024)</f>
        <v/>
      </c>
      <c r="V12" s="276">
        <f>MATCH($A12,Table!$A:$A,0)+$X$2-1</f>
        <v>119</v>
      </c>
      <c r="W12" s="371"/>
      <c r="X12" s="371"/>
      <c r="Y12" s="371"/>
      <c r="Z12" s="276">
        <f>MATCH($A12,Table!$A:$A,0)+$AB$2-1</f>
        <v>111</v>
      </c>
      <c r="AA12" s="371"/>
      <c r="AB12" s="371"/>
      <c r="AC12" s="389" t="s">
        <v>218</v>
      </c>
    </row>
    <row r="13" spans="1:29" s="271" customFormat="1">
      <c r="A13" s="272">
        <v>41393</v>
      </c>
      <c r="B13" s="276">
        <f ca="1">IF(ISERROR(MATCH(B$1,INDIRECT("Table!A"&amp;$Z13):INDIRECT("Table!" &amp; $AC$43 &amp; $Z13),0)),"",INDIRECT(CONCATENATE("Table!",ADDRESS($V13,MATCH(B$1,INDIRECT("Table!A" &amp; $Z13):INDIRECT("Table!" &amp; $AC$43 &amp; $Z13),0))))/1024)</f>
        <v>188.04471386718748</v>
      </c>
      <c r="C13" s="276">
        <f ca="1">IF(ISERROR(MATCH(C$1,INDIRECT("Table!A"&amp;$Z13):INDIRECT("Table!" &amp; $AC$43 &amp; $Z13),0)),"",INDIRECT(CONCATENATE("Table!",ADDRESS($V13,MATCH(C$1,INDIRECT("Table!A" &amp; $Z13):INDIRECT("Table!" &amp; $AC$43 &amp; $Z13),0))))/1024)</f>
        <v>87.157127929687491</v>
      </c>
      <c r="D13" s="276">
        <f ca="1">IF(ISERROR(MATCH(D$1,INDIRECT("Table!A"&amp;$Z13):INDIRECT("Table!" &amp; $AC$43 &amp; $Z13),0)),"",INDIRECT(CONCATENATE("Table!",ADDRESS($V13,MATCH(D$1,INDIRECT("Table!A" &amp; $Z13):INDIRECT("Table!" &amp; $AC$43 &amp; $Z13),0))))/1024)</f>
        <v>88.177857421875004</v>
      </c>
      <c r="E13" s="276">
        <f ca="1">IF(ISERROR(MATCH(E$1,INDIRECT("Table!A"&amp;$Z13):INDIRECT("Table!" &amp; $AC$43 &amp; $Z13),0)),"",INDIRECT(CONCATENATE("Table!",ADDRESS($V13,MATCH(E$1,INDIRECT("Table!A" &amp; $Z13):INDIRECT("Table!" &amp; $AC$43 &amp; $Z13),0))))/1024)</f>
        <v>271.51404492187498</v>
      </c>
      <c r="F13" s="276">
        <f ca="1">IF(ISERROR(MATCH(F$1,INDIRECT("Table!A"&amp;$Z13):INDIRECT("Table!" &amp; $AC$43 &amp; $Z13),0)),"",INDIRECT(CONCATENATE("Table!",ADDRESS($V13,MATCH(F$1,INDIRECT("Table!A" &amp; $Z13):INDIRECT("Table!" &amp; $AC$43 &amp; $Z13),0))))/1024)</f>
        <v>247.8726328125</v>
      </c>
      <c r="G13" s="276">
        <f ca="1">IF(ISERROR(MATCH(G$1,INDIRECT("Table!A"&amp;$Z13):INDIRECT("Table!" &amp; $AC$43 &amp; $Z13),0)),"",INDIRECT(CONCATENATE("Table!",ADDRESS($V13,MATCH(G$1,INDIRECT("Table!A" &amp; $Z13):INDIRECT("Table!" &amp; $AC$43 &amp; $Z13),0))))/1024)</f>
        <v>442.99659960937498</v>
      </c>
      <c r="H13" s="276">
        <f ca="1">IF(ISERROR(MATCH(H$1,INDIRECT("Table!A"&amp;$Z13):INDIRECT("Table!" &amp; $AC$43 &amp; $Z13),0)),"",INDIRECT(CONCATENATE("Table!",ADDRESS($V13,MATCH(H$1,INDIRECT("Table!A" &amp; $Z13):INDIRECT("Table!" &amp; $AC$43 &amp; $Z13),0))))/1024)</f>
        <v>139.2472587890625</v>
      </c>
      <c r="I13" s="276">
        <f ca="1">IF(ISERROR(MATCH(I$1,INDIRECT("Table!A"&amp;$Z13):INDIRECT("Table!" &amp; $AC$20 &amp; $Z13),0)),"",INDIRECT(CONCATENATE("Table!",ADDRESS($V13,MATCH(I$1,INDIRECT("Table!A" &amp; $Z13):INDIRECT("Table!" &amp; $AC$20 &amp; $Z13),0))))/1024)</f>
        <v>12.1499736328125</v>
      </c>
      <c r="J13" s="276" t="str">
        <f ca="1">IF(ISERROR(MATCH(J$1,INDIRECT("Table!A"&amp;$Z13):INDIRECT("Table!" &amp; $AC$20 &amp; $Z13),0)),"",INDIRECT(CONCATENATE("Table!",ADDRESS($V13,MATCH(J$1,INDIRECT("Table!A" &amp; $Z13):INDIRECT("Table!" &amp; $AC$20 &amp; $Z13),0))))/1024)</f>
        <v/>
      </c>
      <c r="K13" s="276" t="str">
        <f ca="1">IF(ISERROR(MATCH(K$1,INDIRECT("Table!A"&amp;$Z13):INDIRECT("Table!" &amp; $AC$20 &amp; $Z13),0)),"",INDIRECT(CONCATENATE("Table!",ADDRESS($V13,MATCH(K$1,INDIRECT("Table!A" &amp; $Z13):INDIRECT("Table!" &amp; $AC$20 &amp; $Z13),0))))/1024)</f>
        <v/>
      </c>
      <c r="L13" s="276">
        <f ca="1">IF(ISERROR(MATCH(L$1,INDIRECT("Table!A"&amp;$Z13):INDIRECT("Table!" &amp; $AC$20 &amp; $Z13),0)),"",INDIRECT(CONCATENATE("Table!",ADDRESS($V13,MATCH(L$1,INDIRECT("Table!A" &amp; $Z13):INDIRECT("Table!" &amp; $AC$20 &amp; $Z13),0))))/1024)</f>
        <v>275.92623046874996</v>
      </c>
      <c r="M13" s="276">
        <f ca="1">IF(ISERROR(MATCH(M$1,INDIRECT("Table!A"&amp;$Z13):INDIRECT("Table!" &amp; $AC$20 &amp; $Z13),0)),"",INDIRECT(CONCATENATE("Table!",ADDRESS($V13,MATCH(M$1,INDIRECT("Table!A" &amp; $Z13):INDIRECT("Table!" &amp; $AC$20 &amp; $Z13),0))))/1024)</f>
        <v>363.18213867187501</v>
      </c>
      <c r="N13" s="276">
        <f ca="1">IF(ISERROR(MATCH(N$1,INDIRECT("Table!A"&amp;$Z13):INDIRECT("Table!" &amp; $AC$20 &amp; $Z13),0)),"",INDIRECT(CONCATENATE("Table!",ADDRESS($V13,MATCH(N$1,INDIRECT("Table!A" &amp; $Z13):INDIRECT("Table!" &amp; $AC$20 &amp; $Z13),0))))/1024)</f>
        <v>128.77654980468751</v>
      </c>
      <c r="O13" s="276">
        <f ca="1">IF(ISERROR(MATCH(O$1,INDIRECT("Table!A"&amp;$Z13):INDIRECT("Table!" &amp; $AC$20 &amp; $Z13),0)),"",INDIRECT(CONCATENATE("Table!",ADDRESS($V13,MATCH(O$1,INDIRECT("Table!A" &amp; $Z13):INDIRECT("Table!" &amp; $AC$20 &amp; $Z13),0))))/1024)</f>
        <v>249.58482421874999</v>
      </c>
      <c r="P13" s="276">
        <f ca="1">IF(ISERROR(MATCH(P$1,INDIRECT("Table!A"&amp;$Z13):INDIRECT("Table!" &amp; $AC$20 &amp; $Z13),0)),"",INDIRECT(CONCATENATE("Table!",ADDRESS($V13,MATCH(P$1,INDIRECT("Table!A" &amp; $Z13):INDIRECT("Table!" &amp; $AC$20 &amp; $Z13),0))))/1024)</f>
        <v>26.604820312499999</v>
      </c>
      <c r="Q13" s="276" t="str">
        <f ca="1">IF(ISERROR(MATCH(Q$1,INDIRECT("Table!A"&amp;$Z13):INDIRECT("Table!" &amp; $AC$20 &amp; $Z13),0)),"",INDIRECT(CONCATENATE("Table!",ADDRESS($V13,MATCH(Q$1,INDIRECT("Table!A" &amp; $Z13):INDIRECT("Table!" &amp; $AC$20 &amp; $Z13),0))))/1024)</f>
        <v/>
      </c>
      <c r="R13" s="276" t="str">
        <f ca="1">IF(ISERROR(MATCH(R$1,INDIRECT("Table!A"&amp;$Z13):INDIRECT("Table!" &amp; $AC$20 &amp; $Z13),0)),"",INDIRECT(CONCATENATE("Table!",ADDRESS($V13,MATCH(R$1,INDIRECT("Table!A" &amp; $Z13):INDIRECT("Table!" &amp; $AC$20 &amp; $Z13),0))))/1024)</f>
        <v/>
      </c>
      <c r="S13" s="276">
        <f ca="1">IF(ISERROR(MATCH(S$1,INDIRECT("Table!A"&amp;$Z13):INDIRECT("Table!" &amp; $AC$20 &amp; $Z13),0)),"",INDIRECT(CONCATENATE("Table!",ADDRESS($V13,MATCH(S$1,INDIRECT("Table!A" &amp; $Z13):INDIRECT("Table!" &amp; $AC$20 &amp; $Z13),0))))/1024)</f>
        <v>31.049932617187498</v>
      </c>
      <c r="T13" s="276">
        <f ca="1">IF(ISERROR(MATCH(T$1,INDIRECT("Table!A"&amp;$Z13):INDIRECT("Table!" &amp; $AC$20 &amp; $Z13),0)),"",INDIRECT(CONCATENATE("Table!",ADDRESS($V13,MATCH(T$1,INDIRECT("Table!A" &amp; $Z13):INDIRECT("Table!" &amp; $AC$20 &amp; $Z13),0))))/1024)</f>
        <v>15.9036240234375</v>
      </c>
      <c r="U13" s="276" t="str">
        <f ca="1">IF(ISERROR(MATCH(U$1,INDIRECT("Table!A"&amp;$Z13):INDIRECT("Table!" &amp; $AC$20 &amp; $Z13),0)),"",INDIRECT(CONCATENATE("Table!",ADDRESS($V13,MATCH(U$1,INDIRECT("Table!A" &amp; $Z13):INDIRECT("Table!" &amp; $AC$20 &amp; $Z13),0))))/1024)</f>
        <v/>
      </c>
      <c r="V13" s="276">
        <f>MATCH($A13,Table!$A:$A,0)+$X$2-1</f>
        <v>131</v>
      </c>
      <c r="W13" s="370"/>
      <c r="X13" s="370"/>
      <c r="Y13" s="370"/>
      <c r="Z13" s="276">
        <f>MATCH($A13,Table!$A:$A,0)+$AB$2-1</f>
        <v>123</v>
      </c>
      <c r="AA13" s="370"/>
      <c r="AB13" s="370"/>
      <c r="AC13" s="389" t="s">
        <v>218</v>
      </c>
    </row>
    <row r="14" spans="1:29" s="271" customFormat="1">
      <c r="A14" s="272">
        <v>41390</v>
      </c>
      <c r="B14" s="276">
        <f ca="1">IF(ISERROR(MATCH(B$1,INDIRECT("Table!A"&amp;$Z14):INDIRECT("Table!" &amp; $AC$43 &amp; $Z14),0)),"",INDIRECT(CONCATENATE("Table!",ADDRESS($V14,MATCH(B$1,INDIRECT("Table!A" &amp; $Z14):INDIRECT("Table!" &amp; $AC$43 &amp; $Z14),0))))/1024)</f>
        <v>188.04471386718748</v>
      </c>
      <c r="C14" s="276">
        <f ca="1">IF(ISERROR(MATCH(C$1,INDIRECT("Table!A"&amp;$Z14):INDIRECT("Table!" &amp; $AC$43 &amp; $Z14),0)),"",INDIRECT(CONCATENATE("Table!",ADDRESS($V14,MATCH(C$1,INDIRECT("Table!A" &amp; $Z14):INDIRECT("Table!" &amp; $AC$43 &amp; $Z14),0))))/1024)</f>
        <v>87.157127929687491</v>
      </c>
      <c r="D14" s="276">
        <f ca="1">IF(ISERROR(MATCH(D$1,INDIRECT("Table!A"&amp;$Z14):INDIRECT("Table!" &amp; $AC$43 &amp; $Z14),0)),"",INDIRECT(CONCATENATE("Table!",ADDRESS($V14,MATCH(D$1,INDIRECT("Table!A" &amp; $Z14):INDIRECT("Table!" &amp; $AC$43 &amp; $Z14),0))))/1024)</f>
        <v>88.177857421875004</v>
      </c>
      <c r="E14" s="276">
        <f ca="1">IF(ISERROR(MATCH(E$1,INDIRECT("Table!A"&amp;$Z14):INDIRECT("Table!" &amp; $AC$43 &amp; $Z14),0)),"",INDIRECT(CONCATENATE("Table!",ADDRESS($V14,MATCH(E$1,INDIRECT("Table!A" &amp; $Z14):INDIRECT("Table!" &amp; $AC$43 &amp; $Z14),0))))/1024)</f>
        <v>271.51404492187498</v>
      </c>
      <c r="F14" s="276">
        <f ca="1">IF(ISERROR(MATCH(F$1,INDIRECT("Table!A"&amp;$Z14):INDIRECT("Table!" &amp; $AC$43 &amp; $Z14),0)),"",INDIRECT(CONCATENATE("Table!",ADDRESS($V14,MATCH(F$1,INDIRECT("Table!A" &amp; $Z14):INDIRECT("Table!" &amp; $AC$43 &amp; $Z14),0))))/1024)</f>
        <v>247.8726328125</v>
      </c>
      <c r="G14" s="276">
        <f ca="1">IF(ISERROR(MATCH(G$1,INDIRECT("Table!A"&amp;$Z14):INDIRECT("Table!" &amp; $AC$43 &amp; $Z14),0)),"",INDIRECT(CONCATENATE("Table!",ADDRESS($V14,MATCH(G$1,INDIRECT("Table!A" &amp; $Z14):INDIRECT("Table!" &amp; $AC$43 &amp; $Z14),0))))/1024)</f>
        <v>442.99659960937498</v>
      </c>
      <c r="H14" s="276">
        <f ca="1">IF(ISERROR(MATCH(H$1,INDIRECT("Table!A"&amp;$Z14):INDIRECT("Table!" &amp; $AC$43 &amp; $Z14),0)),"",INDIRECT(CONCATENATE("Table!",ADDRESS($V14,MATCH(H$1,INDIRECT("Table!A" &amp; $Z14):INDIRECT("Table!" &amp; $AC$43 &amp; $Z14),0))))/1024)</f>
        <v>138.85213769531248</v>
      </c>
      <c r="I14" s="276">
        <f ca="1">IF(ISERROR(MATCH(I$1,INDIRECT("Table!A"&amp;$Z14):INDIRECT("Table!" &amp; $AC$20 &amp; $Z14),0)),"",INDIRECT(CONCATENATE("Table!",ADDRESS($V14,MATCH(I$1,INDIRECT("Table!A" &amp; $Z14):INDIRECT("Table!" &amp; $AC$20 &amp; $Z14),0))))/1024)</f>
        <v>12.1499736328125</v>
      </c>
      <c r="J14" s="276" t="str">
        <f ca="1">IF(ISERROR(MATCH(J$1,INDIRECT("Table!A"&amp;$Z14):INDIRECT("Table!" &amp; $AC$20 &amp; $Z14),0)),"",INDIRECT(CONCATENATE("Table!",ADDRESS($V14,MATCH(J$1,INDIRECT("Table!A" &amp; $Z14):INDIRECT("Table!" &amp; $AC$20 &amp; $Z14),0))))/1024)</f>
        <v/>
      </c>
      <c r="K14" s="276" t="str">
        <f ca="1">IF(ISERROR(MATCH(K$1,INDIRECT("Table!A"&amp;$Z14):INDIRECT("Table!" &amp; $AC$20 &amp; $Z14),0)),"",INDIRECT(CONCATENATE("Table!",ADDRESS($V14,MATCH(K$1,INDIRECT("Table!A" &amp; $Z14):INDIRECT("Table!" &amp; $AC$20 &amp; $Z14),0))))/1024)</f>
        <v/>
      </c>
      <c r="L14" s="276">
        <f ca="1">IF(ISERROR(MATCH(L$1,INDIRECT("Table!A"&amp;$Z14):INDIRECT("Table!" &amp; $AC$20 &amp; $Z14),0)),"",INDIRECT(CONCATENATE("Table!",ADDRESS($V14,MATCH(L$1,INDIRECT("Table!A" &amp; $Z14):INDIRECT("Table!" &amp; $AC$20 &amp; $Z14),0))))/1024)</f>
        <v>275.92623046874996</v>
      </c>
      <c r="M14" s="276">
        <f ca="1">IF(ISERROR(MATCH(M$1,INDIRECT("Table!A"&amp;$Z14):INDIRECT("Table!" &amp; $AC$20 &amp; $Z14),0)),"",INDIRECT(CONCATENATE("Table!",ADDRESS($V14,MATCH(M$1,INDIRECT("Table!A" &amp; $Z14):INDIRECT("Table!" &amp; $AC$20 &amp; $Z14),0))))/1024)</f>
        <v>368.6150537109375</v>
      </c>
      <c r="N14" s="276">
        <f ca="1">IF(ISERROR(MATCH(N$1,INDIRECT("Table!A"&amp;$Z14):INDIRECT("Table!" &amp; $AC$20 &amp; $Z14),0)),"",INDIRECT(CONCATENATE("Table!",ADDRESS($V14,MATCH(N$1,INDIRECT("Table!A" &amp; $Z14):INDIRECT("Table!" &amp; $AC$20 &amp; $Z14),0))))/1024)</f>
        <v>128.77654980468751</v>
      </c>
      <c r="O14" s="276">
        <f ca="1">IF(ISERROR(MATCH(O$1,INDIRECT("Table!A"&amp;$Z14):INDIRECT("Table!" &amp; $AC$20 &amp; $Z14),0)),"",INDIRECT(CONCATENATE("Table!",ADDRESS($V14,MATCH(O$1,INDIRECT("Table!A" &amp; $Z14):INDIRECT("Table!" &amp; $AC$20 &amp; $Z14),0))))/1024)</f>
        <v>249.18970312499999</v>
      </c>
      <c r="P14" s="276">
        <f ca="1">IF(ISERROR(MATCH(P$1,INDIRECT("Table!A"&amp;$Z14):INDIRECT("Table!" &amp; $AC$20 &amp; $Z14),0)),"",INDIRECT(CONCATENATE("Table!",ADDRESS($V14,MATCH(P$1,INDIRECT("Table!A" &amp; $Z14):INDIRECT("Table!" &amp; $AC$20 &amp; $Z14),0))))/1024)</f>
        <v>26.604820312499999</v>
      </c>
      <c r="Q14" s="276" t="str">
        <f ca="1">IF(ISERROR(MATCH(Q$1,INDIRECT("Table!A"&amp;$Z14):INDIRECT("Table!" &amp; $AC$20 &amp; $Z14),0)),"",INDIRECT(CONCATENATE("Table!",ADDRESS($V14,MATCH(Q$1,INDIRECT("Table!A" &amp; $Z14):INDIRECT("Table!" &amp; $AC$20 &amp; $Z14),0))))/1024)</f>
        <v/>
      </c>
      <c r="R14" s="276" t="str">
        <f ca="1">IF(ISERROR(MATCH(R$1,INDIRECT("Table!A"&amp;$Z14):INDIRECT("Table!" &amp; $AC$20 &amp; $Z14),0)),"",INDIRECT(CONCATENATE("Table!",ADDRESS($V14,MATCH(R$1,INDIRECT("Table!A" &amp; $Z14):INDIRECT("Table!" &amp; $AC$20 &amp; $Z14),0))))/1024)</f>
        <v/>
      </c>
      <c r="S14" s="276">
        <f ca="1">IF(ISERROR(MATCH(S$1,INDIRECT("Table!A"&amp;$Z14):INDIRECT("Table!" &amp; $AC$20 &amp; $Z14),0)),"",INDIRECT(CONCATENATE("Table!",ADDRESS($V14,MATCH(S$1,INDIRECT("Table!A" &amp; $Z14):INDIRECT("Table!" &amp; $AC$20 &amp; $Z14),0))))/1024)</f>
        <v>31.049932617187498</v>
      </c>
      <c r="T14" s="276">
        <f ca="1">IF(ISERROR(MATCH(T$1,INDIRECT("Table!A"&amp;$Z14):INDIRECT("Table!" &amp; $AC$20 &amp; $Z14),0)),"",INDIRECT(CONCATENATE("Table!",ADDRESS($V14,MATCH(T$1,INDIRECT("Table!A" &amp; $Z14):INDIRECT("Table!" &amp; $AC$20 &amp; $Z14),0))))/1024)</f>
        <v>15.9036240234375</v>
      </c>
      <c r="U14" s="276" t="str">
        <f ca="1">IF(ISERROR(MATCH(U$1,INDIRECT("Table!A"&amp;$Z14):INDIRECT("Table!" &amp; $AC$20 &amp; $Z14),0)),"",INDIRECT(CONCATENATE("Table!",ADDRESS($V14,MATCH(U$1,INDIRECT("Table!A" &amp; $Z14):INDIRECT("Table!" &amp; $AC$20 &amp; $Z14),0))))/1024)</f>
        <v/>
      </c>
      <c r="V14" s="276">
        <f>MATCH($A14,Table!$A:$A,0)+$X$2-1</f>
        <v>143</v>
      </c>
      <c r="W14" s="369"/>
      <c r="X14" s="369"/>
      <c r="Y14" s="369"/>
      <c r="Z14" s="276">
        <f>MATCH($A14,Table!$A:$A,0)+$AB$2-1</f>
        <v>135</v>
      </c>
      <c r="AA14" s="369"/>
      <c r="AB14" s="369"/>
      <c r="AC14" s="389" t="s">
        <v>218</v>
      </c>
    </row>
    <row r="15" spans="1:29" s="271" customFormat="1">
      <c r="A15" s="272">
        <v>41387</v>
      </c>
      <c r="B15" s="276">
        <f ca="1">IF(ISERROR(MATCH(B$1,INDIRECT("Table!A"&amp;$Z15):INDIRECT("Table!" &amp; $AC$43 &amp; $Z15),0)),"",INDIRECT(CONCATENATE("Table!",ADDRESS($V15,MATCH(B$1,INDIRECT("Table!A" &amp; $Z15):INDIRECT("Table!" &amp; $AC$43 &amp; $Z15),0))))/1024)</f>
        <v>187.748373046875</v>
      </c>
      <c r="C15" s="276">
        <f ca="1">IF(ISERROR(MATCH(C$1,INDIRECT("Table!A"&amp;$Z15):INDIRECT("Table!" &amp; $AC$43 &amp; $Z15),0)),"",INDIRECT(CONCATENATE("Table!",ADDRESS($V15,MATCH(C$1,INDIRECT("Table!A" &amp; $Z15):INDIRECT("Table!" &amp; $AC$43 &amp; $Z15),0))))/1024)</f>
        <v>87.157127929687491</v>
      </c>
      <c r="D15" s="276">
        <f ca="1">IF(ISERROR(MATCH(D$1,INDIRECT("Table!A"&amp;$Z15):INDIRECT("Table!" &amp; $AC$43 &amp; $Z15),0)),"",INDIRECT(CONCATENATE("Table!",ADDRESS($V15,MATCH(D$1,INDIRECT("Table!A" &amp; $Z15):INDIRECT("Table!" &amp; $AC$43 &amp; $Z15),0))))/1024)</f>
        <v>88.177857421875004</v>
      </c>
      <c r="E15" s="276">
        <f ca="1">IF(ISERROR(MATCH(E$1,INDIRECT("Table!A"&amp;$Z15):INDIRECT("Table!" &amp; $AC$43 &amp; $Z15),0)),"",INDIRECT(CONCATENATE("Table!",ADDRESS($V15,MATCH(E$1,INDIRECT("Table!A" &amp; $Z15):INDIRECT("Table!" &amp; $AC$43 &amp; $Z15),0))))/1024)</f>
        <v>271.51404492187498</v>
      </c>
      <c r="F15" s="276">
        <f ca="1">IF(ISERROR(MATCH(F$1,INDIRECT("Table!A"&amp;$Z15):INDIRECT("Table!" &amp; $AC$43 &amp; $Z15),0)),"",INDIRECT(CONCATENATE("Table!",ADDRESS($V15,MATCH(F$1,INDIRECT("Table!A" &amp; $Z15):INDIRECT("Table!" &amp; $AC$43 &amp; $Z15),0))))/1024)</f>
        <v>247.8726328125</v>
      </c>
      <c r="G15" s="276">
        <f ca="1">IF(ISERROR(MATCH(G$1,INDIRECT("Table!A"&amp;$Z15):INDIRECT("Table!" &amp; $AC$43 &amp; $Z15),0)),"",INDIRECT(CONCATENATE("Table!",ADDRESS($V15,MATCH(G$1,INDIRECT("Table!A" &amp; $Z15):INDIRECT("Table!" &amp; $AC$43 &amp; $Z15),0))))/1024)</f>
        <v>442.99659960937498</v>
      </c>
      <c r="H15" s="276">
        <f ca="1">IF(ISERROR(MATCH(H$1,INDIRECT("Table!A"&amp;$Z15):INDIRECT("Table!" &amp; $AC$43 &amp; $Z15),0)),"",INDIRECT(CONCATENATE("Table!",ADDRESS($V15,MATCH(H$1,INDIRECT("Table!A" &amp; $Z15):INDIRECT("Table!" &amp; $AC$43 &amp; $Z15),0))))/1024)</f>
        <v>138.72043066406249</v>
      </c>
      <c r="I15" s="276">
        <f ca="1">IF(ISERROR(MATCH(I$1,INDIRECT("Table!A"&amp;$Z15):INDIRECT("Table!" &amp; $AC$20 &amp; $Z15),0)),"",INDIRECT(CONCATENATE("Table!",ADDRESS($V15,MATCH(I$1,INDIRECT("Table!A" &amp; $Z15):INDIRECT("Table!" &amp; $AC$20 &amp; $Z15),0))))/1024)</f>
        <v>12.1499736328125</v>
      </c>
      <c r="J15" s="276" t="str">
        <f ca="1">IF(ISERROR(MATCH(J$1,INDIRECT("Table!A"&amp;$Z15):INDIRECT("Table!" &amp; $AC$20 &amp; $Z15),0)),"",INDIRECT(CONCATENATE("Table!",ADDRESS($V15,MATCH(J$1,INDIRECT("Table!A" &amp; $Z15):INDIRECT("Table!" &amp; $AC$20 &amp; $Z15),0))))/1024)</f>
        <v/>
      </c>
      <c r="K15" s="276" t="str">
        <f ca="1">IF(ISERROR(MATCH(K$1,INDIRECT("Table!A"&amp;$Z15):INDIRECT("Table!" &amp; $AC$20 &amp; $Z15),0)),"",INDIRECT(CONCATENATE("Table!",ADDRESS($V15,MATCH(K$1,INDIRECT("Table!A" &amp; $Z15):INDIRECT("Table!" &amp; $AC$20 &amp; $Z15),0))))/1024)</f>
        <v/>
      </c>
      <c r="L15" s="276">
        <f ca="1">IF(ISERROR(MATCH(L$1,INDIRECT("Table!A"&amp;$Z15):INDIRECT("Table!" &amp; $AC$20 &amp; $Z15),0)),"",INDIRECT(CONCATENATE("Table!",ADDRESS($V15,MATCH(L$1,INDIRECT("Table!A" &amp; $Z15):INDIRECT("Table!" &amp; $AC$20 &amp; $Z15),0))))/1024)</f>
        <v>275.92623046874996</v>
      </c>
      <c r="M15" s="276">
        <f ca="1">IF(ISERROR(MATCH(M$1,INDIRECT("Table!A"&amp;$Z15):INDIRECT("Table!" &amp; $AC$20 &amp; $Z15),0)),"",INDIRECT(CONCATENATE("Table!",ADDRESS($V15,MATCH(M$1,INDIRECT("Table!A" &amp; $Z15):INDIRECT("Table!" &amp; $AC$20 &amp; $Z15),0))))/1024)</f>
        <v>368.6150537109375</v>
      </c>
      <c r="N15" s="276">
        <f ca="1">IF(ISERROR(MATCH(N$1,INDIRECT("Table!A"&amp;$Z15):INDIRECT("Table!" &amp; $AC$20 &amp; $Z15),0)),"",INDIRECT(CONCATENATE("Table!",ADDRESS($V15,MATCH(N$1,INDIRECT("Table!A" &amp; $Z15):INDIRECT("Table!" &amp; $AC$20 &amp; $Z15),0))))/1024)</f>
        <v>128.77654980468751</v>
      </c>
      <c r="O15" s="276">
        <f ca="1">IF(ISERROR(MATCH(O$1,INDIRECT("Table!A"&amp;$Z15):INDIRECT("Table!" &amp; $AC$20 &amp; $Z15),0)),"",INDIRECT(CONCATENATE("Table!",ADDRESS($V15,MATCH(O$1,INDIRECT("Table!A" &amp; $Z15):INDIRECT("Table!" &amp; $AC$20 &amp; $Z15),0))))/1024)</f>
        <v>249.05799609374998</v>
      </c>
      <c r="P15" s="276">
        <f ca="1">IF(ISERROR(MATCH(P$1,INDIRECT("Table!A"&amp;$Z15):INDIRECT("Table!" &amp; $AC$20 &amp; $Z15),0)),"",INDIRECT(CONCATENATE("Table!",ADDRESS($V15,MATCH(P$1,INDIRECT("Table!A" &amp; $Z15):INDIRECT("Table!" &amp; $AC$20 &amp; $Z15),0))))/1024)</f>
        <v>26.604820312499999</v>
      </c>
      <c r="Q15" s="276" t="str">
        <f ca="1">IF(ISERROR(MATCH(Q$1,INDIRECT("Table!A"&amp;$Z15):INDIRECT("Table!" &amp; $AC$20 &amp; $Z15),0)),"",INDIRECT(CONCATENATE("Table!",ADDRESS($V15,MATCH(Q$1,INDIRECT("Table!A" &amp; $Z15):INDIRECT("Table!" &amp; $AC$20 &amp; $Z15),0))))/1024)</f>
        <v/>
      </c>
      <c r="R15" s="276" t="str">
        <f ca="1">IF(ISERROR(MATCH(R$1,INDIRECT("Table!A"&amp;$Z15):INDIRECT("Table!" &amp; $AC$20 &amp; $Z15),0)),"",INDIRECT(CONCATENATE("Table!",ADDRESS($V15,MATCH(R$1,INDIRECT("Table!A" &amp; $Z15):INDIRECT("Table!" &amp; $AC$20 &amp; $Z15),0))))/1024)</f>
        <v/>
      </c>
      <c r="S15" s="276">
        <f ca="1">IF(ISERROR(MATCH(S$1,INDIRECT("Table!A"&amp;$Z15):INDIRECT("Table!" &amp; $AC$20 &amp; $Z15),0)),"",INDIRECT(CONCATENATE("Table!",ADDRESS($V15,MATCH(S$1,INDIRECT("Table!A" &amp; $Z15):INDIRECT("Table!" &amp; $AC$20 &amp; $Z15),0))))/1024)</f>
        <v>24.332874023437498</v>
      </c>
      <c r="T15" s="276">
        <f ca="1">IF(ISERROR(MATCH(T$1,INDIRECT("Table!A"&amp;$Z15):INDIRECT("Table!" &amp; $AC$20 &amp; $Z15),0)),"",INDIRECT(CONCATENATE("Table!",ADDRESS($V15,MATCH(T$1,INDIRECT("Table!A" &amp; $Z15):INDIRECT("Table!" &amp; $AC$20 &amp; $Z15),0))))/1024)</f>
        <v>12.5450947265625</v>
      </c>
      <c r="U15" s="276" t="str">
        <f ca="1">IF(ISERROR(MATCH(U$1,INDIRECT("Table!A"&amp;$Z15):INDIRECT("Table!" &amp; $AC$20 &amp; $Z15),0)),"",INDIRECT(CONCATENATE("Table!",ADDRESS($V15,MATCH(U$1,INDIRECT("Table!A" &amp; $Z15):INDIRECT("Table!" &amp; $AC$20 &amp; $Z15),0))))/1024)</f>
        <v/>
      </c>
      <c r="V15" s="276">
        <f>MATCH($A15,Table!$A:$A,0)+$X$2-1</f>
        <v>155</v>
      </c>
      <c r="W15" s="368"/>
      <c r="X15" s="368"/>
      <c r="Y15" s="368"/>
      <c r="Z15" s="276">
        <f>MATCH($A15,Table!$A:$A,0)+$AB$2-1</f>
        <v>147</v>
      </c>
      <c r="AA15" s="368"/>
      <c r="AB15" s="368"/>
      <c r="AC15" s="389" t="s">
        <v>218</v>
      </c>
    </row>
    <row r="16" spans="1:29" s="271" customFormat="1">
      <c r="A16" s="272">
        <v>41383</v>
      </c>
      <c r="B16" s="276">
        <f ca="1">IF(ISERROR(MATCH(B$1,INDIRECT("Table!A"&amp;$Z16):INDIRECT("Table!" &amp; $AC$43 &amp; $Z16),0)),"",INDIRECT(CONCATENATE("Table!",ADDRESS($V16,MATCH(B$1,INDIRECT("Table!A" &amp; $Z16):INDIRECT("Table!" &amp; $AC$43 &amp; $Z16),0))))/1024)</f>
        <v>187.748373046875</v>
      </c>
      <c r="C16" s="276">
        <f ca="1">IF(ISERROR(MATCH(C$1,INDIRECT("Table!A"&amp;$Z16):INDIRECT("Table!" &amp; $AC$43 &amp; $Z16),0)),"",INDIRECT(CONCATENATE("Table!",ADDRESS($V16,MATCH(C$1,INDIRECT("Table!A" &amp; $Z16):INDIRECT("Table!" &amp; $AC$43 &amp; $Z16),0))))/1024)</f>
        <v>87.157127929687491</v>
      </c>
      <c r="D16" s="276">
        <f ca="1">IF(ISERROR(MATCH(D$1,INDIRECT("Table!A"&amp;$Z16):INDIRECT("Table!" &amp; $AC$43 &amp; $Z16),0)),"",INDIRECT(CONCATENATE("Table!",ADDRESS($V16,MATCH(D$1,INDIRECT("Table!A" &amp; $Z16):INDIRECT("Table!" &amp; $AC$43 &amp; $Z16),0))))/1024)</f>
        <v>88.177857421875004</v>
      </c>
      <c r="E16" s="276">
        <f ca="1">IF(ISERROR(MATCH(E$1,INDIRECT("Table!A"&amp;$Z16):INDIRECT("Table!" &amp; $AC$43 &amp; $Z16),0)),"",INDIRECT(CONCATENATE("Table!",ADDRESS($V16,MATCH(E$1,INDIRECT("Table!A" &amp; $Z16):INDIRECT("Table!" &amp; $AC$43 &amp; $Z16),0))))/1024)</f>
        <v>271.51404492187498</v>
      </c>
      <c r="F16" s="276">
        <f ca="1">IF(ISERROR(MATCH(F$1,INDIRECT("Table!A"&amp;$Z16):INDIRECT("Table!" &amp; $AC$43 &amp; $Z16),0)),"",INDIRECT(CONCATENATE("Table!",ADDRESS($V16,MATCH(F$1,INDIRECT("Table!A" &amp; $Z16):INDIRECT("Table!" &amp; $AC$43 &amp; $Z16),0))))/1024)</f>
        <v>247.8726328125</v>
      </c>
      <c r="G16" s="276">
        <f ca="1">IF(ISERROR(MATCH(G$1,INDIRECT("Table!A"&amp;$Z16):INDIRECT("Table!" &amp; $AC$43 &amp; $Z16),0)),"",INDIRECT(CONCATENATE("Table!",ADDRESS($V16,MATCH(G$1,INDIRECT("Table!A" &amp; $Z16):INDIRECT("Table!" &amp; $AC$43 &amp; $Z16),0))))/1024)</f>
        <v>442.99659960937498</v>
      </c>
      <c r="H16" s="276">
        <f ca="1">IF(ISERROR(MATCH(H$1,INDIRECT("Table!A"&amp;$Z16):INDIRECT("Table!" &amp; $AC$43 &amp; $Z16),0)),"",INDIRECT(CONCATENATE("Table!",ADDRESS($V16,MATCH(H$1,INDIRECT("Table!A" &amp; $Z16):INDIRECT("Table!" &amp; $AC$43 &amp; $Z16),0))))/1024)</f>
        <v>137.63384765625</v>
      </c>
      <c r="I16" s="276">
        <f ca="1">IF(ISERROR(MATCH(I$1,INDIRECT("Table!A"&amp;$Z16):INDIRECT("Table!" &amp; $AC$20 &amp; $Z16),0)),"",INDIRECT(CONCATENATE("Table!",ADDRESS($V16,MATCH(I$1,INDIRECT("Table!A" &amp; $Z16):INDIRECT("Table!" &amp; $AC$20 &amp; $Z16),0))))/1024)</f>
        <v>12.1499736328125</v>
      </c>
      <c r="J16" s="276" t="str">
        <f ca="1">IF(ISERROR(MATCH(J$1,INDIRECT("Table!A"&amp;$Z16):INDIRECT("Table!" &amp; $AC$20 &amp; $Z16),0)),"",INDIRECT(CONCATENATE("Table!",ADDRESS($V16,MATCH(J$1,INDIRECT("Table!A" &amp; $Z16):INDIRECT("Table!" &amp; $AC$20 &amp; $Z16),0))))/1024)</f>
        <v/>
      </c>
      <c r="K16" s="276" t="str">
        <f ca="1">IF(ISERROR(MATCH(K$1,INDIRECT("Table!A"&amp;$Z16):INDIRECT("Table!" &amp; $AC$20 &amp; $Z16),0)),"",INDIRECT(CONCATENATE("Table!",ADDRESS($V16,MATCH(K$1,INDIRECT("Table!A" &amp; $Z16):INDIRECT("Table!" &amp; $AC$20 &amp; $Z16),0))))/1024)</f>
        <v/>
      </c>
      <c r="L16" s="276">
        <f ca="1">IF(ISERROR(MATCH(L$1,INDIRECT("Table!A"&amp;$Z16):INDIRECT("Table!" &amp; $AC$20 &amp; $Z16),0)),"",INDIRECT(CONCATENATE("Table!",ADDRESS($V16,MATCH(L$1,INDIRECT("Table!A" &amp; $Z16):INDIRECT("Table!" &amp; $AC$20 &amp; $Z16),0))))/1024)</f>
        <v>275.92623046874996</v>
      </c>
      <c r="M16" s="276">
        <f ca="1">IF(ISERROR(MATCH(M$1,INDIRECT("Table!A"&amp;$Z16):INDIRECT("Table!" &amp; $AC$20 &amp; $Z16),0)),"",INDIRECT(CONCATENATE("Table!",ADDRESS($V16,MATCH(M$1,INDIRECT("Table!A" &amp; $Z16):INDIRECT("Table!" &amp; $AC$20 &amp; $Z16),0))))/1024)</f>
        <v>363.87360058593748</v>
      </c>
      <c r="N16" s="276">
        <f ca="1">IF(ISERROR(MATCH(N$1,INDIRECT("Table!A"&amp;$Z16):INDIRECT("Table!" &amp; $AC$20 &amp; $Z16),0)),"",INDIRECT(CONCATENATE("Table!",ADDRESS($V16,MATCH(N$1,INDIRECT("Table!A" &amp; $Z16):INDIRECT("Table!" &amp; $AC$20 &amp; $Z16),0))))/1024)</f>
        <v>128.5131357421875</v>
      </c>
      <c r="O16" s="276">
        <f ca="1">IF(ISERROR(MATCH(O$1,INDIRECT("Table!A"&amp;$Z16):INDIRECT("Table!" &amp; $AC$20 &amp; $Z16),0)),"",INDIRECT(CONCATENATE("Table!",ADDRESS($V16,MATCH(O$1,INDIRECT("Table!A" &amp; $Z16):INDIRECT("Table!" &amp; $AC$20 &amp; $Z16),0))))/1024)</f>
        <v>243.26288671875</v>
      </c>
      <c r="P16" s="276">
        <f ca="1">IF(ISERROR(MATCH(P$1,INDIRECT("Table!A"&amp;$Z16):INDIRECT("Table!" &amp; $AC$20 &amp; $Z16),0)),"",INDIRECT(CONCATENATE("Table!",ADDRESS($V16,MATCH(P$1,INDIRECT("Table!A" &amp; $Z16):INDIRECT("Table!" &amp; $AC$20 &amp; $Z16),0))))/1024)</f>
        <v>26.604820312499999</v>
      </c>
      <c r="Q16" s="276" t="str">
        <f ca="1">IF(ISERROR(MATCH(Q$1,INDIRECT("Table!A"&amp;$Z16):INDIRECT("Table!" &amp; $AC$20 &amp; $Z16),0)),"",INDIRECT(CONCATENATE("Table!",ADDRESS($V16,MATCH(Q$1,INDIRECT("Table!A" &amp; $Z16):INDIRECT("Table!" &amp; $AC$20 &amp; $Z16),0))))/1024)</f>
        <v/>
      </c>
      <c r="R16" s="276" t="str">
        <f ca="1">IF(ISERROR(MATCH(R$1,INDIRECT("Table!A"&amp;$Z16):INDIRECT("Table!" &amp; $AC$20 &amp; $Z16),0)),"",INDIRECT(CONCATENATE("Table!",ADDRESS($V16,MATCH(R$1,INDIRECT("Table!A" &amp; $Z16):INDIRECT("Table!" &amp; $AC$20 &amp; $Z16),0))))/1024)</f>
        <v/>
      </c>
      <c r="S16" s="276">
        <f ca="1">IF(ISERROR(MATCH(S$1,INDIRECT("Table!A"&amp;$Z16):INDIRECT("Table!" &amp; $AC$20 &amp; $Z16),0)),"",INDIRECT(CONCATENATE("Table!",ADDRESS($V16,MATCH(S$1,INDIRECT("Table!A" &amp; $Z16):INDIRECT("Table!" &amp; $AC$20 &amp; $Z16),0))))/1024)</f>
        <v>24.332874023437498</v>
      </c>
      <c r="T16" s="276">
        <f ca="1">IF(ISERROR(MATCH(T$1,INDIRECT("Table!A"&amp;$Z16):INDIRECT("Table!" &amp; $AC$20 &amp; $Z16),0)),"",INDIRECT(CONCATENATE("Table!",ADDRESS($V16,MATCH(T$1,INDIRECT("Table!A" &amp; $Z16):INDIRECT("Table!" &amp; $AC$20 &amp; $Z16),0))))/1024)</f>
        <v>12.5450947265625</v>
      </c>
      <c r="U16" s="276" t="str">
        <f ca="1">IF(ISERROR(MATCH(U$1,INDIRECT("Table!A"&amp;$Z16):INDIRECT("Table!" &amp; $AC$20 &amp; $Z16),0)),"",INDIRECT(CONCATENATE("Table!",ADDRESS($V16,MATCH(U$1,INDIRECT("Table!A" &amp; $Z16):INDIRECT("Table!" &amp; $AC$20 &amp; $Z16),0))))/1024)</f>
        <v/>
      </c>
      <c r="V16" s="276">
        <f>MATCH($A16,Table!$A:$A,0)+$X$2-1</f>
        <v>167</v>
      </c>
      <c r="W16" s="367"/>
      <c r="X16" s="367"/>
      <c r="Y16" s="367"/>
      <c r="Z16" s="276">
        <f>MATCH($A16,Table!$A:$A,0)+$AB$2-1</f>
        <v>159</v>
      </c>
      <c r="AA16" s="367"/>
      <c r="AB16" s="367"/>
      <c r="AC16" s="389" t="s">
        <v>218</v>
      </c>
    </row>
    <row r="17" spans="1:29" s="271" customFormat="1">
      <c r="A17" s="272">
        <v>41379</v>
      </c>
      <c r="B17" s="276">
        <f ca="1">IF(ISERROR(MATCH(B$1,INDIRECT("Table!A"&amp;$Z17):INDIRECT("Table!" &amp; $AC$43 &amp; $Z17),0)),"",INDIRECT(CONCATENATE("Table!",ADDRESS($V17,MATCH(B$1,INDIRECT("Table!A" &amp; $Z17):INDIRECT("Table!" &amp; $AC$43 &amp; $Z17),0))))/1024)</f>
        <v>187.748373046875</v>
      </c>
      <c r="C17" s="276">
        <f ca="1">IF(ISERROR(MATCH(C$1,INDIRECT("Table!A"&amp;$Z17):INDIRECT("Table!" &amp; $AC$43 &amp; $Z17),0)),"",INDIRECT(CONCATENATE("Table!",ADDRESS($V17,MATCH(C$1,INDIRECT("Table!A" &amp; $Z17):INDIRECT("Table!" &amp; $AC$43 &amp; $Z17),0))))/1024)</f>
        <v>87.157127929687491</v>
      </c>
      <c r="D17" s="276">
        <f ca="1">IF(ISERROR(MATCH(D$1,INDIRECT("Table!A"&amp;$Z17):INDIRECT("Table!" &amp; $AC$43 &amp; $Z17),0)),"",INDIRECT(CONCATENATE("Table!",ADDRESS($V17,MATCH(D$1,INDIRECT("Table!A" &amp; $Z17):INDIRECT("Table!" &amp; $AC$43 &amp; $Z17),0))))/1024)</f>
        <v>88.177857421875004</v>
      </c>
      <c r="E17" s="276">
        <f ca="1">IF(ISERROR(MATCH(E$1,INDIRECT("Table!A"&amp;$Z17):INDIRECT("Table!" &amp; $AC$43 &amp; $Z17),0)),"",INDIRECT(CONCATENATE("Table!",ADDRESS($V17,MATCH(E$1,INDIRECT("Table!A" &amp; $Z17):INDIRECT("Table!" &amp; $AC$43 &amp; $Z17),0))))/1024)</f>
        <v>270.32868164062501</v>
      </c>
      <c r="F17" s="276">
        <f ca="1">IF(ISERROR(MATCH(F$1,INDIRECT("Table!A"&amp;$Z17):INDIRECT("Table!" &amp; $AC$43 &amp; $Z17),0)),"",INDIRECT(CONCATENATE("Table!",ADDRESS($V17,MATCH(F$1,INDIRECT("Table!A" &amp; $Z17):INDIRECT("Table!" &amp; $AC$43 &amp; $Z17),0))))/1024)</f>
        <v>247.34580468749999</v>
      </c>
      <c r="G17" s="276">
        <f ca="1">IF(ISERROR(MATCH(G$1,INDIRECT("Table!A"&amp;$Z17):INDIRECT("Table!" &amp; $AC$43 &amp; $Z17),0)),"",INDIRECT(CONCATENATE("Table!",ADDRESS($V17,MATCH(G$1,INDIRECT("Table!A" &amp; $Z17):INDIRECT("Table!" &amp; $AC$43 &amp; $Z17),0))))/1024)</f>
        <v>442.7002587890625</v>
      </c>
      <c r="H17" s="276">
        <f ca="1">IF(ISERROR(MATCH(H$1,INDIRECT("Table!A"&amp;$Z17):INDIRECT("Table!" &amp; $AC$43 &amp; $Z17),0)),"",INDIRECT(CONCATENATE("Table!",ADDRESS($V17,MATCH(H$1,INDIRECT("Table!A" &amp; $Z17):INDIRECT("Table!" &amp; $AC$43 &amp; $Z17),0))))/1024)</f>
        <v>132.92532128906248</v>
      </c>
      <c r="I17" s="276">
        <f ca="1">IF(ISERROR(MATCH(I$1,INDIRECT("Table!A"&amp;$Z17):INDIRECT("Table!" &amp; $AC$20 &amp; $Z17),0)),"",INDIRECT(CONCATENATE("Table!",ADDRESS($V17,MATCH(I$1,INDIRECT("Table!A" &amp; $Z17):INDIRECT("Table!" &amp; $AC$20 &amp; $Z17),0))))/1024)</f>
        <v>12.1499736328125</v>
      </c>
      <c r="J17" s="276" t="str">
        <f ca="1">IF(ISERROR(MATCH(J$1,INDIRECT("Table!A"&amp;$Z17):INDIRECT("Table!" &amp; $AC$20 &amp; $Z17),0)),"",INDIRECT(CONCATENATE("Table!",ADDRESS($V17,MATCH(J$1,INDIRECT("Table!A" &amp; $Z17):INDIRECT("Table!" &amp; $AC$20 &amp; $Z17),0))))/1024)</f>
        <v/>
      </c>
      <c r="K17" s="276" t="str">
        <f ca="1">IF(ISERROR(MATCH(K$1,INDIRECT("Table!A"&amp;$Z17):INDIRECT("Table!" &amp; $AC$20 &amp; $Z17),0)),"",INDIRECT(CONCATENATE("Table!",ADDRESS($V17,MATCH(K$1,INDIRECT("Table!A" &amp; $Z17):INDIRECT("Table!" &amp; $AC$20 &amp; $Z17),0))))/1024)</f>
        <v/>
      </c>
      <c r="L17" s="276">
        <f ca="1">IF(ISERROR(MATCH(L$1,INDIRECT("Table!A"&amp;$Z17):INDIRECT("Table!" &amp; $AC$20 &amp; $Z17),0)),"",INDIRECT(CONCATENATE("Table!",ADDRESS($V17,MATCH(L$1,INDIRECT("Table!A" &amp; $Z17):INDIRECT("Table!" &amp; $AC$20 &amp; $Z17),0))))/1024)</f>
        <v>275.92623046874996</v>
      </c>
      <c r="M17" s="276">
        <f ca="1">IF(ISERROR(MATCH(M$1,INDIRECT("Table!A"&amp;$Z17):INDIRECT("Table!" &amp; $AC$20 &amp; $Z17),0)),"",INDIRECT(CONCATENATE("Table!",ADDRESS($V17,MATCH(M$1,INDIRECT("Table!A" &amp; $Z17):INDIRECT("Table!" &amp; $AC$20 &amp; $Z17),0))))/1024)</f>
        <v>363.87360058593748</v>
      </c>
      <c r="N17" s="276">
        <f ca="1">IF(ISERROR(MATCH(N$1,INDIRECT("Table!A"&amp;$Z17):INDIRECT("Table!" &amp; $AC$20 &amp; $Z17),0)),"",INDIRECT(CONCATENATE("Table!",ADDRESS($V17,MATCH(N$1,INDIRECT("Table!A" &amp; $Z17):INDIRECT("Table!" &amp; $AC$20 &amp; $Z17),0))))/1024)</f>
        <v>128.5131357421875</v>
      </c>
      <c r="O17" s="276">
        <f ca="1">IF(ISERROR(MATCH(O$1,INDIRECT("Table!A"&amp;$Z17):INDIRECT("Table!" &amp; $AC$20 &amp; $Z17),0)),"",INDIRECT(CONCATENATE("Table!",ADDRESS($V17,MATCH(O$1,INDIRECT("Table!A" &amp; $Z17):INDIRECT("Table!" &amp; $AC$20 &amp; $Z17),0))))/1024)</f>
        <v>243.26288671875</v>
      </c>
      <c r="P17" s="276">
        <f ca="1">IF(ISERROR(MATCH(P$1,INDIRECT("Table!A"&amp;$Z17):INDIRECT("Table!" &amp; $AC$20 &amp; $Z17),0)),"",INDIRECT(CONCATENATE("Table!",ADDRESS($V17,MATCH(P$1,INDIRECT("Table!A" &amp; $Z17):INDIRECT("Table!" &amp; $AC$20 &amp; $Z17),0))))/1024)</f>
        <v>26.604820312499999</v>
      </c>
      <c r="Q17" s="276" t="str">
        <f ca="1">IF(ISERROR(MATCH(Q$1,INDIRECT("Table!A"&amp;$Z17):INDIRECT("Table!" &amp; $AC$20 &amp; $Z17),0)),"",INDIRECT(CONCATENATE("Table!",ADDRESS($V17,MATCH(Q$1,INDIRECT("Table!A" &amp; $Z17):INDIRECT("Table!" &amp; $AC$20 &amp; $Z17),0))))/1024)</f>
        <v/>
      </c>
      <c r="R17" s="276" t="str">
        <f ca="1">IF(ISERROR(MATCH(R$1,INDIRECT("Table!A"&amp;$Z17):INDIRECT("Table!" &amp; $AC$20 &amp; $Z17),0)),"",INDIRECT(CONCATENATE("Table!",ADDRESS($V17,MATCH(R$1,INDIRECT("Table!A" &amp; $Z17):INDIRECT("Table!" &amp; $AC$20 &amp; $Z17),0))))/1024)</f>
        <v/>
      </c>
      <c r="S17" s="276">
        <f ca="1">IF(ISERROR(MATCH(S$1,INDIRECT("Table!A"&amp;$Z17):INDIRECT("Table!" &amp; $AC$20 &amp; $Z17),0)),"",INDIRECT(CONCATENATE("Table!",ADDRESS($V17,MATCH(S$1,INDIRECT("Table!A" &amp; $Z17):INDIRECT("Table!" &amp; $AC$20 &amp; $Z17),0))))/1024)</f>
        <v>24.332874023437498</v>
      </c>
      <c r="T17" s="276">
        <f ca="1">IF(ISERROR(MATCH(T$1,INDIRECT("Table!A"&amp;$Z17):INDIRECT("Table!" &amp; $AC$20 &amp; $Z17),0)),"",INDIRECT(CONCATENATE("Table!",ADDRESS($V17,MATCH(T$1,INDIRECT("Table!A" &amp; $Z17):INDIRECT("Table!" &amp; $AC$20 &amp; $Z17),0))))/1024)</f>
        <v>12.5450947265625</v>
      </c>
      <c r="U17" s="276" t="str">
        <f ca="1">IF(ISERROR(MATCH(U$1,INDIRECT("Table!A"&amp;$Z17):INDIRECT("Table!" &amp; $AC$20 &amp; $Z17),0)),"",INDIRECT(CONCATENATE("Table!",ADDRESS($V17,MATCH(U$1,INDIRECT("Table!A" &amp; $Z17):INDIRECT("Table!" &amp; $AC$20 &amp; $Z17),0))))/1024)</f>
        <v/>
      </c>
      <c r="V17" s="276">
        <f>MATCH($A17,Table!$A:$A,0)+$X$2-1</f>
        <v>179</v>
      </c>
      <c r="W17" s="366"/>
      <c r="X17" s="366"/>
      <c r="Y17" s="366"/>
      <c r="Z17" s="276">
        <f>MATCH($A17,Table!$A:$A,0)+$AB$2-1</f>
        <v>171</v>
      </c>
      <c r="AA17" s="366"/>
      <c r="AB17" s="366"/>
      <c r="AC17" s="389" t="s">
        <v>218</v>
      </c>
    </row>
    <row r="18" spans="1:29" s="271" customFormat="1">
      <c r="A18" s="272">
        <v>41374</v>
      </c>
      <c r="B18" s="276">
        <f ca="1">IF(ISERROR(MATCH(B$1,INDIRECT("Table!A"&amp;$Z18):INDIRECT("Table!" &amp; $AC$43 &amp; $Z18),0)),"",INDIRECT(CONCATENATE("Table!",ADDRESS($V18,MATCH(B$1,INDIRECT("Table!A" &amp; $Z18):INDIRECT("Table!" &amp; $AC$43 &amp; $Z18),0))))/1024)</f>
        <v>187.748373046875</v>
      </c>
      <c r="C18" s="276">
        <f ca="1">IF(ISERROR(MATCH(C$1,INDIRECT("Table!A"&amp;$Z18):INDIRECT("Table!" &amp; $AC$43 &amp; $Z18),0)),"",INDIRECT(CONCATENATE("Table!",ADDRESS($V18,MATCH(C$1,INDIRECT("Table!A" &amp; $Z18):INDIRECT("Table!" &amp; $AC$43 &amp; $Z18),0))))/1024)</f>
        <v>87.157127929687491</v>
      </c>
      <c r="D18" s="276">
        <f ca="1">IF(ISERROR(MATCH(D$1,INDIRECT("Table!A"&amp;$Z18):INDIRECT("Table!" &amp; $AC$43 &amp; $Z18),0)),"",INDIRECT(CONCATENATE("Table!",ADDRESS($V18,MATCH(D$1,INDIRECT("Table!A" &amp; $Z18):INDIRECT("Table!" &amp; $AC$43 &amp; $Z18),0))))/1024)</f>
        <v>88.177857421875004</v>
      </c>
      <c r="E18" s="276">
        <f ca="1">IF(ISERROR(MATCH(E$1,INDIRECT("Table!A"&amp;$Z18):INDIRECT("Table!" &amp; $AC$43 &amp; $Z18),0)),"",INDIRECT(CONCATENATE("Table!",ADDRESS($V18,MATCH(E$1,INDIRECT("Table!A" &amp; $Z18):INDIRECT("Table!" &amp; $AC$43 &amp; $Z18),0))))/1024)</f>
        <v>271.51404492187498</v>
      </c>
      <c r="F18" s="276">
        <f ca="1">IF(ISERROR(MATCH(F$1,INDIRECT("Table!A"&amp;$Z18):INDIRECT("Table!" &amp; $AC$43 &amp; $Z18),0)),"",INDIRECT(CONCATENATE("Table!",ADDRESS($V18,MATCH(F$1,INDIRECT("Table!A" &amp; $Z18):INDIRECT("Table!" &amp; $AC$43 &amp; $Z18),0))))/1024)</f>
        <v>247.675072265625</v>
      </c>
      <c r="G18" s="276">
        <f ca="1">IF(ISERROR(MATCH(G$1,INDIRECT("Table!A"&amp;$Z18):INDIRECT("Table!" &amp; $AC$43 &amp; $Z18),0)),"",INDIRECT(CONCATENATE("Table!",ADDRESS($V18,MATCH(G$1,INDIRECT("Table!A" &amp; $Z18):INDIRECT("Table!" &amp; $AC$43 &amp; $Z18),0))))/1024)</f>
        <v>441.67952929687499</v>
      </c>
      <c r="H18" s="276">
        <f ca="1">IF(ISERROR(MATCH(H$1,INDIRECT("Table!A"&amp;$Z18):INDIRECT("Table!" &amp; $AC$43 &amp; $Z18),0)),"",INDIRECT(CONCATENATE("Table!",ADDRESS($V18,MATCH(H$1,INDIRECT("Table!A" &amp; $Z18):INDIRECT("Table!" &amp; $AC$43 &amp; $Z18),0))))/1024)</f>
        <v>130.587521484375</v>
      </c>
      <c r="I18" s="276">
        <f ca="1">IF(ISERROR(MATCH(I$1,INDIRECT("Table!A"&amp;$Z18):INDIRECT("Table!" &amp; $AC$20 &amp; $Z18),0)),"",INDIRECT(CONCATENATE("Table!",ADDRESS($V18,MATCH(I$1,INDIRECT("Table!A" &amp; $Z18):INDIRECT("Table!" &amp; $AC$20 &amp; $Z18),0))))/1024)</f>
        <v>10.240221679687499</v>
      </c>
      <c r="J18" s="276" t="str">
        <f ca="1">IF(ISERROR(MATCH(J$1,INDIRECT("Table!A"&amp;$Z18):INDIRECT("Table!" &amp; $AC$20 &amp; $Z18),0)),"",INDIRECT(CONCATENATE("Table!",ADDRESS($V18,MATCH(J$1,INDIRECT("Table!A" &amp; $Z18):INDIRECT("Table!" &amp; $AC$20 &amp; $Z18),0))))/1024)</f>
        <v/>
      </c>
      <c r="K18" s="276" t="str">
        <f ca="1">IF(ISERROR(MATCH(K$1,INDIRECT("Table!A"&amp;$Z18):INDIRECT("Table!" &amp; $AC$20 &amp; $Z18),0)),"",INDIRECT(CONCATENATE("Table!",ADDRESS($V18,MATCH(K$1,INDIRECT("Table!A" &amp; $Z18):INDIRECT("Table!" &amp; $AC$20 &amp; $Z18),0))))/1024)</f>
        <v/>
      </c>
      <c r="L18" s="276">
        <f ca="1">IF(ISERROR(MATCH(L$1,INDIRECT("Table!A"&amp;$Z18):INDIRECT("Table!" &amp; $AC$20 &amp; $Z18),0)),"",INDIRECT(CONCATENATE("Table!",ADDRESS($V18,MATCH(L$1,INDIRECT("Table!A" &amp; $Z18):INDIRECT("Table!" &amp; $AC$20 &amp; $Z18),0))))/1024)</f>
        <v>276.650619140625</v>
      </c>
      <c r="M18" s="276">
        <f ca="1">IF(ISERROR(MATCH(M$1,INDIRECT("Table!A"&amp;$Z18):INDIRECT("Table!" &amp; $AC$20 &amp; $Z18),0)),"",INDIRECT(CONCATENATE("Table!",ADDRESS($V18,MATCH(M$1,INDIRECT("Table!A" &amp; $Z18):INDIRECT("Table!" &amp; $AC$20 &amp; $Z18),0))))/1024)</f>
        <v>363.97238085937499</v>
      </c>
      <c r="N18" s="276">
        <f ca="1">IF(ISERROR(MATCH(N$1,INDIRECT("Table!A"&amp;$Z18):INDIRECT("Table!" &amp; $AC$20 &amp; $Z18),0)),"",INDIRECT(CONCATENATE("Table!",ADDRESS($V18,MATCH(N$1,INDIRECT("Table!A" &amp; $Z18):INDIRECT("Table!" &amp; $AC$20 &amp; $Z18),0))))/1024)</f>
        <v>129.07289062499999</v>
      </c>
      <c r="O18" s="276">
        <f ca="1">IF(ISERROR(MATCH(O$1,INDIRECT("Table!A"&amp;$Z18):INDIRECT("Table!" &amp; $AC$20 &amp; $Z18),0)),"",INDIRECT(CONCATENATE("Table!",ADDRESS($V18,MATCH(O$1,INDIRECT("Table!A" &amp; $Z18):INDIRECT("Table!" &amp; $AC$20 &amp; $Z18),0))))/1024)</f>
        <v>239.83850390625</v>
      </c>
      <c r="P18" s="276">
        <f ca="1">IF(ISERROR(MATCH(P$1,INDIRECT("Table!A"&amp;$Z18):INDIRECT("Table!" &amp; $AC$20 &amp; $Z18),0)),"",INDIRECT(CONCATENATE("Table!",ADDRESS($V18,MATCH(P$1,INDIRECT("Table!A" &amp; $Z18):INDIRECT("Table!" &amp; $AC$20 &amp; $Z18),0))))/1024)</f>
        <v>26.604820312499999</v>
      </c>
      <c r="Q18" s="276" t="str">
        <f ca="1">IF(ISERROR(MATCH(Q$1,INDIRECT("Table!A"&amp;$Z18):INDIRECT("Table!" &amp; $AC$20 &amp; $Z18),0)),"",INDIRECT(CONCATENATE("Table!",ADDRESS($V18,MATCH(Q$1,INDIRECT("Table!A" &amp; $Z18):INDIRECT("Table!" &amp; $AC$20 &amp; $Z18),0))))/1024)</f>
        <v/>
      </c>
      <c r="R18" s="276" t="str">
        <f ca="1">IF(ISERROR(MATCH(R$1,INDIRECT("Table!A"&amp;$Z18):INDIRECT("Table!" &amp; $AC$20 &amp; $Z18),0)),"",INDIRECT(CONCATENATE("Table!",ADDRESS($V18,MATCH(R$1,INDIRECT("Table!A" &amp; $Z18):INDIRECT("Table!" &amp; $AC$20 &amp; $Z18),0))))/1024)</f>
        <v/>
      </c>
      <c r="S18" s="276">
        <f ca="1">IF(ISERROR(MATCH(S$1,INDIRECT("Table!A"&amp;$Z18):INDIRECT("Table!" &amp; $AC$20 &amp; $Z18),0)),"",INDIRECT(CONCATENATE("Table!",ADDRESS($V18,MATCH(S$1,INDIRECT("Table!A" &amp; $Z18):INDIRECT("Table!" &amp; $AC$20 &amp; $Z18),0))))/1024)</f>
        <v>24.332874023437498</v>
      </c>
      <c r="T18" s="276">
        <f ca="1">IF(ISERROR(MATCH(T$1,INDIRECT("Table!A"&amp;$Z18):INDIRECT("Table!" &amp; $AC$20 &amp; $Z18),0)),"",INDIRECT(CONCATENATE("Table!",ADDRESS($V18,MATCH(T$1,INDIRECT("Table!A" &amp; $Z18):INDIRECT("Table!" &amp; $AC$20 &amp; $Z18),0))))/1024)</f>
        <v>12.5450947265625</v>
      </c>
      <c r="U18" s="276" t="str">
        <f ca="1">IF(ISERROR(MATCH(U$1,INDIRECT("Table!A"&amp;$Z18):INDIRECT("Table!" &amp; $AC$20 &amp; $Z18),0)),"",INDIRECT(CONCATENATE("Table!",ADDRESS($V18,MATCH(U$1,INDIRECT("Table!A" &amp; $Z18):INDIRECT("Table!" &amp; $AC$20 &amp; $Z18),0))))/1024)</f>
        <v/>
      </c>
      <c r="V18" s="276">
        <f>MATCH($A18,Table!$A:$A,0)+$X$2-1</f>
        <v>191</v>
      </c>
      <c r="W18" s="365"/>
      <c r="X18" s="365"/>
      <c r="Y18" s="365"/>
      <c r="Z18" s="276">
        <f>MATCH($A18,Table!$A:$A,0)+$AB$2-1</f>
        <v>183</v>
      </c>
      <c r="AA18" s="365"/>
      <c r="AB18" s="365"/>
      <c r="AC18" s="389" t="s">
        <v>218</v>
      </c>
    </row>
    <row r="19" spans="1:29" s="271" customFormat="1">
      <c r="A19" s="272">
        <v>41373</v>
      </c>
      <c r="B19" s="276">
        <f ca="1">IF(ISERROR(MATCH(B$1,INDIRECT("Table!A"&amp;$Z19):INDIRECT("Table!" &amp; $AC$43 &amp; $Z19),0)),"",INDIRECT(CONCATENATE("Table!",ADDRESS($V19,MATCH(B$1,INDIRECT("Table!A" &amp; $Z19):INDIRECT("Table!" &amp; $AC$43 &amp; $Z19),0))))/1024)</f>
        <v>187.748373046875</v>
      </c>
      <c r="C19" s="276">
        <f ca="1">IF(ISERROR(MATCH(C$1,INDIRECT("Table!A"&amp;$Z19):INDIRECT("Table!" &amp; $AC$43 &amp; $Z19),0)),"",INDIRECT(CONCATENATE("Table!",ADDRESS($V19,MATCH(C$1,INDIRECT("Table!A" &amp; $Z19):INDIRECT("Table!" &amp; $AC$43 &amp; $Z19),0))))/1024)</f>
        <v>87.157127929687491</v>
      </c>
      <c r="D19" s="276">
        <f ca="1">IF(ISERROR(MATCH(D$1,INDIRECT("Table!A"&amp;$Z19):INDIRECT("Table!" &amp; $AC$43 &amp; $Z19),0)),"",INDIRECT(CONCATENATE("Table!",ADDRESS($V19,MATCH(D$1,INDIRECT("Table!A" &amp; $Z19):INDIRECT("Table!" &amp; $AC$43 &amp; $Z19),0))))/1024)</f>
        <v>88.177857421875004</v>
      </c>
      <c r="E19" s="276">
        <f ca="1">IF(ISERROR(MATCH(E$1,INDIRECT("Table!A"&amp;$Z19):INDIRECT("Table!" &amp; $AC$43 &amp; $Z19),0)),"",INDIRECT(CONCATENATE("Table!",ADDRESS($V19,MATCH(E$1,INDIRECT("Table!A" &amp; $Z19):INDIRECT("Table!" &amp; $AC$43 &amp; $Z19),0))))/1024)</f>
        <v>271.51404492187498</v>
      </c>
      <c r="F19" s="276">
        <f ca="1">IF(ISERROR(MATCH(F$1,INDIRECT("Table!A"&amp;$Z19):INDIRECT("Table!" &amp; $AC$43 &amp; $Z19),0)),"",INDIRECT(CONCATENATE("Table!",ADDRESS($V19,MATCH(F$1,INDIRECT("Table!A" &amp; $Z19):INDIRECT("Table!" &amp; $AC$43 &amp; $Z19),0))))/1024)</f>
        <v>246.68726953125</v>
      </c>
      <c r="G19" s="276">
        <f ca="1">IF(ISERROR(MATCH(G$1,INDIRECT("Table!A"&amp;$Z19):INDIRECT("Table!" &amp; $AC$43 &amp; $Z19),0)),"",INDIRECT(CONCATENATE("Table!",ADDRESS($V19,MATCH(G$1,INDIRECT("Table!A" &amp; $Z19):INDIRECT("Table!" &amp; $AC$43 &amp; $Z19),0))))/1024)</f>
        <v>441.67952929687499</v>
      </c>
      <c r="H19" s="276">
        <f ca="1">IF(ISERROR(MATCH(H$1,INDIRECT("Table!A"&amp;$Z19):INDIRECT("Table!" &amp; $AC$43 &amp; $Z19),0)),"",INDIRECT(CONCATENATE("Table!",ADDRESS($V19,MATCH(H$1,INDIRECT("Table!A" &amp; $Z19):INDIRECT("Table!" &amp; $AC$43 &amp; $Z19),0))))/1024)</f>
        <v>130.02776660156249</v>
      </c>
      <c r="I19" s="276">
        <f ca="1">IF(ISERROR(MATCH(I$1,INDIRECT("Table!A"&amp;$Z19):INDIRECT("Table!" &amp; $AC$20 &amp; $Z19),0)),"",INDIRECT(CONCATENATE("Table!",ADDRESS($V19,MATCH(I$1,INDIRECT("Table!A" &amp; $Z19):INDIRECT("Table!" &amp; $AC$20 &amp; $Z19),0))))/1024)</f>
        <v>9.4170527343749999</v>
      </c>
      <c r="J19" s="276" t="str">
        <f ca="1">IF(ISERROR(MATCH(J$1,INDIRECT("Table!A"&amp;$Z19):INDIRECT("Table!" &amp; $AC$20 &amp; $Z19),0)),"",INDIRECT(CONCATENATE("Table!",ADDRESS($V19,MATCH(J$1,INDIRECT("Table!A" &amp; $Z19):INDIRECT("Table!" &amp; $AC$20 &amp; $Z19),0))))/1024)</f>
        <v/>
      </c>
      <c r="K19" s="276" t="str">
        <f ca="1">IF(ISERROR(MATCH(K$1,INDIRECT("Table!A"&amp;$Z19):INDIRECT("Table!" &amp; $AC$20 &amp; $Z19),0)),"",INDIRECT(CONCATENATE("Table!",ADDRESS($V19,MATCH(K$1,INDIRECT("Table!A" &amp; $Z19):INDIRECT("Table!" &amp; $AC$20 &amp; $Z19),0))))/1024)</f>
        <v/>
      </c>
      <c r="L19" s="276">
        <f ca="1">IF(ISERROR(MATCH(L$1,INDIRECT("Table!A"&amp;$Z19):INDIRECT("Table!" &amp; $AC$20 &amp; $Z19),0)),"",INDIRECT(CONCATENATE("Table!",ADDRESS($V19,MATCH(L$1,INDIRECT("Table!A" &amp; $Z19):INDIRECT("Table!" &amp; $AC$20 &amp; $Z19),0))))/1024)</f>
        <v>276.650619140625</v>
      </c>
      <c r="M19" s="276">
        <f ca="1">IF(ISERROR(MATCH(M$1,INDIRECT("Table!A"&amp;$Z19):INDIRECT("Table!" &amp; $AC$20 &amp; $Z19),0)),"",INDIRECT(CONCATENATE("Table!",ADDRESS($V19,MATCH(M$1,INDIRECT("Table!A" &amp; $Z19):INDIRECT("Table!" &amp; $AC$20 &amp; $Z19),0))))/1024)</f>
        <v>362.91872460937498</v>
      </c>
      <c r="N19" s="276">
        <f ca="1">IF(ISERROR(MATCH(N$1,INDIRECT("Table!A"&amp;$Z19):INDIRECT("Table!" &amp; $AC$20 &amp; $Z19),0)),"",INDIRECT(CONCATENATE("Table!",ADDRESS($V19,MATCH(N$1,INDIRECT("Table!A" &amp; $Z19):INDIRECT("Table!" &amp; $AC$20 &amp; $Z19),0))))/1024)</f>
        <v>129.03996386718748</v>
      </c>
      <c r="O19" s="276">
        <f ca="1">IF(ISERROR(MATCH(O$1,INDIRECT("Table!A"&amp;$Z19):INDIRECT("Table!" &amp; $AC$20 &amp; $Z19),0)),"",INDIRECT(CONCATENATE("Table!",ADDRESS($V19,MATCH(O$1,INDIRECT("Table!A" &amp; $Z19):INDIRECT("Table!" &amp; $AC$20 &amp; $Z19),0))))/1024)</f>
        <v>235.65680566406249</v>
      </c>
      <c r="P19" s="276">
        <f ca="1">IF(ISERROR(MATCH(P$1,INDIRECT("Table!A"&amp;$Z19):INDIRECT("Table!" &amp; $AC$20 &amp; $Z19),0)),"",INDIRECT(CONCATENATE("Table!",ADDRESS($V19,MATCH(P$1,INDIRECT("Table!A" &amp; $Z19):INDIRECT("Table!" &amp; $AC$20 &amp; $Z19),0))))/1024)</f>
        <v>26.604820312499999</v>
      </c>
      <c r="Q19" s="276" t="str">
        <f ca="1">IF(ISERROR(MATCH(Q$1,INDIRECT("Table!A"&amp;$Z19):INDIRECT("Table!" &amp; $AC$20 &amp; $Z19),0)),"",INDIRECT(CONCATENATE("Table!",ADDRESS($V19,MATCH(Q$1,INDIRECT("Table!A" &amp; $Z19):INDIRECT("Table!" &amp; $AC$20 &amp; $Z19),0))))/1024)</f>
        <v/>
      </c>
      <c r="R19" s="276" t="str">
        <f ca="1">IF(ISERROR(MATCH(R$1,INDIRECT("Table!A"&amp;$Z19):INDIRECT("Table!" &amp; $AC$20 &amp; $Z19),0)),"",INDIRECT(CONCATENATE("Table!",ADDRESS($V19,MATCH(R$1,INDIRECT("Table!A" &amp; $Z19):INDIRECT("Table!" &amp; $AC$20 &amp; $Z19),0))))/1024)</f>
        <v/>
      </c>
      <c r="S19" s="276">
        <f ca="1">IF(ISERROR(MATCH(S$1,INDIRECT("Table!A"&amp;$Z19):INDIRECT("Table!" &amp; $AC$20 &amp; $Z19),0)),"",INDIRECT(CONCATENATE("Table!",ADDRESS($V19,MATCH(S$1,INDIRECT("Table!A" &amp; $Z19):INDIRECT("Table!" &amp; $AC$20 &amp; $Z19),0))))/1024)</f>
        <v>24.332874023437498</v>
      </c>
      <c r="T19" s="276">
        <f ca="1">IF(ISERROR(MATCH(T$1,INDIRECT("Table!A"&amp;$Z19):INDIRECT("Table!" &amp; $AC$20 &amp; $Z19),0)),"",INDIRECT(CONCATENATE("Table!",ADDRESS($V19,MATCH(T$1,INDIRECT("Table!A" &amp; $Z19):INDIRECT("Table!" &amp; $AC$20 &amp; $Z19),0))))/1024)</f>
        <v>12.5450947265625</v>
      </c>
      <c r="U19" s="276" t="str">
        <f ca="1">IF(ISERROR(MATCH(U$1,INDIRECT("Table!A"&amp;$Z19):INDIRECT("Table!" &amp; $AC$20 &amp; $Z19),0)),"",INDIRECT(CONCATENATE("Table!",ADDRESS($V19,MATCH(U$1,INDIRECT("Table!A" &amp; $Z19):INDIRECT("Table!" &amp; $AC$20 &amp; $Z19),0))))/1024)</f>
        <v/>
      </c>
      <c r="V19" s="276">
        <f>MATCH($A19,Table!$A:$A,0)+$X$2-1</f>
        <v>203</v>
      </c>
      <c r="W19" s="364"/>
      <c r="X19" s="364"/>
      <c r="Y19" s="364"/>
      <c r="Z19" s="276">
        <f>MATCH($A19,Table!$A:$A,0)+$AB$2-1</f>
        <v>195</v>
      </c>
      <c r="AA19" s="364"/>
      <c r="AB19" s="364"/>
      <c r="AC19" s="389" t="s">
        <v>218</v>
      </c>
    </row>
    <row r="20" spans="1:29">
      <c r="A20" s="4">
        <v>41361</v>
      </c>
      <c r="B20" s="24">
        <f ca="1">IF(ISERROR(MATCH(B$1,INDIRECT("Table!A"&amp;$Z20):INDIRECT("Table!" &amp; $AC$43 &amp; $Z20),0)),"",INDIRECT(CONCATENATE("Table!",ADDRESS($V20,MATCH(B$1,INDIRECT("Table!A" &amp; $Z20):INDIRECT("Table!" &amp; $AC$43 &amp; $Z20),0))))/1024)</f>
        <v>187.748373046875</v>
      </c>
      <c r="C20" s="24">
        <f ca="1">IF(ISERROR(MATCH(C$1,INDIRECT("Table!A"&amp;$Z20):INDIRECT("Table!" &amp; $AC$43 &amp; $Z20),0)),"",INDIRECT(CONCATENATE("Table!",ADDRESS($V20,MATCH(C$1,INDIRECT("Table!A" &amp; $Z20):INDIRECT("Table!" &amp; $AC$43 &amp; $Z20),0))))/1024)</f>
        <v>87.157127929687491</v>
      </c>
      <c r="D20" s="24">
        <f ca="1">IF(ISERROR(MATCH(D$1,INDIRECT("Table!A"&amp;$Z20):INDIRECT("Table!" &amp; $AC$43 &amp; $Z20),0)),"",INDIRECT(CONCATENATE("Table!",ADDRESS($V20,MATCH(D$1,INDIRECT("Table!A" &amp; $Z20):INDIRECT("Table!" &amp; $AC$43 &amp; $Z20),0))))/1024)</f>
        <v>88.177857421875004</v>
      </c>
      <c r="E20" s="24">
        <f ca="1">IF(ISERROR(MATCH(E$1,INDIRECT("Table!A"&amp;$Z20):INDIRECT("Table!" &amp; $AC$43 &amp; $Z20),0)),"",INDIRECT(CONCATENATE("Table!",ADDRESS($V20,MATCH(E$1,INDIRECT("Table!A" &amp; $Z20):INDIRECT("Table!" &amp; $AC$43 &amp; $Z20),0))))/1024)</f>
        <v>271.51404492187498</v>
      </c>
      <c r="F20" s="24">
        <f ca="1">IF(ISERROR(MATCH(F$1,INDIRECT("Table!A"&amp;$Z20):INDIRECT("Table!" &amp; $AC$43 &amp; $Z20),0)),"",INDIRECT(CONCATENATE("Table!",ADDRESS($V20,MATCH(F$1,INDIRECT("Table!A" &amp; $Z20):INDIRECT("Table!" &amp; $AC$43 &amp; $Z20),0))))/1024)</f>
        <v>244.71166406249998</v>
      </c>
      <c r="G20" s="24">
        <f ca="1">IF(ISERROR(MATCH(G$1,INDIRECT("Table!A"&amp;$Z20):INDIRECT("Table!" &amp; $AC$43 &amp; $Z20),0)),"",INDIRECT(CONCATENATE("Table!",ADDRESS($V20,MATCH(G$1,INDIRECT("Table!A" &amp; $Z20):INDIRECT("Table!" &amp; $AC$43 &amp; $Z20),0))))/1024)</f>
        <v>441.67952929687499</v>
      </c>
      <c r="H20" s="24">
        <f ca="1">IF(ISERROR(MATCH(H$1,INDIRECT("Table!A"&amp;$Z20):INDIRECT("Table!" &amp; $AC$43 &amp; $Z20),0)),"",INDIRECT(CONCATENATE("Table!",ADDRESS($V20,MATCH(H$1,INDIRECT("Table!A" &amp; $Z20):INDIRECT("Table!" &amp; $AC$43 &amp; $Z20),0))))/1024)</f>
        <v>125.38509374999998</v>
      </c>
      <c r="I20" s="276">
        <f ca="1">IF(ISERROR(MATCH(I$1,INDIRECT("Table!A"&amp;$Z20):INDIRECT("Table!" &amp; $AC$20 &amp; $Z20),0)),"",INDIRECT(CONCATENATE("Table!",ADDRESS($V20,MATCH(I$1,INDIRECT("Table!A" &amp; $Z20):INDIRECT("Table!" &amp; $AC$20 &amp; $Z20),0))))/1024)</f>
        <v>9.4170527343749999</v>
      </c>
      <c r="J20" s="276" t="str">
        <f ca="1">IF(ISERROR(MATCH(J$1,INDIRECT("Table!A"&amp;$Z20):INDIRECT("Table!" &amp; $AC$20 &amp; $Z20),0)),"",INDIRECT(CONCATENATE("Table!",ADDRESS($V20,MATCH(J$1,INDIRECT("Table!A" &amp; $Z20):INDIRECT("Table!" &amp; $AC$20 &amp; $Z20),0))))/1024)</f>
        <v/>
      </c>
      <c r="K20" s="276" t="str">
        <f ca="1">IF(ISERROR(MATCH(K$1,INDIRECT("Table!A"&amp;$Z20):INDIRECT("Table!" &amp; $AC$20 &amp; $Z20),0)),"",INDIRECT(CONCATENATE("Table!",ADDRESS($V20,MATCH(K$1,INDIRECT("Table!A" &amp; $Z20):INDIRECT("Table!" &amp; $AC$20 &amp; $Z20),0))))/1024)</f>
        <v/>
      </c>
      <c r="L20" s="24">
        <f ca="1">IF(ISERROR(MATCH(L$1,INDIRECT("Table!A"&amp;$Z20):INDIRECT("Table!" &amp; $AC$20 &amp; $Z20),0)),"",INDIRECT(CONCATENATE("Table!",ADDRESS($V20,MATCH(L$1,INDIRECT("Table!A" &amp; $Z20):INDIRECT("Table!" &amp; $AC$20 &amp; $Z20),0))))/1024)</f>
        <v>276.650619140625</v>
      </c>
      <c r="M20" s="24">
        <f ca="1">IF(ISERROR(MATCH(M$1,INDIRECT("Table!A"&amp;$Z20):INDIRECT("Table!" &amp; $AC$20 &amp; $Z20),0)),"",INDIRECT(CONCATENATE("Table!",ADDRESS($V20,MATCH(M$1,INDIRECT("Table!A" &amp; $Z20):INDIRECT("Table!" &amp; $AC$20 &amp; $Z20),0))))/1024)</f>
        <v>362.91872460937498</v>
      </c>
      <c r="N20" s="24">
        <f ca="1">IF(ISERROR(MATCH(N$1,INDIRECT("Table!A"&amp;$Z20):INDIRECT("Table!" &amp; $AC$20 &amp; $Z20),0)),"",INDIRECT(CONCATENATE("Table!",ADDRESS($V20,MATCH(N$1,INDIRECT("Table!A" &amp; $Z20):INDIRECT("Table!" &amp; $AC$20 &amp; $Z20),0))))/1024)</f>
        <v>127.95338085937499</v>
      </c>
      <c r="O20" s="24">
        <f ca="1">IF(ISERROR(MATCH(O$1,INDIRECT("Table!A"&amp;$Z20):INDIRECT("Table!" &amp; $AC$20 &amp; $Z20),0)),"",INDIRECT(CONCATENATE("Table!",ADDRESS($V20,MATCH(O$1,INDIRECT("Table!A" &amp; $Z20):INDIRECT("Table!" &amp; $AC$20 &amp; $Z20),0))))/1024)</f>
        <v>233.97754101562498</v>
      </c>
      <c r="P20" s="276">
        <f ca="1">IF(ISERROR(MATCH(P$1,INDIRECT("Table!A"&amp;$Z20):INDIRECT("Table!" &amp; $AC$20 &amp; $Z20),0)),"",INDIRECT(CONCATENATE("Table!",ADDRESS($V20,MATCH(P$1,INDIRECT("Table!A" &amp; $Z20):INDIRECT("Table!" &amp; $AC$20 &amp; $Z20),0))))/1024)</f>
        <v>23.871899414062501</v>
      </c>
      <c r="Q20" s="276" t="str">
        <f ca="1">IF(ISERROR(MATCH(Q$1,INDIRECT("Table!A"&amp;$Z20):INDIRECT("Table!" &amp; $AC$20 &amp; $Z20),0)),"",INDIRECT(CONCATENATE("Table!",ADDRESS($V20,MATCH(Q$1,INDIRECT("Table!A" &amp; $Z20):INDIRECT("Table!" &amp; $AC$20 &amp; $Z20),0))))/1024)</f>
        <v/>
      </c>
      <c r="R20" s="276" t="str">
        <f ca="1">IF(ISERROR(MATCH(R$1,INDIRECT("Table!A"&amp;$Z20):INDIRECT("Table!" &amp; $AC$20 &amp; $Z20),0)),"",INDIRECT(CONCATENATE("Table!",ADDRESS($V20,MATCH(R$1,INDIRECT("Table!A" &amp; $Z20):INDIRECT("Table!" &amp; $AC$20 &amp; $Z20),0))))/1024)</f>
        <v/>
      </c>
      <c r="S20" s="276">
        <f ca="1">IF(ISERROR(MATCH(S$1,INDIRECT("Table!A"&amp;$Z20):INDIRECT("Table!" &amp; $AC$20 &amp; $Z20),0)),"",INDIRECT(CONCATENATE("Table!",ADDRESS($V20,MATCH(S$1,INDIRECT("Table!A" &amp; $Z20):INDIRECT("Table!" &amp; $AC$20 &amp; $Z20),0))))/1024)</f>
        <v>24.332874023437498</v>
      </c>
      <c r="T20" s="276">
        <f ca="1">IF(ISERROR(MATCH(T$1,INDIRECT("Table!A"&amp;$Z20):INDIRECT("Table!" &amp; $AC$20 &amp; $Z20),0)),"",INDIRECT(CONCATENATE("Table!",ADDRESS($V20,MATCH(T$1,INDIRECT("Table!A" &amp; $Z20):INDIRECT("Table!" &amp; $AC$20 &amp; $Z20),0))))/1024)</f>
        <v>12.5450947265625</v>
      </c>
      <c r="U20" s="276" t="str">
        <f ca="1">IF(ISERROR(MATCH(U$1,INDIRECT("Table!A"&amp;$Z20):INDIRECT("Table!" &amp; $AC$20 &amp; $Z20),0)),"",INDIRECT(CONCATENATE("Table!",ADDRESS($V20,MATCH(U$1,INDIRECT("Table!A" &amp; $Z20):INDIRECT("Table!" &amp; $AC$20 &amp; $Z20),0))))/1024)</f>
        <v/>
      </c>
      <c r="V20" s="24">
        <f>MATCH($A20,Table!$A:$A,0)+$X$2-1</f>
        <v>215</v>
      </c>
      <c r="W20" s="257"/>
      <c r="X20" s="257"/>
      <c r="Y20" s="257"/>
      <c r="Z20" s="24">
        <f>MATCH($A20,Table!$A:$A,0)+$AB$2-1</f>
        <v>207</v>
      </c>
      <c r="AA20" s="257"/>
      <c r="AB20" s="257"/>
      <c r="AC20" s="389" t="s">
        <v>218</v>
      </c>
    </row>
    <row r="21" spans="1:29" s="271" customFormat="1">
      <c r="A21" s="272">
        <v>41359</v>
      </c>
      <c r="B21" s="276">
        <f ca="1">IF(ISERROR(MATCH(B$1,INDIRECT("Table!A"&amp;$Z21):INDIRECT("Table!" &amp; $AC$43 &amp; $Z21),0)),"",INDIRECT(CONCATENATE("Table!",ADDRESS($V21,MATCH(B$1,INDIRECT("Table!A" &amp; $Z21):INDIRECT("Table!" &amp; $AC$43 &amp; $Z21),0))))/1024)</f>
        <v>187.748373046875</v>
      </c>
      <c r="C21" s="276">
        <f ca="1">IF(ISERROR(MATCH(C$1,INDIRECT("Table!A"&amp;$Z21):INDIRECT("Table!" &amp; $AC$43 &amp; $Z21),0)),"",INDIRECT(CONCATENATE("Table!",ADDRESS($V21,MATCH(C$1,INDIRECT("Table!A" &amp; $Z21):INDIRECT("Table!" &amp; $AC$43 &amp; $Z21),0))))/1024)</f>
        <v>87.157127929687491</v>
      </c>
      <c r="D21" s="276">
        <f ca="1">IF(ISERROR(MATCH(D$1,INDIRECT("Table!A"&amp;$Z21):INDIRECT("Table!" &amp; $AC$43 &amp; $Z21),0)),"",INDIRECT(CONCATENATE("Table!",ADDRESS($V21,MATCH(D$1,INDIRECT("Table!A" &amp; $Z21):INDIRECT("Table!" &amp; $AC$43 &amp; $Z21),0))))/1024)</f>
        <v>88.177857421875004</v>
      </c>
      <c r="E21" s="276">
        <f ca="1">IF(ISERROR(MATCH(E$1,INDIRECT("Table!A"&amp;$Z21):INDIRECT("Table!" &amp; $AC$43 &amp; $Z21),0)),"",INDIRECT(CONCATENATE("Table!",ADDRESS($V21,MATCH(E$1,INDIRECT("Table!A" &amp; $Z21):INDIRECT("Table!" &amp; $AC$43 &amp; $Z21),0))))/1024)</f>
        <v>271.51404492187498</v>
      </c>
      <c r="F21" s="276">
        <f ca="1">IF(ISERROR(MATCH(F$1,INDIRECT("Table!A"&amp;$Z21):INDIRECT("Table!" &amp; $AC$43 &amp; $Z21),0)),"",INDIRECT(CONCATENATE("Table!",ADDRESS($V21,MATCH(F$1,INDIRECT("Table!A" &amp; $Z21):INDIRECT("Table!" &amp; $AC$43 &amp; $Z21),0))))/1024)</f>
        <v>240.562892578125</v>
      </c>
      <c r="G21" s="276">
        <f ca="1">IF(ISERROR(MATCH(G$1,INDIRECT("Table!A"&amp;$Z21):INDIRECT("Table!" &amp; $AC$43 &amp; $Z21),0)),"",INDIRECT(CONCATENATE("Table!",ADDRESS($V21,MATCH(G$1,INDIRECT("Table!A" &amp; $Z21):INDIRECT("Table!" &amp; $AC$43 &amp; $Z21),0))))/1024)</f>
        <v>441.67952929687499</v>
      </c>
      <c r="H21" s="276">
        <f ca="1">IF(ISERROR(MATCH(H$1,INDIRECT("Table!A"&amp;$Z21):INDIRECT("Table!" &amp; $AC$43 &amp; $Z21),0)),"",INDIRECT(CONCATENATE("Table!",ADDRESS($V21,MATCH(H$1,INDIRECT("Table!A" &amp; $Z21):INDIRECT("Table!" &amp; $AC$43 &amp; $Z21),0))))/1024)</f>
        <v>125.38509374999998</v>
      </c>
      <c r="I21" s="276">
        <f ca="1">IF(ISERROR(MATCH(I$1,INDIRECT("Table!A"&amp;$Z21):INDIRECT("Table!" &amp; $AC$20 &amp; $Z21),0)),"",INDIRECT(CONCATENATE("Table!",ADDRESS($V21,MATCH(I$1,INDIRECT("Table!A" &amp; $Z21):INDIRECT("Table!" &amp; $AC$20 &amp; $Z21),0))))/1024)</f>
        <v>9.4170527343749999</v>
      </c>
      <c r="J21" s="276" t="str">
        <f ca="1">IF(ISERROR(MATCH(J$1,INDIRECT("Table!A"&amp;$Z21):INDIRECT("Table!" &amp; $AC$20 &amp; $Z21),0)),"",INDIRECT(CONCATENATE("Table!",ADDRESS($V21,MATCH(J$1,INDIRECT("Table!A" &amp; $Z21):INDIRECT("Table!" &amp; $AC$20 &amp; $Z21),0))))/1024)</f>
        <v/>
      </c>
      <c r="K21" s="276" t="str">
        <f ca="1">IF(ISERROR(MATCH(K$1,INDIRECT("Table!A"&amp;$Z21):INDIRECT("Table!" &amp; $AC$20 &amp; $Z21),0)),"",INDIRECT(CONCATENATE("Table!",ADDRESS($V21,MATCH(K$1,INDIRECT("Table!A" &amp; $Z21):INDIRECT("Table!" &amp; $AC$20 &amp; $Z21),0))))/1024)</f>
        <v/>
      </c>
      <c r="L21" s="276">
        <f ca="1">IF(ISERROR(MATCH(L$1,INDIRECT("Table!A"&amp;$Z21):INDIRECT("Table!" &amp; $AC$20 &amp; $Z21),0)),"",INDIRECT(CONCATENATE("Table!",ADDRESS($V21,MATCH(L$1,INDIRECT("Table!A" &amp; $Z21):INDIRECT("Table!" &amp; $AC$20 &amp; $Z21),0))))/1024)</f>
        <v>276.650619140625</v>
      </c>
      <c r="M21" s="276">
        <f ca="1">IF(ISERROR(MATCH(M$1,INDIRECT("Table!A"&amp;$Z21):INDIRECT("Table!" &amp; $AC$20 &amp; $Z21),0)),"",INDIRECT(CONCATENATE("Table!",ADDRESS($V21,MATCH(M$1,INDIRECT("Table!A" &amp; $Z21):INDIRECT("Table!" &amp; $AC$20 &amp; $Z21),0))))/1024)</f>
        <v>347.113880859375</v>
      </c>
      <c r="N21" s="276">
        <f ca="1">IF(ISERROR(MATCH(N$1,INDIRECT("Table!A"&amp;$Z21):INDIRECT("Table!" &amp; $AC$20 &amp; $Z21),0)),"",INDIRECT(CONCATENATE("Table!",ADDRESS($V21,MATCH(N$1,INDIRECT("Table!A" &amp; $Z21):INDIRECT("Table!" &amp; $AC$20 &amp; $Z21),0))))/1024)</f>
        <v>125.51680078125</v>
      </c>
      <c r="O21" s="276">
        <f ca="1">IF(ISERROR(MATCH(O$1,INDIRECT("Table!A"&amp;$Z21):INDIRECT("Table!" &amp; $AC$20 &amp; $Z21),0)),"",INDIRECT(CONCATENATE("Table!",ADDRESS($V21,MATCH(O$1,INDIRECT("Table!A" &amp; $Z21):INDIRECT("Table!" &amp; $AC$20 &amp; $Z21),0))))/1024)</f>
        <v>233.97754101562498</v>
      </c>
      <c r="P21" s="276">
        <f ca="1">IF(ISERROR(MATCH(P$1,INDIRECT("Table!A"&amp;$Z21):INDIRECT("Table!" &amp; $AC$20 &amp; $Z21),0)),"",INDIRECT(CONCATENATE("Table!",ADDRESS($V21,MATCH(P$1,INDIRECT("Table!A" &amp; $Z21):INDIRECT("Table!" &amp; $AC$20 &amp; $Z21),0))))/1024)</f>
        <v>23.871899414062501</v>
      </c>
      <c r="Q21" s="276" t="str">
        <f ca="1">IF(ISERROR(MATCH(Q$1,INDIRECT("Table!A"&amp;$Z21):INDIRECT("Table!" &amp; $AC$20 &amp; $Z21),0)),"",INDIRECT(CONCATENATE("Table!",ADDRESS($V21,MATCH(Q$1,INDIRECT("Table!A" &amp; $Z21):INDIRECT("Table!" &amp; $AC$20 &amp; $Z21),0))))/1024)</f>
        <v/>
      </c>
      <c r="R21" s="276" t="str">
        <f ca="1">IF(ISERROR(MATCH(R$1,INDIRECT("Table!A"&amp;$Z21):INDIRECT("Table!" &amp; $AC$20 &amp; $Z21),0)),"",INDIRECT(CONCATENATE("Table!",ADDRESS($V21,MATCH(R$1,INDIRECT("Table!A" &amp; $Z21):INDIRECT("Table!" &amp; $AC$20 &amp; $Z21),0))))/1024)</f>
        <v/>
      </c>
      <c r="S21" s="276">
        <f ca="1">IF(ISERROR(MATCH(S$1,INDIRECT("Table!A"&amp;$Z21):INDIRECT("Table!" &amp; $AC$20 &amp; $Z21),0)),"",INDIRECT(CONCATENATE("Table!",ADDRESS($V21,MATCH(S$1,INDIRECT("Table!A" &amp; $Z21):INDIRECT("Table!" &amp; $AC$20 &amp; $Z21),0))))/1024)</f>
        <v>24.332874023437498</v>
      </c>
      <c r="T21" s="276">
        <f ca="1">IF(ISERROR(MATCH(T$1,INDIRECT("Table!A"&amp;$Z21):INDIRECT("Table!" &amp; $AC$20 &amp; $Z21),0)),"",INDIRECT(CONCATENATE("Table!",ADDRESS($V21,MATCH(T$1,INDIRECT("Table!A" &amp; $Z21):INDIRECT("Table!" &amp; $AC$20 &amp; $Z21),0))))/1024)</f>
        <v>12.5450947265625</v>
      </c>
      <c r="U21" s="276" t="str">
        <f ca="1">IF(ISERROR(MATCH(U$1,INDIRECT("Table!A"&amp;$Z21):INDIRECT("Table!" &amp; $AC$20 &amp; $Z21),0)),"",INDIRECT(CONCATENATE("Table!",ADDRESS($V21,MATCH(U$1,INDIRECT("Table!A" &amp; $Z21):INDIRECT("Table!" &amp; $AC$20 &amp; $Z21),0))))/1024)</f>
        <v/>
      </c>
      <c r="V21" s="276">
        <f>MATCH($A21,Table!$A:$A,0)+$X$2-1</f>
        <v>227</v>
      </c>
      <c r="W21" s="360"/>
      <c r="X21" s="360"/>
      <c r="Y21" s="360"/>
      <c r="Z21" s="276">
        <f>MATCH($A21,Table!$A:$A,0)+$AB$2-1</f>
        <v>219</v>
      </c>
      <c r="AA21" s="360"/>
      <c r="AB21" s="360"/>
      <c r="AC21" s="389" t="s">
        <v>218</v>
      </c>
    </row>
    <row r="22" spans="1:29" s="271" customFormat="1">
      <c r="A22" s="272">
        <v>41355</v>
      </c>
      <c r="B22" s="276">
        <f ca="1">IF(ISERROR(MATCH(B$1,INDIRECT("Table!A"&amp;$Z22):INDIRECT("Table!" &amp; $AC$43 &amp; $Z22),0)),"",INDIRECT(CONCATENATE("Table!",ADDRESS($V22,MATCH(B$1,INDIRECT("Table!A" &amp; $Z22):INDIRECT("Table!" &amp; $AC$43 &amp; $Z22),0))))/1024)</f>
        <v>187.748373046875</v>
      </c>
      <c r="C22" s="276">
        <f ca="1">IF(ISERROR(MATCH(C$1,INDIRECT("Table!A"&amp;$Z22):INDIRECT("Table!" &amp; $AC$43 &amp; $Z22),0)),"",INDIRECT(CONCATENATE("Table!",ADDRESS($V22,MATCH(C$1,INDIRECT("Table!A" &amp; $Z22):INDIRECT("Table!" &amp; $AC$43 &amp; $Z22),0))))/1024)</f>
        <v>87.157127929687491</v>
      </c>
      <c r="D22" s="276">
        <f ca="1">IF(ISERROR(MATCH(D$1,INDIRECT("Table!A"&amp;$Z22):INDIRECT("Table!" &amp; $AC$43 &amp; $Z22),0)),"",INDIRECT(CONCATENATE("Table!",ADDRESS($V22,MATCH(D$1,INDIRECT("Table!A" &amp; $Z22):INDIRECT("Table!" &amp; $AC$43 &amp; $Z22),0))))/1024)</f>
        <v>88.177857421875004</v>
      </c>
      <c r="E22" s="276">
        <f ca="1">IF(ISERROR(MATCH(E$1,INDIRECT("Table!A"&amp;$Z22):INDIRECT("Table!" &amp; $AC$43 &amp; $Z22),0)),"",INDIRECT(CONCATENATE("Table!",ADDRESS($V22,MATCH(E$1,INDIRECT("Table!A" &amp; $Z22):INDIRECT("Table!" &amp; $AC$43 &amp; $Z22),0))))/1024)</f>
        <v>271.51404492187498</v>
      </c>
      <c r="F22" s="276">
        <f ca="1">IF(ISERROR(MATCH(F$1,INDIRECT("Table!A"&amp;$Z22):INDIRECT("Table!" &amp; $AC$43 &amp; $Z22),0)),"",INDIRECT(CONCATENATE("Table!",ADDRESS($V22,MATCH(F$1,INDIRECT("Table!A" &amp; $Z22):INDIRECT("Table!" &amp; $AC$43 &amp; $Z22),0))))/1024)</f>
        <v>240.562892578125</v>
      </c>
      <c r="G22" s="276">
        <f ca="1">IF(ISERROR(MATCH(G$1,INDIRECT("Table!A"&amp;$Z22):INDIRECT("Table!" &amp; $AC$43 &amp; $Z22),0)),"",INDIRECT(CONCATENATE("Table!",ADDRESS($V22,MATCH(G$1,INDIRECT("Table!A" &amp; $Z22):INDIRECT("Table!" &amp; $AC$43 &amp; $Z22),0))))/1024)</f>
        <v>441.67952929687499</v>
      </c>
      <c r="H22" s="276">
        <f ca="1">IF(ISERROR(MATCH(H$1,INDIRECT("Table!A"&amp;$Z22):INDIRECT("Table!" &amp; $AC$43 &amp; $Z22),0)),"",INDIRECT(CONCATENATE("Table!",ADDRESS($V22,MATCH(H$1,INDIRECT("Table!A" &amp; $Z22):INDIRECT("Table!" &amp; $AC$43 &amp; $Z22),0))))/1024)</f>
        <v>125.38509374999998</v>
      </c>
      <c r="I22" s="276">
        <f ca="1">IF(ISERROR(MATCH(I$1,INDIRECT("Table!A"&amp;$Z22):INDIRECT("Table!" &amp; $AC$20 &amp; $Z22),0)),"",INDIRECT(CONCATENATE("Table!",ADDRESS($V22,MATCH(I$1,INDIRECT("Table!A" &amp; $Z22):INDIRECT("Table!" &amp; $AC$20 &amp; $Z22),0))))/1024)</f>
        <v>9.4170527343749999</v>
      </c>
      <c r="J22" s="276" t="str">
        <f ca="1">IF(ISERROR(MATCH(J$1,INDIRECT("Table!A"&amp;$Z22):INDIRECT("Table!" &amp; $AC$20 &amp; $Z22),0)),"",INDIRECT(CONCATENATE("Table!",ADDRESS($V22,MATCH(J$1,INDIRECT("Table!A" &amp; $Z22):INDIRECT("Table!" &amp; $AC$20 &amp; $Z22),0))))/1024)</f>
        <v/>
      </c>
      <c r="K22" s="276" t="str">
        <f ca="1">IF(ISERROR(MATCH(K$1,INDIRECT("Table!A"&amp;$Z22):INDIRECT("Table!" &amp; $AC$20 &amp; $Z22),0)),"",INDIRECT(CONCATENATE("Table!",ADDRESS($V22,MATCH(K$1,INDIRECT("Table!A" &amp; $Z22):INDIRECT("Table!" &amp; $AC$20 &amp; $Z22),0))))/1024)</f>
        <v/>
      </c>
      <c r="L22" s="276">
        <f ca="1">IF(ISERROR(MATCH(L$1,INDIRECT("Table!A"&amp;$Z22):INDIRECT("Table!" &amp; $AC$20 &amp; $Z22),0)),"",INDIRECT(CONCATENATE("Table!",ADDRESS($V22,MATCH(L$1,INDIRECT("Table!A" &amp; $Z22):INDIRECT("Table!" &amp; $AC$20 &amp; $Z22),0))))/1024)</f>
        <v>276.650619140625</v>
      </c>
      <c r="M22" s="276">
        <f ca="1">IF(ISERROR(MATCH(M$1,INDIRECT("Table!A"&amp;$Z22):INDIRECT("Table!" &amp; $AC$20 &amp; $Z22),0)),"",INDIRECT(CONCATENATE("Table!",ADDRESS($V22,MATCH(M$1,INDIRECT("Table!A" &amp; $Z22):INDIRECT("Table!" &amp; $AC$20 &amp; $Z22),0))))/1024)</f>
        <v>347.113880859375</v>
      </c>
      <c r="N22" s="276">
        <f ca="1">IF(ISERROR(MATCH(N$1,INDIRECT("Table!A"&amp;$Z22):INDIRECT("Table!" &amp; $AC$20 &amp; $Z22),0)),"",INDIRECT(CONCATENATE("Table!",ADDRESS($V22,MATCH(N$1,INDIRECT("Table!A" &amp; $Z22):INDIRECT("Table!" &amp; $AC$20 &amp; $Z22),0))))/1024)</f>
        <v>125.51680078125</v>
      </c>
      <c r="O22" s="276">
        <f ca="1">IF(ISERROR(MATCH(O$1,INDIRECT("Table!A"&amp;$Z22):INDIRECT("Table!" &amp; $AC$20 &amp; $Z22),0)),"",INDIRECT(CONCATENATE("Table!",ADDRESS($V22,MATCH(O$1,INDIRECT("Table!A" &amp; $Z22):INDIRECT("Table!" &amp; $AC$20 &amp; $Z22),0))))/1024)</f>
        <v>233.97754101562498</v>
      </c>
      <c r="P22" s="276">
        <f ca="1">IF(ISERROR(MATCH(P$1,INDIRECT("Table!A"&amp;$Z22):INDIRECT("Table!" &amp; $AC$20 &amp; $Z22),0)),"",INDIRECT(CONCATENATE("Table!",ADDRESS($V22,MATCH(P$1,INDIRECT("Table!A" &amp; $Z22):INDIRECT("Table!" &amp; $AC$20 &amp; $Z22),0))))/1024)</f>
        <v>23.871899414062501</v>
      </c>
      <c r="Q22" s="276" t="str">
        <f ca="1">IF(ISERROR(MATCH(Q$1,INDIRECT("Table!A"&amp;$Z22):INDIRECT("Table!" &amp; $AC$20 &amp; $Z22),0)),"",INDIRECT(CONCATENATE("Table!",ADDRESS($V22,MATCH(Q$1,INDIRECT("Table!A" &amp; $Z22):INDIRECT("Table!" &amp; $AC$20 &amp; $Z22),0))))/1024)</f>
        <v/>
      </c>
      <c r="R22" s="276" t="str">
        <f ca="1">IF(ISERROR(MATCH(R$1,INDIRECT("Table!A"&amp;$Z22):INDIRECT("Table!" &amp; $AC$20 &amp; $Z22),0)),"",INDIRECT(CONCATENATE("Table!",ADDRESS($V22,MATCH(R$1,INDIRECT("Table!A" &amp; $Z22):INDIRECT("Table!" &amp; $AC$20 &amp; $Z22),0))))/1024)</f>
        <v/>
      </c>
      <c r="S22" s="276">
        <f ca="1">IF(ISERROR(MATCH(S$1,INDIRECT("Table!A"&amp;$Z22):INDIRECT("Table!" &amp; $AC$20 &amp; $Z22),0)),"",INDIRECT(CONCATENATE("Table!",ADDRESS($V22,MATCH(S$1,INDIRECT("Table!A" &amp; $Z22):INDIRECT("Table!" &amp; $AC$20 &amp; $Z22),0))))/1024)</f>
        <v>24.332874023437498</v>
      </c>
      <c r="T22" s="276">
        <f ca="1">IF(ISERROR(MATCH(T$1,INDIRECT("Table!A"&amp;$Z22):INDIRECT("Table!" &amp; $AC$20 &amp; $Z22),0)),"",INDIRECT(CONCATENATE("Table!",ADDRESS($V22,MATCH(T$1,INDIRECT("Table!A" &amp; $Z22):INDIRECT("Table!" &amp; $AC$20 &amp; $Z22),0))))/1024)</f>
        <v>12.5450947265625</v>
      </c>
      <c r="U22" s="276" t="str">
        <f ca="1">IF(ISERROR(MATCH(U$1,INDIRECT("Table!A"&amp;$Z22):INDIRECT("Table!" &amp; $AC$20 &amp; $Z22),0)),"",INDIRECT(CONCATENATE("Table!",ADDRESS($V22,MATCH(U$1,INDIRECT("Table!A" &amp; $Z22):INDIRECT("Table!" &amp; $AC$20 &amp; $Z22),0))))/1024)</f>
        <v/>
      </c>
      <c r="V22" s="276">
        <f>MATCH($A22,Table!$A:$A,0)+$X$2-1</f>
        <v>239</v>
      </c>
      <c r="W22" s="357"/>
      <c r="X22" s="357"/>
      <c r="Y22" s="357"/>
      <c r="Z22" s="276">
        <f>MATCH($A22,Table!$A:$A,0)+$AB$2-1</f>
        <v>231</v>
      </c>
      <c r="AA22" s="357"/>
      <c r="AB22" s="357"/>
      <c r="AC22" s="389" t="s">
        <v>218</v>
      </c>
    </row>
    <row r="23" spans="1:29" s="271" customFormat="1">
      <c r="A23" s="272">
        <v>41353</v>
      </c>
      <c r="B23" s="276">
        <f ca="1">IF(ISERROR(MATCH(B$1,INDIRECT("Table!A"&amp;$Z23):INDIRECT("Table!" &amp; $AC$43 &amp; $Z23),0)),"",INDIRECT(CONCATENATE("Table!",ADDRESS($V23,MATCH(B$1,INDIRECT("Table!A" &amp; $Z23):INDIRECT("Table!" &amp; $AC$43 &amp; $Z23),0))))/1024)</f>
        <v>187.748373046875</v>
      </c>
      <c r="C23" s="276">
        <f ca="1">IF(ISERROR(MATCH(C$1,INDIRECT("Table!A"&amp;$Z23):INDIRECT("Table!" &amp; $AC$43 &amp; $Z23),0)),"",INDIRECT(CONCATENATE("Table!",ADDRESS($V23,MATCH(C$1,INDIRECT("Table!A" &amp; $Z23):INDIRECT("Table!" &amp; $AC$43 &amp; $Z23),0))))/1024)</f>
        <v>87.157127929687491</v>
      </c>
      <c r="D23" s="276">
        <f ca="1">IF(ISERROR(MATCH(D$1,INDIRECT("Table!A"&amp;$Z23):INDIRECT("Table!" &amp; $AC$43 &amp; $Z23),0)),"",INDIRECT(CONCATENATE("Table!",ADDRESS($V23,MATCH(D$1,INDIRECT("Table!A" &amp; $Z23):INDIRECT("Table!" &amp; $AC$43 &amp; $Z23),0))))/1024)</f>
        <v>88.177857421875004</v>
      </c>
      <c r="E23" s="276">
        <f ca="1">IF(ISERROR(MATCH(E$1,INDIRECT("Table!A"&amp;$Z23):INDIRECT("Table!" &amp; $AC$43 &amp; $Z23),0)),"",INDIRECT(CONCATENATE("Table!",ADDRESS($V23,MATCH(E$1,INDIRECT("Table!A" &amp; $Z23):INDIRECT("Table!" &amp; $AC$43 &amp; $Z23),0))))/1024)</f>
        <v>271.51404492187498</v>
      </c>
      <c r="F23" s="276">
        <f ca="1">IF(ISERROR(MATCH(F$1,INDIRECT("Table!A"&amp;$Z23):INDIRECT("Table!" &amp; $AC$43 &amp; $Z23),0)),"",INDIRECT(CONCATENATE("Table!",ADDRESS($V23,MATCH(F$1,INDIRECT("Table!A" &amp; $Z23):INDIRECT("Table!" &amp; $AC$43 &amp; $Z23),0))))/1024)</f>
        <v>237.20436328124998</v>
      </c>
      <c r="G23" s="276">
        <f ca="1">IF(ISERROR(MATCH(G$1,INDIRECT("Table!A"&amp;$Z23):INDIRECT("Table!" &amp; $AC$43 &amp; $Z23),0)),"",INDIRECT(CONCATENATE("Table!",ADDRESS($V23,MATCH(G$1,INDIRECT("Table!A" &amp; $Z23):INDIRECT("Table!" &amp; $AC$43 &amp; $Z23),0))))/1024)</f>
        <v>441.67952929687499</v>
      </c>
      <c r="H23" s="276">
        <f ca="1">IF(ISERROR(MATCH(H$1,INDIRECT("Table!A"&amp;$Z23):INDIRECT("Table!" &amp; $AC$43 &amp; $Z23),0)),"",INDIRECT(CONCATENATE("Table!",ADDRESS($V23,MATCH(H$1,INDIRECT("Table!A" &amp; $Z23):INDIRECT("Table!" &amp; $AC$43 &amp; $Z23),0))))/1024)</f>
        <v>117.18633105468749</v>
      </c>
      <c r="I23" s="276">
        <f ca="1">IF(ISERROR(MATCH(I$1,INDIRECT("Table!A"&amp;$Z23):INDIRECT("Table!" &amp; $AC$20 &amp; $Z23),0)),"",INDIRECT(CONCATENATE("Table!",ADDRESS($V23,MATCH(I$1,INDIRECT("Table!A" &amp; $Z23):INDIRECT("Table!" &amp; $AC$20 &amp; $Z23),0))))/1024)</f>
        <v>9.4170527343749999</v>
      </c>
      <c r="J23" s="276" t="str">
        <f ca="1">IF(ISERROR(MATCH(J$1,INDIRECT("Table!A"&amp;$Z23):INDIRECT("Table!" &amp; $AC$20 &amp; $Z23),0)),"",INDIRECT(CONCATENATE("Table!",ADDRESS($V23,MATCH(J$1,INDIRECT("Table!A" &amp; $Z23):INDIRECT("Table!" &amp; $AC$20 &amp; $Z23),0))))/1024)</f>
        <v/>
      </c>
      <c r="K23" s="276" t="str">
        <f ca="1">IF(ISERROR(MATCH(K$1,INDIRECT("Table!A"&amp;$Z23):INDIRECT("Table!" &amp; $AC$20 &amp; $Z23),0)),"",INDIRECT(CONCATENATE("Table!",ADDRESS($V23,MATCH(K$1,INDIRECT("Table!A" &amp; $Z23):INDIRECT("Table!" &amp; $AC$20 &amp; $Z23),0))))/1024)</f>
        <v/>
      </c>
      <c r="L23" s="276">
        <f ca="1">IF(ISERROR(MATCH(L$1,INDIRECT("Table!A"&amp;$Z23):INDIRECT("Table!" &amp; $AC$20 &amp; $Z23),0)),"",INDIRECT(CONCATENATE("Table!",ADDRESS($V23,MATCH(L$1,INDIRECT("Table!A" &amp; $Z23):INDIRECT("Table!" &amp; $AC$20 &amp; $Z23),0))))/1024)</f>
        <v>274.18111230468747</v>
      </c>
      <c r="M23" s="276">
        <f ca="1">IF(ISERROR(MATCH(M$1,INDIRECT("Table!A"&amp;$Z23):INDIRECT("Table!" &amp; $AC$20 &amp; $Z23),0)),"",INDIRECT(CONCATENATE("Table!",ADDRESS($V23,MATCH(M$1,INDIRECT("Table!A" &amp; $Z23):INDIRECT("Table!" &amp; $AC$20 &amp; $Z23),0))))/1024)</f>
        <v>347.113880859375</v>
      </c>
      <c r="N23" s="276">
        <f ca="1">IF(ISERROR(MATCH(N$1,INDIRECT("Table!A"&amp;$Z23):INDIRECT("Table!" &amp; $AC$20 &amp; $Z23),0)),"",INDIRECT(CONCATENATE("Table!",ADDRESS($V23,MATCH(N$1,INDIRECT("Table!A" &amp; $Z23):INDIRECT("Table!" &amp; $AC$20 &amp; $Z23),0))))/1024)</f>
        <v>124.72655859375</v>
      </c>
      <c r="O23" s="276">
        <f ca="1">IF(ISERROR(MATCH(O$1,INDIRECT("Table!A"&amp;$Z23):INDIRECT("Table!" &amp; $AC$20 &amp; $Z23),0)),"",INDIRECT(CONCATENATE("Table!",ADDRESS($V23,MATCH(O$1,INDIRECT("Table!A" &amp; $Z23):INDIRECT("Table!" &amp; $AC$20 &amp; $Z23),0))))/1024)</f>
        <v>232.46291015624999</v>
      </c>
      <c r="P23" s="276">
        <f ca="1">IF(ISERROR(MATCH(P$1,INDIRECT("Table!A"&amp;$Z23):INDIRECT("Table!" &amp; $AC$20 &amp; $Z23),0)),"",INDIRECT(CONCATENATE("Table!",ADDRESS($V23,MATCH(P$1,INDIRECT("Table!A" &amp; $Z23):INDIRECT("Table!" &amp; $AC$20 &amp; $Z23),0))))/1024)</f>
        <v>23.871899414062501</v>
      </c>
      <c r="Q23" s="276" t="str">
        <f ca="1">IF(ISERROR(MATCH(Q$1,INDIRECT("Table!A"&amp;$Z23):INDIRECT("Table!" &amp; $AC$20 &amp; $Z23),0)),"",INDIRECT(CONCATENATE("Table!",ADDRESS($V23,MATCH(Q$1,INDIRECT("Table!A" &amp; $Z23):INDIRECT("Table!" &amp; $AC$20 &amp; $Z23),0))))/1024)</f>
        <v/>
      </c>
      <c r="R23" s="276" t="str">
        <f ca="1">IF(ISERROR(MATCH(R$1,INDIRECT("Table!A"&amp;$Z23):INDIRECT("Table!" &amp; $AC$20 &amp; $Z23),0)),"",INDIRECT(CONCATENATE("Table!",ADDRESS($V23,MATCH(R$1,INDIRECT("Table!A" &amp; $Z23):INDIRECT("Table!" &amp; $AC$20 &amp; $Z23),0))))/1024)</f>
        <v/>
      </c>
      <c r="S23" s="276">
        <f ca="1">IF(ISERROR(MATCH(S$1,INDIRECT("Table!A"&amp;$Z23):INDIRECT("Table!" &amp; $AC$20 &amp; $Z23),0)),"",INDIRECT(CONCATENATE("Table!",ADDRESS($V23,MATCH(S$1,INDIRECT("Table!A" &amp; $Z23):INDIRECT("Table!" &amp; $AC$20 &amp; $Z23),0))))/1024)</f>
        <v>18.932885742187498</v>
      </c>
      <c r="T23" s="276">
        <f ca="1">IF(ISERROR(MATCH(T$1,INDIRECT("Table!A"&amp;$Z23):INDIRECT("Table!" &amp; $AC$20 &amp; $Z23),0)),"",INDIRECT(CONCATENATE("Table!",ADDRESS($V23,MATCH(T$1,INDIRECT("Table!A" &amp; $Z23):INDIRECT("Table!" &amp; $AC$20 &amp; $Z23),0))))/1024)</f>
        <v>11.3597314453125</v>
      </c>
      <c r="U23" s="276" t="str">
        <f ca="1">IF(ISERROR(MATCH(U$1,INDIRECT("Table!A"&amp;$Z23):INDIRECT("Table!" &amp; $AC$20 &amp; $Z23),0)),"",INDIRECT(CONCATENATE("Table!",ADDRESS($V23,MATCH(U$1,INDIRECT("Table!A" &amp; $Z23):INDIRECT("Table!" &amp; $AC$20 &amp; $Z23),0))))/1024)</f>
        <v/>
      </c>
      <c r="V23" s="276">
        <f>MATCH($A23,Table!$A:$A,0)+$X$2-1</f>
        <v>251</v>
      </c>
      <c r="W23" s="356"/>
      <c r="X23" s="356"/>
      <c r="Y23" s="356"/>
      <c r="Z23" s="276">
        <f>MATCH($A23,Table!$A:$A,0)+$AB$2-1</f>
        <v>243</v>
      </c>
      <c r="AA23" s="356"/>
      <c r="AB23" s="356"/>
      <c r="AC23" s="389" t="s">
        <v>218</v>
      </c>
    </row>
    <row r="24" spans="1:29" s="271" customFormat="1">
      <c r="A24" s="272">
        <v>41351</v>
      </c>
      <c r="B24" s="276">
        <f ca="1">IF(ISERROR(MATCH(B$1,INDIRECT("Table!A"&amp;$Z24):INDIRECT("Table!" &amp; $AC$43 &amp; $Z24),0)),"",INDIRECT(CONCATENATE("Table!",ADDRESS($V24,MATCH(B$1,INDIRECT("Table!A" &amp; $Z24):INDIRECT("Table!" &amp; $AC$43 &amp; $Z24),0))))/1024)</f>
        <v>187.748373046875</v>
      </c>
      <c r="C24" s="276">
        <f ca="1">IF(ISERROR(MATCH(C$1,INDIRECT("Table!A"&amp;$Z24):INDIRECT("Table!" &amp; $AC$43 &amp; $Z24),0)),"",INDIRECT(CONCATENATE("Table!",ADDRESS($V24,MATCH(C$1,INDIRECT("Table!A" &amp; $Z24):INDIRECT("Table!" &amp; $AC$43 &amp; $Z24),0))))/1024)</f>
        <v>87.157127929687491</v>
      </c>
      <c r="D24" s="276">
        <f ca="1">IF(ISERROR(MATCH(D$1,INDIRECT("Table!A"&amp;$Z24):INDIRECT("Table!" &amp; $AC$43 &amp; $Z24),0)),"",INDIRECT(CONCATENATE("Table!",ADDRESS($V24,MATCH(D$1,INDIRECT("Table!A" &amp; $Z24):INDIRECT("Table!" &amp; $AC$43 &amp; $Z24),0))))/1024)</f>
        <v>88.177857421875004</v>
      </c>
      <c r="E24" s="276">
        <f ca="1">IF(ISERROR(MATCH(E$1,INDIRECT("Table!A"&amp;$Z24):INDIRECT("Table!" &amp; $AC$43 &amp; $Z24),0)),"",INDIRECT(CONCATENATE("Table!",ADDRESS($V24,MATCH(E$1,INDIRECT("Table!A" &amp; $Z24):INDIRECT("Table!" &amp; $AC$43 &amp; $Z24),0))))/1024)</f>
        <v>271.51404492187498</v>
      </c>
      <c r="F24" s="276">
        <f ca="1">IF(ISERROR(MATCH(F$1,INDIRECT("Table!A"&amp;$Z24):INDIRECT("Table!" &amp; $AC$43 &amp; $Z24),0)),"",INDIRECT(CONCATENATE("Table!",ADDRESS($V24,MATCH(F$1,INDIRECT("Table!A" &amp; $Z24):INDIRECT("Table!" &amp; $AC$43 &amp; $Z24),0))))/1024)</f>
        <v>233.05559179687498</v>
      </c>
      <c r="G24" s="276">
        <f ca="1">IF(ISERROR(MATCH(G$1,INDIRECT("Table!A"&amp;$Z24):INDIRECT("Table!" &amp; $AC$43 &amp; $Z24),0)),"",INDIRECT(CONCATENATE("Table!",ADDRESS($V24,MATCH(G$1,INDIRECT("Table!A" &amp; $Z24):INDIRECT("Table!" &amp; $AC$43 &amp; $Z24),0))))/1024)</f>
        <v>441.67952929687499</v>
      </c>
      <c r="H24" s="276">
        <f ca="1">IF(ISERROR(MATCH(H$1,INDIRECT("Table!A"&amp;$Z24):INDIRECT("Table!" &amp; $AC$43 &amp; $Z24),0)),"",INDIRECT(CONCATENATE("Table!",ADDRESS($V24,MATCH(H$1,INDIRECT("Table!A" &amp; $Z24):INDIRECT("Table!" &amp; $AC$43 &amp; $Z24),0))))/1024)</f>
        <v>115.34243261718748</v>
      </c>
      <c r="I24" s="276">
        <f ca="1">IF(ISERROR(MATCH(I$1,INDIRECT("Table!A"&amp;$Z24):INDIRECT("Table!" &amp; $AC$20 &amp; $Z24),0)),"",INDIRECT(CONCATENATE("Table!",ADDRESS($V24,MATCH(I$1,INDIRECT("Table!A" &amp; $Z24):INDIRECT("Table!" &amp; $AC$20 &amp; $Z24),0))))/1024)</f>
        <v>9.4170527343749999</v>
      </c>
      <c r="J24" s="276" t="str">
        <f ca="1">IF(ISERROR(MATCH(J$1,INDIRECT("Table!A"&amp;$Z24):INDIRECT("Table!" &amp; $AC$20 &amp; $Z24),0)),"",INDIRECT(CONCATENATE("Table!",ADDRESS($V24,MATCH(J$1,INDIRECT("Table!A" &amp; $Z24):INDIRECT("Table!" &amp; $AC$20 &amp; $Z24),0))))/1024)</f>
        <v/>
      </c>
      <c r="K24" s="276" t="str">
        <f ca="1">IF(ISERROR(MATCH(K$1,INDIRECT("Table!A"&amp;$Z24):INDIRECT("Table!" &amp; $AC$20 &amp; $Z24),0)),"",INDIRECT(CONCATENATE("Table!",ADDRESS($V24,MATCH(K$1,INDIRECT("Table!A" &amp; $Z24):INDIRECT("Table!" &amp; $AC$20 &amp; $Z24),0))))/1024)</f>
        <v/>
      </c>
      <c r="L24" s="276">
        <f ca="1">IF(ISERROR(MATCH(L$1,INDIRECT("Table!A"&amp;$Z24):INDIRECT("Table!" &amp; $AC$20 &amp; $Z24),0)),"",INDIRECT(CONCATENATE("Table!",ADDRESS($V24,MATCH(L$1,INDIRECT("Table!A" &amp; $Z24):INDIRECT("Table!" &amp; $AC$20 &amp; $Z24),0))))/1024)</f>
        <v>274.18111230468747</v>
      </c>
      <c r="M24" s="276">
        <f ca="1">IF(ISERROR(MATCH(M$1,INDIRECT("Table!A"&amp;$Z24):INDIRECT("Table!" &amp; $AC$20 &amp; $Z24),0)),"",INDIRECT(CONCATENATE("Table!",ADDRESS($V24,MATCH(M$1,INDIRECT("Table!A" &amp; $Z24):INDIRECT("Table!" &amp; $AC$20 &amp; $Z24),0))))/1024)</f>
        <v>344.97364160156246</v>
      </c>
      <c r="N24" s="276">
        <f ca="1">IF(ISERROR(MATCH(N$1,INDIRECT("Table!A"&amp;$Z24):INDIRECT("Table!" &amp; $AC$20 &amp; $Z24),0)),"",INDIRECT(CONCATENATE("Table!",ADDRESS($V24,MATCH(N$1,INDIRECT("Table!A" &amp; $Z24):INDIRECT("Table!" &amp; $AC$20 &amp; $Z24),0))))/1024)</f>
        <v>122.6521728515625</v>
      </c>
      <c r="O24" s="276">
        <f ca="1">IF(ISERROR(MATCH(O$1,INDIRECT("Table!A"&amp;$Z24):INDIRECT("Table!" &amp; $AC$20 &amp; $Z24),0)),"",INDIRECT(CONCATENATE("Table!",ADDRESS($V24,MATCH(O$1,INDIRECT("Table!A" &amp; $Z24):INDIRECT("Table!" &amp; $AC$20 &amp; $Z24),0))))/1024)</f>
        <v>217.71172265625</v>
      </c>
      <c r="P24" s="276">
        <f ca="1">IF(ISERROR(MATCH(P$1,INDIRECT("Table!A"&amp;$Z24):INDIRECT("Table!" &amp; $AC$20 &amp; $Z24),0)),"",INDIRECT(CONCATENATE("Table!",ADDRESS($V24,MATCH(P$1,INDIRECT("Table!A" &amp; $Z24):INDIRECT("Table!" &amp; $AC$20 &amp; $Z24),0))))/1024)</f>
        <v>23.871899414062501</v>
      </c>
      <c r="Q24" s="276" t="str">
        <f ca="1">IF(ISERROR(MATCH(Q$1,INDIRECT("Table!A"&amp;$Z24):INDIRECT("Table!" &amp; $AC$20 &amp; $Z24),0)),"",INDIRECT(CONCATENATE("Table!",ADDRESS($V24,MATCH(Q$1,INDIRECT("Table!A" &amp; $Z24):INDIRECT("Table!" &amp; $AC$20 &amp; $Z24),0))))/1024)</f>
        <v/>
      </c>
      <c r="R24" s="276" t="str">
        <f ca="1">IF(ISERROR(MATCH(R$1,INDIRECT("Table!A"&amp;$Z24):INDIRECT("Table!" &amp; $AC$20 &amp; $Z24),0)),"",INDIRECT(CONCATENATE("Table!",ADDRESS($V24,MATCH(R$1,INDIRECT("Table!A" &amp; $Z24):INDIRECT("Table!" &amp; $AC$20 &amp; $Z24),0))))/1024)</f>
        <v/>
      </c>
      <c r="S24" s="276">
        <f ca="1">IF(ISERROR(MATCH(S$1,INDIRECT("Table!A"&amp;$Z24):INDIRECT("Table!" &amp; $AC$20 &amp; $Z24),0)),"",INDIRECT(CONCATENATE("Table!",ADDRESS($V24,MATCH(S$1,INDIRECT("Table!A" &amp; $Z24):INDIRECT("Table!" &amp; $AC$20 &amp; $Z24),0))))/1024)</f>
        <v>17.7475224609375</v>
      </c>
      <c r="T24" s="276">
        <f ca="1">IF(ISERROR(MATCH(T$1,INDIRECT("Table!A"&amp;$Z24):INDIRECT("Table!" &amp; $AC$20 &amp; $Z24),0)),"",INDIRECT(CONCATENATE("Table!",ADDRESS($V24,MATCH(T$1,INDIRECT("Table!A" &amp; $Z24):INDIRECT("Table!" &amp; $AC$20 &amp; $Z24),0))))/1024)</f>
        <v>11.3597314453125</v>
      </c>
      <c r="U24" s="276" t="str">
        <f ca="1">IF(ISERROR(MATCH(U$1,INDIRECT("Table!A"&amp;$Z24):INDIRECT("Table!" &amp; $AC$20 &amp; $Z24),0)),"",INDIRECT(CONCATENATE("Table!",ADDRESS($V24,MATCH(U$1,INDIRECT("Table!A" &amp; $Z24):INDIRECT("Table!" &amp; $AC$20 &amp; $Z24),0))))/1024)</f>
        <v/>
      </c>
      <c r="V24" s="276">
        <f>MATCH($A24,Table!$A:$A,0)+$X$2-1</f>
        <v>263</v>
      </c>
      <c r="W24" s="355"/>
      <c r="X24" s="355"/>
      <c r="Y24" s="355"/>
      <c r="Z24" s="276">
        <f>MATCH($A24,Table!$A:$A,0)+$AB$2-1</f>
        <v>255</v>
      </c>
      <c r="AA24" s="355"/>
      <c r="AB24" s="355"/>
      <c r="AC24" s="389" t="s">
        <v>218</v>
      </c>
    </row>
    <row r="25" spans="1:29" s="271" customFormat="1">
      <c r="A25" s="272">
        <v>41347</v>
      </c>
      <c r="B25" s="276">
        <f ca="1">IF(ISERROR(MATCH(B$1,INDIRECT("Table!A"&amp;$Z25):INDIRECT("Table!" &amp; $AC$43 &amp; $Z25),0)),"",INDIRECT(CONCATENATE("Table!",ADDRESS($V25,MATCH(B$1,INDIRECT("Table!A" &amp; $Z25):INDIRECT("Table!" &amp; $AC$43 &amp; $Z25),0))))/1024)</f>
        <v>187.748373046875</v>
      </c>
      <c r="C25" s="276">
        <f ca="1">IF(ISERROR(MATCH(C$1,INDIRECT("Table!A"&amp;$Z25):INDIRECT("Table!" &amp; $AC$43 &amp; $Z25),0)),"",INDIRECT(CONCATENATE("Table!",ADDRESS($V25,MATCH(C$1,INDIRECT("Table!A" &amp; $Z25):INDIRECT("Table!" &amp; $AC$43 &amp; $Z25),0))))/1024)</f>
        <v>87.157127929687491</v>
      </c>
      <c r="D25" s="276">
        <f ca="1">IF(ISERROR(MATCH(D$1,INDIRECT("Table!A"&amp;$Z25):INDIRECT("Table!" &amp; $AC$43 &amp; $Z25),0)),"",INDIRECT(CONCATENATE("Table!",ADDRESS($V25,MATCH(D$1,INDIRECT("Table!A" &amp; $Z25):INDIRECT("Table!" &amp; $AC$43 &amp; $Z25),0))))/1024)</f>
        <v>88.177857421875004</v>
      </c>
      <c r="E25" s="276">
        <f ca="1">IF(ISERROR(MATCH(E$1,INDIRECT("Table!A"&amp;$Z25):INDIRECT("Table!" &amp; $AC$43 &amp; $Z25),0)),"",INDIRECT(CONCATENATE("Table!",ADDRESS($V25,MATCH(E$1,INDIRECT("Table!A" &amp; $Z25):INDIRECT("Table!" &amp; $AC$43 &amp; $Z25),0))))/1024)</f>
        <v>271.51404492187498</v>
      </c>
      <c r="F25" s="276">
        <f ca="1">IF(ISERROR(MATCH(F$1,INDIRECT("Table!A"&amp;$Z25):INDIRECT("Table!" &amp; $AC$43 &amp; $Z25),0)),"",INDIRECT(CONCATENATE("Table!",ADDRESS($V25,MATCH(F$1,INDIRECT("Table!A" &amp; $Z25):INDIRECT("Table!" &amp; $AC$43 &amp; $Z25),0))))/1024)</f>
        <v>233.05559179687498</v>
      </c>
      <c r="G25" s="276">
        <f ca="1">IF(ISERROR(MATCH(G$1,INDIRECT("Table!A"&amp;$Z25):INDIRECT("Table!" &amp; $AC$43 &amp; $Z25),0)),"",INDIRECT(CONCATENATE("Table!",ADDRESS($V25,MATCH(G$1,INDIRECT("Table!A" &amp; $Z25):INDIRECT("Table!" &amp; $AC$43 &amp; $Z25),0))))/1024)</f>
        <v>441.67952929687499</v>
      </c>
      <c r="H25" s="276">
        <f ca="1">IF(ISERROR(MATCH(H$1,INDIRECT("Table!A"&amp;$Z25):INDIRECT("Table!" &amp; $AC$43 &amp; $Z25),0)),"",INDIRECT(CONCATENATE("Table!",ADDRESS($V25,MATCH(H$1,INDIRECT("Table!A" &amp; $Z25):INDIRECT("Table!" &amp; $AC$43 &amp; $Z25),0))))/1024)</f>
        <v>115.34243261718748</v>
      </c>
      <c r="I25" s="276">
        <f ca="1">IF(ISERROR(MATCH(I$1,INDIRECT("Table!A"&amp;$Z25):INDIRECT("Table!" &amp; $AC$20 &amp; $Z25),0)),"",INDIRECT(CONCATENATE("Table!",ADDRESS($V25,MATCH(I$1,INDIRECT("Table!A" &amp; $Z25):INDIRECT("Table!" &amp; $AC$20 &amp; $Z25),0))))/1024)</f>
        <v>9.4170527343749999</v>
      </c>
      <c r="J25" s="276" t="str">
        <f ca="1">IF(ISERROR(MATCH(J$1,INDIRECT("Table!A"&amp;$Z25):INDIRECT("Table!" &amp; $AC$20 &amp; $Z25),0)),"",INDIRECT(CONCATENATE("Table!",ADDRESS($V25,MATCH(J$1,INDIRECT("Table!A" &amp; $Z25):INDIRECT("Table!" &amp; $AC$20 &amp; $Z25),0))))/1024)</f>
        <v/>
      </c>
      <c r="K25" s="276" t="str">
        <f ca="1">IF(ISERROR(MATCH(K$1,INDIRECT("Table!A"&amp;$Z25):INDIRECT("Table!" &amp; $AC$20 &amp; $Z25),0)),"",INDIRECT(CONCATENATE("Table!",ADDRESS($V25,MATCH(K$1,INDIRECT("Table!A" &amp; $Z25):INDIRECT("Table!" &amp; $AC$20 &amp; $Z25),0))))/1024)</f>
        <v/>
      </c>
      <c r="L25" s="276">
        <f ca="1">IF(ISERROR(MATCH(L$1,INDIRECT("Table!A"&amp;$Z25):INDIRECT("Table!" &amp; $AC$20 &amp; $Z25),0)),"",INDIRECT(CONCATENATE("Table!",ADDRESS($V25,MATCH(L$1,INDIRECT("Table!A" &amp; $Z25):INDIRECT("Table!" &amp; $AC$20 &amp; $Z25),0))))/1024)</f>
        <v>274.18111230468747</v>
      </c>
      <c r="M25" s="276">
        <f ca="1">IF(ISERROR(MATCH(M$1,INDIRECT("Table!A"&amp;$Z25):INDIRECT("Table!" &amp; $AC$20 &amp; $Z25),0)),"",INDIRECT(CONCATENATE("Table!",ADDRESS($V25,MATCH(M$1,INDIRECT("Table!A" &amp; $Z25):INDIRECT("Table!" &amp; $AC$20 &amp; $Z25),0))))/1024)</f>
        <v>344.97364160156246</v>
      </c>
      <c r="N25" s="276">
        <f ca="1">IF(ISERROR(MATCH(N$1,INDIRECT("Table!A"&amp;$Z25):INDIRECT("Table!" &amp; $AC$20 &amp; $Z25),0)),"",INDIRECT(CONCATENATE("Table!",ADDRESS($V25,MATCH(N$1,INDIRECT("Table!A" &amp; $Z25):INDIRECT("Table!" &amp; $AC$20 &amp; $Z25),0))))/1024)</f>
        <v>122.6521728515625</v>
      </c>
      <c r="O25" s="276">
        <f ca="1">IF(ISERROR(MATCH(O$1,INDIRECT("Table!A"&amp;$Z25):INDIRECT("Table!" &amp; $AC$20 &amp; $Z25),0)),"",INDIRECT(CONCATENATE("Table!",ADDRESS($V25,MATCH(O$1,INDIRECT("Table!A" &amp; $Z25):INDIRECT("Table!" &amp; $AC$20 &amp; $Z25),0))))/1024)</f>
        <v>217.250748046875</v>
      </c>
      <c r="P25" s="276">
        <f ca="1">IF(ISERROR(MATCH(P$1,INDIRECT("Table!A"&amp;$Z25):INDIRECT("Table!" &amp; $AC$20 &amp; $Z25),0)),"",INDIRECT(CONCATENATE("Table!",ADDRESS($V25,MATCH(P$1,INDIRECT("Table!A" &amp; $Z25):INDIRECT("Table!" &amp; $AC$20 &amp; $Z25),0))))/1024)</f>
        <v>23.871899414062501</v>
      </c>
      <c r="Q25" s="276" t="str">
        <f ca="1">IF(ISERROR(MATCH(Q$1,INDIRECT("Table!A"&amp;$Z25):INDIRECT("Table!" &amp; $AC$20 &amp; $Z25),0)),"",INDIRECT(CONCATENATE("Table!",ADDRESS($V25,MATCH(Q$1,INDIRECT("Table!A" &amp; $Z25):INDIRECT("Table!" &amp; $AC$20 &amp; $Z25),0))))/1024)</f>
        <v/>
      </c>
      <c r="R25" s="276" t="str">
        <f ca="1">IF(ISERROR(MATCH(R$1,INDIRECT("Table!A"&amp;$Z25):INDIRECT("Table!" &amp; $AC$20 &amp; $Z25),0)),"",INDIRECT(CONCATENATE("Table!",ADDRESS($V25,MATCH(R$1,INDIRECT("Table!A" &amp; $Z25):INDIRECT("Table!" &amp; $AC$20 &amp; $Z25),0))))/1024)</f>
        <v/>
      </c>
      <c r="S25" s="276">
        <f ca="1">IF(ISERROR(MATCH(S$1,INDIRECT("Table!A"&amp;$Z25):INDIRECT("Table!" &amp; $AC$20 &amp; $Z25),0)),"",INDIRECT(CONCATENATE("Table!",ADDRESS($V25,MATCH(S$1,INDIRECT("Table!A" &amp; $Z25):INDIRECT("Table!" &amp; $AC$20 &amp; $Z25),0))))/1024)</f>
        <v>17.7475224609375</v>
      </c>
      <c r="T25" s="276">
        <f ca="1">IF(ISERROR(MATCH(T$1,INDIRECT("Table!A"&amp;$Z25):INDIRECT("Table!" &amp; $AC$20 &amp; $Z25),0)),"",INDIRECT(CONCATENATE("Table!",ADDRESS($V25,MATCH(T$1,INDIRECT("Table!A" &amp; $Z25):INDIRECT("Table!" &amp; $AC$20 &amp; $Z25),0))))/1024)</f>
        <v>11.3597314453125</v>
      </c>
      <c r="U25" s="276" t="str">
        <f ca="1">IF(ISERROR(MATCH(U$1,INDIRECT("Table!A"&amp;$Z25):INDIRECT("Table!" &amp; $AC$20 &amp; $Z25),0)),"",INDIRECT(CONCATENATE("Table!",ADDRESS($V25,MATCH(U$1,INDIRECT("Table!A" &amp; $Z25):INDIRECT("Table!" &amp; $AC$20 &amp; $Z25),0))))/1024)</f>
        <v/>
      </c>
      <c r="V25" s="276">
        <f>MATCH($A25,Table!$A:$A,0)+$X$2-1</f>
        <v>275</v>
      </c>
      <c r="W25" s="345"/>
      <c r="X25" s="345"/>
      <c r="Y25" s="345"/>
      <c r="Z25" s="276">
        <f>MATCH($A25,Table!$A:$A,0)+$AB$2-1</f>
        <v>267</v>
      </c>
      <c r="AA25" s="345"/>
      <c r="AB25" s="345"/>
      <c r="AC25" s="389" t="s">
        <v>218</v>
      </c>
    </row>
    <row r="26" spans="1:29" s="271" customFormat="1">
      <c r="A26" s="272">
        <v>41345</v>
      </c>
      <c r="B26" s="276">
        <f ca="1">IF(ISERROR(MATCH(B$1,INDIRECT("Table!A"&amp;$Z26):INDIRECT("Table!" &amp; $AC$43 &amp; $Z26),0)),"",INDIRECT(CONCATENATE("Table!",ADDRESS($V26,MATCH(B$1,INDIRECT("Table!A" &amp; $Z26):INDIRECT("Table!" &amp; $AC$43 &amp; $Z26),0))))/1024)</f>
        <v>187.748373046875</v>
      </c>
      <c r="C26" s="276">
        <f ca="1">IF(ISERROR(MATCH(C$1,INDIRECT("Table!A"&amp;$Z26):INDIRECT("Table!" &amp; $AC$43 &amp; $Z26),0)),"",INDIRECT(CONCATENATE("Table!",ADDRESS($V26,MATCH(C$1,INDIRECT("Table!A" &amp; $Z26):INDIRECT("Table!" &amp; $AC$43 &amp; $Z26),0))))/1024)</f>
        <v>87.157127929687491</v>
      </c>
      <c r="D26" s="276">
        <f ca="1">IF(ISERROR(MATCH(D$1,INDIRECT("Table!A"&amp;$Z26):INDIRECT("Table!" &amp; $AC$43 &amp; $Z26),0)),"",INDIRECT(CONCATENATE("Table!",ADDRESS($V26,MATCH(D$1,INDIRECT("Table!A" &amp; $Z26):INDIRECT("Table!" &amp; $AC$43 &amp; $Z26),0))))/1024)</f>
        <v>88.177857421875004</v>
      </c>
      <c r="E26" s="276">
        <f ca="1">IF(ISERROR(MATCH(E$1,INDIRECT("Table!A"&amp;$Z26):INDIRECT("Table!" &amp; $AC$43 &amp; $Z26),0)),"",INDIRECT(CONCATENATE("Table!",ADDRESS($V26,MATCH(E$1,INDIRECT("Table!A" &amp; $Z26):INDIRECT("Table!" &amp; $AC$43 &amp; $Z26),0))))/1024)</f>
        <v>271.51404492187498</v>
      </c>
      <c r="F26" s="276">
        <f ca="1">IF(ISERROR(MATCH(F$1,INDIRECT("Table!A"&amp;$Z26):INDIRECT("Table!" &amp; $AC$43 &amp; $Z26),0)),"",INDIRECT(CONCATENATE("Table!",ADDRESS($V26,MATCH(F$1,INDIRECT("Table!A" &amp; $Z26):INDIRECT("Table!" &amp; $AC$43 &amp; $Z26),0))))/1024)</f>
        <v>233.05559179687498</v>
      </c>
      <c r="G26" s="276">
        <f ca="1">IF(ISERROR(MATCH(G$1,INDIRECT("Table!A"&amp;$Z26):INDIRECT("Table!" &amp; $AC$43 &amp; $Z26),0)),"",INDIRECT(CONCATENATE("Table!",ADDRESS($V26,MATCH(G$1,INDIRECT("Table!A" &amp; $Z26):INDIRECT("Table!" &amp; $AC$43 &amp; $Z26),0))))/1024)</f>
        <v>440.92221386718751</v>
      </c>
      <c r="H26" s="276">
        <f ca="1">IF(ISERROR(MATCH(H$1,INDIRECT("Table!A"&amp;$Z26):INDIRECT("Table!" &amp; $AC$43 &amp; $Z26),0)),"",INDIRECT(CONCATENATE("Table!",ADDRESS($V26,MATCH(H$1,INDIRECT("Table!A" &amp; $Z26):INDIRECT("Table!" &amp; $AC$43 &amp; $Z26),0))))/1024)</f>
        <v>111.72048925781249</v>
      </c>
      <c r="I26" s="276">
        <f ca="1">IF(ISERROR(MATCH(I$1,INDIRECT("Table!A"&amp;$Z26):INDIRECT("Table!" &amp; $AC$20 &amp; $Z26),0)),"",INDIRECT(CONCATENATE("Table!",ADDRESS($V26,MATCH(I$1,INDIRECT("Table!A" &amp; $Z26):INDIRECT("Table!" &amp; $AC$20 &amp; $Z26),0))))/1024)</f>
        <v>9.4170527343749999</v>
      </c>
      <c r="J26" s="276" t="str">
        <f ca="1">IF(ISERROR(MATCH(J$1,INDIRECT("Table!A"&amp;$Z26):INDIRECT("Table!" &amp; $AC$20 &amp; $Z26),0)),"",INDIRECT(CONCATENATE("Table!",ADDRESS($V26,MATCH(J$1,INDIRECT("Table!A" &amp; $Z26):INDIRECT("Table!" &amp; $AC$20 &amp; $Z26),0))))/1024)</f>
        <v/>
      </c>
      <c r="K26" s="276" t="str">
        <f ca="1">IF(ISERROR(MATCH(K$1,INDIRECT("Table!A"&amp;$Z26):INDIRECT("Table!" &amp; $AC$20 &amp; $Z26),0)),"",INDIRECT(CONCATENATE("Table!",ADDRESS($V26,MATCH(K$1,INDIRECT("Table!A" &amp; $Z26):INDIRECT("Table!" &amp; $AC$20 &amp; $Z26),0))))/1024)</f>
        <v/>
      </c>
      <c r="L26" s="276">
        <f ca="1">IF(ISERROR(MATCH(L$1,INDIRECT("Table!A"&amp;$Z26):INDIRECT("Table!" &amp; $AC$20 &amp; $Z26),0)),"",INDIRECT(CONCATENATE("Table!",ADDRESS($V26,MATCH(L$1,INDIRECT("Table!A" &amp; $Z26):INDIRECT("Table!" &amp; $AC$20 &amp; $Z26),0))))/1024)</f>
        <v>274.18111230468747</v>
      </c>
      <c r="M26" s="276">
        <f ca="1">IF(ISERROR(MATCH(M$1,INDIRECT("Table!A"&amp;$Z26):INDIRECT("Table!" &amp; $AC$20 &amp; $Z26),0)),"",INDIRECT(CONCATENATE("Table!",ADDRESS($V26,MATCH(M$1,INDIRECT("Table!A" &amp; $Z26):INDIRECT("Table!" &amp; $AC$20 &amp; $Z26),0))))/1024)</f>
        <v>335.95170996093748</v>
      </c>
      <c r="N26" s="276">
        <f ca="1">IF(ISERROR(MATCH(N$1,INDIRECT("Table!A"&amp;$Z26):INDIRECT("Table!" &amp; $AC$20 &amp; $Z26),0)),"",INDIRECT(CONCATENATE("Table!",ADDRESS($V26,MATCH(N$1,INDIRECT("Table!A" &amp; $Z26):INDIRECT("Table!" &amp; $AC$20 &amp; $Z26),0))))/1024)</f>
        <v>122.6521728515625</v>
      </c>
      <c r="O26" s="276">
        <f ca="1">IF(ISERROR(MATCH(O$1,INDIRECT("Table!A"&amp;$Z26):INDIRECT("Table!" &amp; $AC$20 &amp; $Z26),0)),"",INDIRECT(CONCATENATE("Table!",ADDRESS($V26,MATCH(O$1,INDIRECT("Table!A" &amp; $Z26):INDIRECT("Table!" &amp; $AC$20 &amp; $Z26),0))))/1024)</f>
        <v>213.1349033203125</v>
      </c>
      <c r="P26" s="276">
        <f ca="1">IF(ISERROR(MATCH(P$1,INDIRECT("Table!A"&amp;$Z26):INDIRECT("Table!" &amp; $AC$20 &amp; $Z26),0)),"",INDIRECT(CONCATENATE("Table!",ADDRESS($V26,MATCH(P$1,INDIRECT("Table!A" &amp; $Z26):INDIRECT("Table!" &amp; $AC$20 &amp; $Z26),0))))/1024)</f>
        <v>23.871899414062501</v>
      </c>
      <c r="Q26" s="276" t="str">
        <f ca="1">IF(ISERROR(MATCH(Q$1,INDIRECT("Table!A"&amp;$Z26):INDIRECT("Table!" &amp; $AC$20 &amp; $Z26),0)),"",INDIRECT(CONCATENATE("Table!",ADDRESS($V26,MATCH(Q$1,INDIRECT("Table!A" &amp; $Z26):INDIRECT("Table!" &amp; $AC$20 &amp; $Z26),0))))/1024)</f>
        <v/>
      </c>
      <c r="R26" s="276" t="str">
        <f ca="1">IF(ISERROR(MATCH(R$1,INDIRECT("Table!A"&amp;$Z26):INDIRECT("Table!" &amp; $AC$20 &amp; $Z26),0)),"",INDIRECT(CONCATENATE("Table!",ADDRESS($V26,MATCH(R$1,INDIRECT("Table!A" &amp; $Z26):INDIRECT("Table!" &amp; $AC$20 &amp; $Z26),0))))/1024)</f>
        <v/>
      </c>
      <c r="S26" s="276">
        <f ca="1">IF(ISERROR(MATCH(S$1,INDIRECT("Table!A"&amp;$Z26):INDIRECT("Table!" &amp; $AC$20 &amp; $Z26),0)),"",INDIRECT(CONCATENATE("Table!",ADDRESS($V26,MATCH(S$1,INDIRECT("Table!A" &amp; $Z26):INDIRECT("Table!" &amp; $AC$20 &amp; $Z26),0))))/1024)</f>
        <v>17.7475224609375</v>
      </c>
      <c r="T26" s="276">
        <f ca="1">IF(ISERROR(MATCH(T$1,INDIRECT("Table!A"&amp;$Z26):INDIRECT("Table!" &amp; $AC$20 &amp; $Z26),0)),"",INDIRECT(CONCATENATE("Table!",ADDRESS($V26,MATCH(T$1,INDIRECT("Table!A" &amp; $Z26):INDIRECT("Table!" &amp; $AC$20 &amp; $Z26),0))))/1024)</f>
        <v>11.3597314453125</v>
      </c>
      <c r="U26" s="276" t="str">
        <f ca="1">IF(ISERROR(MATCH(U$1,INDIRECT("Table!A"&amp;$Z26):INDIRECT("Table!" &amp; $AC$20 &amp; $Z26),0)),"",INDIRECT(CONCATENATE("Table!",ADDRESS($V26,MATCH(U$1,INDIRECT("Table!A" &amp; $Z26):INDIRECT("Table!" &amp; $AC$20 &amp; $Z26),0))))/1024)</f>
        <v/>
      </c>
      <c r="V26" s="276">
        <f>MATCH($A26,Table!$A:$A,0)+$X$2-1</f>
        <v>287</v>
      </c>
      <c r="W26" s="344"/>
      <c r="X26" s="344"/>
      <c r="Y26" s="344"/>
      <c r="Z26" s="276">
        <f>MATCH($A26,Table!$A:$A,0)+$AB$2-1</f>
        <v>279</v>
      </c>
      <c r="AA26" s="344"/>
      <c r="AB26" s="344"/>
      <c r="AC26" s="389" t="s">
        <v>218</v>
      </c>
    </row>
    <row r="27" spans="1:29" s="271" customFormat="1">
      <c r="A27" s="272">
        <v>41344</v>
      </c>
      <c r="B27" s="276">
        <f ca="1">IF(ISERROR(MATCH(B$1,INDIRECT("Table!A"&amp;$Z27):INDIRECT("Table!" &amp; $AC$43 &amp; $Z27),0)),"",INDIRECT(CONCATENATE("Table!",ADDRESS($V27,MATCH(B$1,INDIRECT("Table!A" &amp; $Z27):INDIRECT("Table!" &amp; $AC$43 &amp; $Z27),0))))/1024)</f>
        <v>187.748373046875</v>
      </c>
      <c r="C27" s="276">
        <f ca="1">IF(ISERROR(MATCH(C$1,INDIRECT("Table!A"&amp;$Z27):INDIRECT("Table!" &amp; $AC$43 &amp; $Z27),0)),"",INDIRECT(CONCATENATE("Table!",ADDRESS($V27,MATCH(C$1,INDIRECT("Table!A" &amp; $Z27):INDIRECT("Table!" &amp; $AC$43 &amp; $Z27),0))))/1024)</f>
        <v>87.157127929687491</v>
      </c>
      <c r="D27" s="276">
        <f ca="1">IF(ISERROR(MATCH(D$1,INDIRECT("Table!A"&amp;$Z27):INDIRECT("Table!" &amp; $AC$43 &amp; $Z27),0)),"",INDIRECT(CONCATENATE("Table!",ADDRESS($V27,MATCH(D$1,INDIRECT("Table!A" &amp; $Z27):INDIRECT("Table!" &amp; $AC$43 &amp; $Z27),0))))/1024)</f>
        <v>88.177857421875004</v>
      </c>
      <c r="E27" s="276">
        <f ca="1">IF(ISERROR(MATCH(E$1,INDIRECT("Table!A"&amp;$Z27):INDIRECT("Table!" &amp; $AC$43 &amp; $Z27),0)),"",INDIRECT(CONCATENATE("Table!",ADDRESS($V27,MATCH(E$1,INDIRECT("Table!A" &amp; $Z27):INDIRECT("Table!" &amp; $AC$43 &amp; $Z27),0))))/1024)</f>
        <v>271.51404492187498</v>
      </c>
      <c r="F27" s="276">
        <f ca="1">IF(ISERROR(MATCH(F$1,INDIRECT("Table!A"&amp;$Z27):INDIRECT("Table!" &amp; $AC$43 &amp; $Z27),0)),"",INDIRECT(CONCATENATE("Table!",ADDRESS($V27,MATCH(F$1,INDIRECT("Table!A" &amp; $Z27):INDIRECT("Table!" &amp; $AC$43 &amp; $Z27),0))))/1024)</f>
        <v>233.05559179687498</v>
      </c>
      <c r="G27" s="276">
        <f ca="1">IF(ISERROR(MATCH(G$1,INDIRECT("Table!A"&amp;$Z27):INDIRECT("Table!" &amp; $AC$43 &amp; $Z27),0)),"",INDIRECT(CONCATENATE("Table!",ADDRESS($V27,MATCH(G$1,INDIRECT("Table!A" &amp; $Z27):INDIRECT("Table!" &amp; $AC$43 &amp; $Z27),0))))/1024)</f>
        <v>440.92221386718751</v>
      </c>
      <c r="H27" s="276">
        <f ca="1">IF(ISERROR(MATCH(H$1,INDIRECT("Table!A"&amp;$Z27):INDIRECT("Table!" &amp; $AC$43 &amp; $Z27),0)),"",INDIRECT(CONCATENATE("Table!",ADDRESS($V27,MATCH(H$1,INDIRECT("Table!A" &amp; $Z27):INDIRECT("Table!" &amp; $AC$43 &amp; $Z27),0))))/1024)</f>
        <v>111.72048925781249</v>
      </c>
      <c r="I27" s="276">
        <f ca="1">IF(ISERROR(MATCH(I$1,INDIRECT("Table!A"&amp;$Z27):INDIRECT("Table!" &amp; $AC$20 &amp; $Z27),0)),"",INDIRECT(CONCATENATE("Table!",ADDRESS($V27,MATCH(I$1,INDIRECT("Table!A" &amp; $Z27):INDIRECT("Table!" &amp; $AC$20 &amp; $Z27),0))))/1024)</f>
        <v>9.4170527343749999</v>
      </c>
      <c r="J27" s="276" t="str">
        <f ca="1">IF(ISERROR(MATCH(J$1,INDIRECT("Table!A"&amp;$Z27):INDIRECT("Table!" &amp; $AC$20 &amp; $Z27),0)),"",INDIRECT(CONCATENATE("Table!",ADDRESS($V27,MATCH(J$1,INDIRECT("Table!A" &amp; $Z27):INDIRECT("Table!" &amp; $AC$20 &amp; $Z27),0))))/1024)</f>
        <v/>
      </c>
      <c r="K27" s="276" t="str">
        <f ca="1">IF(ISERROR(MATCH(K$1,INDIRECT("Table!A"&amp;$Z27):INDIRECT("Table!" &amp; $AC$20 &amp; $Z27),0)),"",INDIRECT(CONCATENATE("Table!",ADDRESS($V27,MATCH(K$1,INDIRECT("Table!A" &amp; $Z27):INDIRECT("Table!" &amp; $AC$20 &amp; $Z27),0))))/1024)</f>
        <v/>
      </c>
      <c r="L27" s="276">
        <f ca="1">IF(ISERROR(MATCH(L$1,INDIRECT("Table!A"&amp;$Z27):INDIRECT("Table!" &amp; $AC$20 &amp; $Z27),0)),"",INDIRECT(CONCATENATE("Table!",ADDRESS($V27,MATCH(L$1,INDIRECT("Table!A" &amp; $Z27):INDIRECT("Table!" &amp; $AC$20 &amp; $Z27),0))))/1024)</f>
        <v>274.18111230468747</v>
      </c>
      <c r="M27" s="276">
        <f ca="1">IF(ISERROR(MATCH(M$1,INDIRECT("Table!A"&amp;$Z27):INDIRECT("Table!" &amp; $AC$20 &amp; $Z27),0)),"",INDIRECT(CONCATENATE("Table!",ADDRESS($V27,MATCH(M$1,INDIRECT("Table!A" &amp; $Z27):INDIRECT("Table!" &amp; $AC$20 &amp; $Z27),0))))/1024)</f>
        <v>335.88585644531247</v>
      </c>
      <c r="N27" s="276">
        <f ca="1">IF(ISERROR(MATCH(N$1,INDIRECT("Table!A"&amp;$Z27):INDIRECT("Table!" &amp; $AC$20 &amp; $Z27),0)),"",INDIRECT(CONCATENATE("Table!",ADDRESS($V27,MATCH(N$1,INDIRECT("Table!A" &amp; $Z27):INDIRECT("Table!" &amp; $AC$20 &amp; $Z27),0))))/1024)</f>
        <v>122.6521728515625</v>
      </c>
      <c r="O27" s="276">
        <f ca="1">IF(ISERROR(MATCH(O$1,INDIRECT("Table!A"&amp;$Z27):INDIRECT("Table!" &amp; $AC$20 &amp; $Z27),0)),"",INDIRECT(CONCATENATE("Table!",ADDRESS($V27,MATCH(O$1,INDIRECT("Table!A" &amp; $Z27):INDIRECT("Table!" &amp; $AC$20 &amp; $Z27),0))))/1024)</f>
        <v>213.1349033203125</v>
      </c>
      <c r="P27" s="276">
        <f ca="1">IF(ISERROR(MATCH(P$1,INDIRECT("Table!A"&amp;$Z27):INDIRECT("Table!" &amp; $AC$20 &amp; $Z27),0)),"",INDIRECT(CONCATENATE("Table!",ADDRESS($V27,MATCH(P$1,INDIRECT("Table!A" &amp; $Z27):INDIRECT("Table!" &amp; $AC$20 &amp; $Z27),0))))/1024)</f>
        <v>23.871899414062501</v>
      </c>
      <c r="Q27" s="276" t="str">
        <f ca="1">IF(ISERROR(MATCH(Q$1,INDIRECT("Table!A"&amp;$Z27):INDIRECT("Table!" &amp; $AC$20 &amp; $Z27),0)),"",INDIRECT(CONCATENATE("Table!",ADDRESS($V27,MATCH(Q$1,INDIRECT("Table!A" &amp; $Z27):INDIRECT("Table!" &amp; $AC$20 &amp; $Z27),0))))/1024)</f>
        <v/>
      </c>
      <c r="R27" s="276" t="str">
        <f ca="1">IF(ISERROR(MATCH(R$1,INDIRECT("Table!A"&amp;$Z27):INDIRECT("Table!" &amp; $AC$20 &amp; $Z27),0)),"",INDIRECT(CONCATENATE("Table!",ADDRESS($V27,MATCH(R$1,INDIRECT("Table!A" &amp; $Z27):INDIRECT("Table!" &amp; $AC$20 &amp; $Z27),0))))/1024)</f>
        <v/>
      </c>
      <c r="S27" s="276">
        <f ca="1">IF(ISERROR(MATCH(S$1,INDIRECT("Table!A"&amp;$Z27):INDIRECT("Table!" &amp; $AC$20 &amp; $Z27),0)),"",INDIRECT(CONCATENATE("Table!",ADDRESS($V27,MATCH(S$1,INDIRECT("Table!A" &amp; $Z27):INDIRECT("Table!" &amp; $AC$20 &amp; $Z27),0))))/1024)</f>
        <v>17.7475224609375</v>
      </c>
      <c r="T27" s="276">
        <f ca="1">IF(ISERROR(MATCH(T$1,INDIRECT("Table!A"&amp;$Z27):INDIRECT("Table!" &amp; $AC$20 &amp; $Z27),0)),"",INDIRECT(CONCATENATE("Table!",ADDRESS($V27,MATCH(T$1,INDIRECT("Table!A" &amp; $Z27):INDIRECT("Table!" &amp; $AC$20 &amp; $Z27),0))))/1024)</f>
        <v>11.3597314453125</v>
      </c>
      <c r="U27" s="276" t="str">
        <f ca="1">IF(ISERROR(MATCH(U$1,INDIRECT("Table!A"&amp;$Z27):INDIRECT("Table!" &amp; $AC$20 &amp; $Z27),0)),"",INDIRECT(CONCATENATE("Table!",ADDRESS($V27,MATCH(U$1,INDIRECT("Table!A" &amp; $Z27):INDIRECT("Table!" &amp; $AC$20 &amp; $Z27),0))))/1024)</f>
        <v/>
      </c>
      <c r="V27" s="276">
        <f>MATCH($A27,Table!$A:$A,0)+$X$2-1</f>
        <v>299</v>
      </c>
      <c r="W27" s="343"/>
      <c r="X27" s="343"/>
      <c r="Y27" s="343"/>
      <c r="Z27" s="276">
        <f>MATCH($A27,Table!$A:$A,0)+$AB$2-1</f>
        <v>291</v>
      </c>
      <c r="AA27" s="343"/>
      <c r="AB27" s="343"/>
      <c r="AC27" s="389" t="s">
        <v>218</v>
      </c>
    </row>
    <row r="28" spans="1:29" s="271" customFormat="1">
      <c r="A28" s="272">
        <v>41341</v>
      </c>
      <c r="B28" s="276">
        <f ca="1">IF(ISERROR(MATCH(B$1,INDIRECT("Table!A"&amp;$Z28):INDIRECT("Table!" &amp; $AC$43 &amp; $Z28),0)),"",INDIRECT(CONCATENATE("Table!",ADDRESS($V28,MATCH(B$1,INDIRECT("Table!A" &amp; $Z28):INDIRECT("Table!" &amp; $AC$43 &amp; $Z28),0))))/1024)</f>
        <v>186.8759765625</v>
      </c>
      <c r="C28" s="276">
        <f ca="1">IF(ISERROR(MATCH(C$1,INDIRECT("Table!A"&amp;$Z28):INDIRECT("Table!" &amp; $AC$43 &amp; $Z28),0)),"",INDIRECT(CONCATENATE("Table!",ADDRESS($V28,MATCH(C$1,INDIRECT("Table!A" &amp; $Z28):INDIRECT("Table!" &amp; $AC$43 &amp; $Z28),0))))/1024)</f>
        <v>87.066093749999993</v>
      </c>
      <c r="D28" s="276">
        <f ca="1">IF(ISERROR(MATCH(D$1,INDIRECT("Table!A"&amp;$Z28):INDIRECT("Table!" &amp; $AC$43 &amp; $Z28),0)),"",INDIRECT(CONCATENATE("Table!",ADDRESS($V28,MATCH(D$1,INDIRECT("Table!A" &amp; $Z28):INDIRECT("Table!" &amp; $AC$43 &amp; $Z28),0))))/1024)</f>
        <v>88.0869140625</v>
      </c>
      <c r="E28" s="276">
        <f ca="1">IF(ISERROR(MATCH(E$1,INDIRECT("Table!A"&amp;$Z28):INDIRECT("Table!" &amp; $AC$43 &amp; $Z28),0)),"",INDIRECT(CONCATENATE("Table!",ADDRESS($V28,MATCH(E$1,INDIRECT("Table!A" &amp; $Z28):INDIRECT("Table!" &amp; $AC$43 &amp; $Z28),0))))/1024)</f>
        <v>271.538203125</v>
      </c>
      <c r="F28" s="276">
        <f ca="1">IF(ISERROR(MATCH(F$1,INDIRECT("Table!A"&amp;$Z28):INDIRECT("Table!" &amp; $AC$43 &amp; $Z28),0)),"",INDIRECT(CONCATENATE("Table!",ADDRESS($V28,MATCH(F$1,INDIRECT("Table!A" &amp; $Z28):INDIRECT("Table!" &amp; $AC$43 &amp; $Z28),0))))/1024)</f>
        <v>233.076328125</v>
      </c>
      <c r="G28" s="276">
        <f ca="1">IF(ISERROR(MATCH(G$1,INDIRECT("Table!A"&amp;$Z28):INDIRECT("Table!" &amp; $AC$43 &amp; $Z28),0)),"",INDIRECT(CONCATENATE("Table!",ADDRESS($V28,MATCH(G$1,INDIRECT("Table!A" &amp; $Z28):INDIRECT("Table!" &amp; $AC$43 &amp; $Z28),0))))/1024)</f>
        <v>440.96144531249996</v>
      </c>
      <c r="H28" s="276">
        <f ca="1">IF(ISERROR(MATCH(H$1,INDIRECT("Table!A"&amp;$Z28):INDIRECT("Table!" &amp; $AC$43 &amp; $Z28),0)),"",INDIRECT(CONCATENATE("Table!",ADDRESS($V28,MATCH(H$1,INDIRECT("Table!A" &amp; $Z28):INDIRECT("Table!" &amp; $AC$43 &amp; $Z28),0))))/1024)</f>
        <v>111.73042968749999</v>
      </c>
      <c r="I28" s="276">
        <f ca="1">IF(ISERROR(MATCH(I$1,INDIRECT("Table!A"&amp;$Z28):INDIRECT("Table!" &amp; $AC$20 &amp; $Z28),0)),"",INDIRECT(CONCATENATE("Table!",ADDRESS($V28,MATCH(I$1,INDIRECT("Table!A" &amp; $Z28):INDIRECT("Table!" &amp; $AC$20 &amp; $Z28),0))))/1024)</f>
        <v>9.4178906250000001</v>
      </c>
      <c r="J28" s="276" t="str">
        <f ca="1">IF(ISERROR(MATCH(J$1,INDIRECT("Table!A"&amp;$Z28):INDIRECT("Table!" &amp; $AC$20 &amp; $Z28),0)),"",INDIRECT(CONCATENATE("Table!",ADDRESS($V28,MATCH(J$1,INDIRECT("Table!A" &amp; $Z28):INDIRECT("Table!" &amp; $AC$20 &amp; $Z28),0))))/1024)</f>
        <v/>
      </c>
      <c r="K28" s="276" t="str">
        <f ca="1">IF(ISERROR(MATCH(K$1,INDIRECT("Table!A"&amp;$Z28):INDIRECT("Table!" &amp; $AC$20 &amp; $Z28),0)),"",INDIRECT(CONCATENATE("Table!",ADDRESS($V28,MATCH(K$1,INDIRECT("Table!A" &amp; $Z28):INDIRECT("Table!" &amp; $AC$20 &amp; $Z28),0))))/1024)</f>
        <v/>
      </c>
      <c r="L28" s="276">
        <f ca="1">IF(ISERROR(MATCH(L$1,INDIRECT("Table!A"&amp;$Z28):INDIRECT("Table!" &amp; $AC$20 &amp; $Z28),0)),"",INDIRECT(CONCATENATE("Table!",ADDRESS($V28,MATCH(L$1,INDIRECT("Table!A" &amp; $Z28):INDIRECT("Table!" &amp; $AC$20 &amp; $Z28),0))))/1024)</f>
        <v>274.2055078125</v>
      </c>
      <c r="M28" s="276">
        <f ca="1">IF(ISERROR(MATCH(M$1,INDIRECT("Table!A"&amp;$Z28):INDIRECT("Table!" &amp; $AC$20 &amp; $Z28),0)),"",INDIRECT(CONCATENATE("Table!",ADDRESS($V28,MATCH(M$1,INDIRECT("Table!A" &amp; $Z28):INDIRECT("Table!" &amp; $AC$20 &amp; $Z28),0))))/1024)</f>
        <v>335.91574218749997</v>
      </c>
      <c r="N28" s="276">
        <f ca="1">IF(ISERROR(MATCH(N$1,INDIRECT("Table!A"&amp;$Z28):INDIRECT("Table!" &amp; $AC$20 &amp; $Z28),0)),"",INDIRECT(CONCATENATE("Table!",ADDRESS($V28,MATCH(N$1,INDIRECT("Table!A" &amp; $Z28):INDIRECT("Table!" &amp; $AC$20 &amp; $Z28),0))))/1024)</f>
        <v>73.169765624999997</v>
      </c>
      <c r="O28" s="276">
        <f ca="1">IF(ISERROR(MATCH(O$1,INDIRECT("Table!A"&amp;$Z28):INDIRECT("Table!" &amp; $AC$20 &amp; $Z28),0)),"",INDIRECT(CONCATENATE("Table!",ADDRESS($V28,MATCH(O$1,INDIRECT("Table!A" &amp; $Z28):INDIRECT("Table!" &amp; $AC$20 &amp; $Z28),0))))/1024)</f>
        <v>213.1538671875</v>
      </c>
      <c r="P28" s="276">
        <f ca="1">IF(ISERROR(MATCH(P$1,INDIRECT("Table!A"&amp;$Z28):INDIRECT("Table!" &amp; $AC$20 &amp; $Z28),0)),"",INDIRECT(CONCATENATE("Table!",ADDRESS($V28,MATCH(P$1,INDIRECT("Table!A" &amp; $Z28):INDIRECT("Table!" &amp; $AC$20 &amp; $Z28),0))))/1024)</f>
        <v>23.8740234375</v>
      </c>
      <c r="Q28" s="276" t="str">
        <f ca="1">IF(ISERROR(MATCH(Q$1,INDIRECT("Table!A"&amp;$Z28):INDIRECT("Table!" &amp; $AC$20 &amp; $Z28),0)),"",INDIRECT(CONCATENATE("Table!",ADDRESS($V28,MATCH(Q$1,INDIRECT("Table!A" &amp; $Z28):INDIRECT("Table!" &amp; $AC$20 &amp; $Z28),0))))/1024)</f>
        <v/>
      </c>
      <c r="R28" s="276" t="str">
        <f ca="1">IF(ISERROR(MATCH(R$1,INDIRECT("Table!A"&amp;$Z28):INDIRECT("Table!" &amp; $AC$20 &amp; $Z28),0)),"",INDIRECT(CONCATENATE("Table!",ADDRESS($V28,MATCH(R$1,INDIRECT("Table!A" &amp; $Z28):INDIRECT("Table!" &amp; $AC$20 &amp; $Z28),0))))/1024)</f>
        <v/>
      </c>
      <c r="S28" s="276">
        <f ca="1">IF(ISERROR(MATCH(S$1,INDIRECT("Table!A"&amp;$Z28):INDIRECT("Table!" &amp; $AC$20 &amp; $Z28),0)),"",INDIRECT(CONCATENATE("Table!",ADDRESS($V28,MATCH(S$1,INDIRECT("Table!A" &amp; $Z28):INDIRECT("Table!" &amp; $AC$20 &amp; $Z28),0))))/1024)</f>
        <v>17.749101562499998</v>
      </c>
      <c r="T28" s="276">
        <f ca="1">IF(ISERROR(MATCH(T$1,INDIRECT("Table!A"&amp;$Z28):INDIRECT("Table!" &amp; $AC$20 &amp; $Z28),0)),"",INDIRECT(CONCATENATE("Table!",ADDRESS($V28,MATCH(T$1,INDIRECT("Table!A" &amp; $Z28):INDIRECT("Table!" &amp; $AC$20 &amp; $Z28),0))))/1024)</f>
        <v>11.3607421875</v>
      </c>
      <c r="U28" s="276" t="str">
        <f ca="1">IF(ISERROR(MATCH(U$1,INDIRECT("Table!A"&amp;$Z28):INDIRECT("Table!" &amp; $AC$20 &amp; $Z28),0)),"",INDIRECT(CONCATENATE("Table!",ADDRESS($V28,MATCH(U$1,INDIRECT("Table!A" &amp; $Z28):INDIRECT("Table!" &amp; $AC$20 &amp; $Z28),0))))/1024)</f>
        <v/>
      </c>
      <c r="V28" s="276">
        <f>MATCH($A28,Table!$A:$A,0)+$X$2-1</f>
        <v>311</v>
      </c>
      <c r="W28" s="341"/>
      <c r="X28" s="341"/>
      <c r="Y28" s="341"/>
      <c r="Z28" s="276">
        <f>MATCH($A28,Table!$A:$A,0)+$AB$2-1</f>
        <v>303</v>
      </c>
      <c r="AA28" s="341"/>
      <c r="AB28" s="341"/>
      <c r="AC28" s="389" t="s">
        <v>218</v>
      </c>
    </row>
    <row r="29" spans="1:29" s="271" customFormat="1">
      <c r="A29" s="272">
        <v>41340</v>
      </c>
      <c r="B29" s="276">
        <f ca="1">IF(ISERROR(MATCH(B$1,INDIRECT("Table!A"&amp;$Z29):INDIRECT("Table!" &amp; $AC$43 &amp; $Z29),0)),"",INDIRECT(CONCATENATE("Table!",ADDRESS($V29,MATCH(B$1,INDIRECT("Table!A" &amp; $Z29):INDIRECT("Table!" &amp; $AC$43 &amp; $Z29),0))))/1024)</f>
        <v>185.65757812499999</v>
      </c>
      <c r="C29" s="276">
        <f ca="1">IF(ISERROR(MATCH(C$1,INDIRECT("Table!A"&amp;$Z29):INDIRECT("Table!" &amp; $AC$43 &amp; $Z29),0)),"",INDIRECT(CONCATENATE("Table!",ADDRESS($V29,MATCH(C$1,INDIRECT("Table!A" &amp; $Z29):INDIRECT("Table!" &amp; $AC$43 &amp; $Z29),0))))/1024)</f>
        <v>86.967304687500004</v>
      </c>
      <c r="D29" s="276">
        <f ca="1">IF(ISERROR(MATCH(D$1,INDIRECT("Table!A"&amp;$Z29):INDIRECT("Table!" &amp; $AC$43 &amp; $Z29),0)),"",INDIRECT(CONCATENATE("Table!",ADDRESS($V29,MATCH(D$1,INDIRECT("Table!A" &amp; $Z29):INDIRECT("Table!" &amp; $AC$43 &amp; $Z29),0))))/1024)</f>
        <v>87.988124999999997</v>
      </c>
      <c r="E29" s="276">
        <f ca="1">IF(ISERROR(MATCH(E$1,INDIRECT("Table!A"&amp;$Z29):INDIRECT("Table!" &amp; $AC$43 &amp; $Z29),0)),"",INDIRECT(CONCATENATE("Table!",ADDRESS($V29,MATCH(E$1,INDIRECT("Table!A" &amp; $Z29):INDIRECT("Table!" &amp; $AC$43 &amp; $Z29),0))))/1024)</f>
        <v>271.538203125</v>
      </c>
      <c r="F29" s="276">
        <f ca="1">IF(ISERROR(MATCH(F$1,INDIRECT("Table!A"&amp;$Z29):INDIRECT("Table!" &amp; $AC$43 &amp; $Z29),0)),"",INDIRECT(CONCATENATE("Table!",ADDRESS($V29,MATCH(F$1,INDIRECT("Table!A" &amp; $Z29):INDIRECT("Table!" &amp; $AC$43 &amp; $Z29),0))))/1024)</f>
        <v>233.076328125</v>
      </c>
      <c r="G29" s="276">
        <f ca="1">IF(ISERROR(MATCH(G$1,INDIRECT("Table!A"&amp;$Z29):INDIRECT("Table!" &amp; $AC$43 &amp; $Z29),0)),"",INDIRECT(CONCATENATE("Table!",ADDRESS($V29,MATCH(G$1,INDIRECT("Table!A" &amp; $Z29):INDIRECT("Table!" &amp; $AC$43 &amp; $Z29),0))))/1024)</f>
        <v>440.96144531249996</v>
      </c>
      <c r="H29" s="276">
        <f ca="1">IF(ISERROR(MATCH(H$1,INDIRECT("Table!A"&amp;$Z29):INDIRECT("Table!" &amp; $AC$43 &amp; $Z29),0)),"",INDIRECT(CONCATENATE("Table!",ADDRESS($V29,MATCH(H$1,INDIRECT("Table!A" &amp; $Z29):INDIRECT("Table!" &amp; $AC$43 &amp; $Z29),0))))/1024)</f>
        <v>111.1376953125</v>
      </c>
      <c r="I29" s="276">
        <f ca="1">IF(ISERROR(MATCH(I$1,INDIRECT("Table!A"&amp;$Z29):INDIRECT("Table!" &amp; $AC$20 &amp; $Z29),0)),"",INDIRECT(CONCATENATE("Table!",ADDRESS($V29,MATCH(I$1,INDIRECT("Table!A" &amp; $Z29):INDIRECT("Table!" &amp; $AC$20 &amp; $Z29),0))))/1024)</f>
        <v>9.4178906250000001</v>
      </c>
      <c r="J29" s="276" t="str">
        <f ca="1">IF(ISERROR(MATCH(J$1,INDIRECT("Table!A"&amp;$Z29):INDIRECT("Table!" &amp; $AC$20 &amp; $Z29),0)),"",INDIRECT(CONCATENATE("Table!",ADDRESS($V29,MATCH(J$1,INDIRECT("Table!A" &amp; $Z29):INDIRECT("Table!" &amp; $AC$20 &amp; $Z29),0))))/1024)</f>
        <v/>
      </c>
      <c r="K29" s="276" t="str">
        <f ca="1">IF(ISERROR(MATCH(K$1,INDIRECT("Table!A"&amp;$Z29):INDIRECT("Table!" &amp; $AC$20 &amp; $Z29),0)),"",INDIRECT(CONCATENATE("Table!",ADDRESS($V29,MATCH(K$1,INDIRECT("Table!A" &amp; $Z29):INDIRECT("Table!" &amp; $AC$20 &amp; $Z29),0))))/1024)</f>
        <v/>
      </c>
      <c r="L29" s="276">
        <f ca="1">IF(ISERROR(MATCH(L$1,INDIRECT("Table!A"&amp;$Z29):INDIRECT("Table!" &amp; $AC$20 &amp; $Z29),0)),"",INDIRECT(CONCATENATE("Table!",ADDRESS($V29,MATCH(L$1,INDIRECT("Table!A" &amp; $Z29):INDIRECT("Table!" &amp; $AC$20 &amp; $Z29),0))))/1024)</f>
        <v>274.2055078125</v>
      </c>
      <c r="M29" s="276">
        <f ca="1">IF(ISERROR(MATCH(M$1,INDIRECT("Table!A"&amp;$Z29):INDIRECT("Table!" &amp; $AC$20 &amp; $Z29),0)),"",INDIRECT(CONCATENATE("Table!",ADDRESS($V29,MATCH(M$1,INDIRECT("Table!A" &amp; $Z29):INDIRECT("Table!" &amp; $AC$20 &amp; $Z29),0))))/1024)</f>
        <v>335.91574218749997</v>
      </c>
      <c r="N29" s="276">
        <f ca="1">IF(ISERROR(MATCH(N$1,INDIRECT("Table!A"&amp;$Z29):INDIRECT("Table!" &amp; $AC$20 &amp; $Z29),0)),"",INDIRECT(CONCATENATE("Table!",ADDRESS($V29,MATCH(N$1,INDIRECT("Table!A" &amp; $Z29):INDIRECT("Table!" &amp; $AC$20 &amp; $Z29),0))))/1024)</f>
        <v>73.169765624999997</v>
      </c>
      <c r="O29" s="276">
        <f ca="1">IF(ISERROR(MATCH(O$1,INDIRECT("Table!A"&amp;$Z29):INDIRECT("Table!" &amp; $AC$20 &amp; $Z29),0)),"",INDIRECT(CONCATENATE("Table!",ADDRESS($V29,MATCH(O$1,INDIRECT("Table!A" &amp; $Z29):INDIRECT("Table!" &amp; $AC$20 &amp; $Z29),0))))/1024)</f>
        <v>212.56113281250001</v>
      </c>
      <c r="P29" s="276">
        <f ca="1">IF(ISERROR(MATCH(P$1,INDIRECT("Table!A"&amp;$Z29):INDIRECT("Table!" &amp; $AC$20 &amp; $Z29),0)),"",INDIRECT(CONCATENATE("Table!",ADDRESS($V29,MATCH(P$1,INDIRECT("Table!A" &amp; $Z29):INDIRECT("Table!" &amp; $AC$20 &amp; $Z29),0))))/1024)</f>
        <v>23.8740234375</v>
      </c>
      <c r="Q29" s="276" t="str">
        <f ca="1">IF(ISERROR(MATCH(Q$1,INDIRECT("Table!A"&amp;$Z29):INDIRECT("Table!" &amp; $AC$20 &amp; $Z29),0)),"",INDIRECT(CONCATENATE("Table!",ADDRESS($V29,MATCH(Q$1,INDIRECT("Table!A" &amp; $Z29):INDIRECT("Table!" &amp; $AC$20 &amp; $Z29),0))))/1024)</f>
        <v/>
      </c>
      <c r="R29" s="276" t="str">
        <f ca="1">IF(ISERROR(MATCH(R$1,INDIRECT("Table!A"&amp;$Z29):INDIRECT("Table!" &amp; $AC$20 &amp; $Z29),0)),"",INDIRECT(CONCATENATE("Table!",ADDRESS($V29,MATCH(R$1,INDIRECT("Table!A" &amp; $Z29):INDIRECT("Table!" &amp; $AC$20 &amp; $Z29),0))))/1024)</f>
        <v/>
      </c>
      <c r="S29" s="276">
        <f ca="1">IF(ISERROR(MATCH(S$1,INDIRECT("Table!A"&amp;$Z29):INDIRECT("Table!" &amp; $AC$20 &amp; $Z29),0)),"",INDIRECT(CONCATENATE("Table!",ADDRESS($V29,MATCH(S$1,INDIRECT("Table!A" &amp; $Z29):INDIRECT("Table!" &amp; $AC$20 &amp; $Z29),0))))/1024)</f>
        <v>17.749101562499998</v>
      </c>
      <c r="T29" s="276">
        <f ca="1">IF(ISERROR(MATCH(T$1,INDIRECT("Table!A"&amp;$Z29):INDIRECT("Table!" &amp; $AC$20 &amp; $Z29),0)),"",INDIRECT(CONCATENATE("Table!",ADDRESS($V29,MATCH(T$1,INDIRECT("Table!A" &amp; $Z29):INDIRECT("Table!" &amp; $AC$20 &amp; $Z29),0))))/1024)</f>
        <v>10.372851562499999</v>
      </c>
      <c r="U29" s="276" t="str">
        <f ca="1">IF(ISERROR(MATCH(U$1,INDIRECT("Table!A"&amp;$Z29):INDIRECT("Table!" &amp; $AC$20 &amp; $Z29),0)),"",INDIRECT(CONCATENATE("Table!",ADDRESS($V29,MATCH(U$1,INDIRECT("Table!A" &amp; $Z29):INDIRECT("Table!" &amp; $AC$20 &amp; $Z29),0))))/1024)</f>
        <v/>
      </c>
      <c r="V29" s="276">
        <f>MATCH($A29,Table!$A:$A,0)+$X$2-1</f>
        <v>323</v>
      </c>
      <c r="W29" s="294"/>
      <c r="X29" s="294"/>
      <c r="Y29" s="294"/>
      <c r="Z29" s="276">
        <f>MATCH($A29,Table!$A:$A,0)+$AB$2-1</f>
        <v>315</v>
      </c>
      <c r="AA29" s="294"/>
      <c r="AB29" s="294"/>
      <c r="AC29" s="389" t="s">
        <v>218</v>
      </c>
    </row>
    <row r="30" spans="1:29" s="271" customFormat="1">
      <c r="A30" s="272">
        <v>41337</v>
      </c>
      <c r="B30" s="276">
        <f ca="1">IF(ISERROR(MATCH(B$1,INDIRECT("Table!A"&amp;$Z30):INDIRECT("Table!" &amp; $AC$43 &amp; $Z30),0)),"",INDIRECT(CONCATENATE("Table!",ADDRESS($V30,MATCH(B$1,INDIRECT("Table!A" &amp; $Z30):INDIRECT("Table!" &amp; $AC$43 &amp; $Z30),0))))/1024)</f>
        <v>185.65757812499999</v>
      </c>
      <c r="C30" s="276">
        <f ca="1">IF(ISERROR(MATCH(C$1,INDIRECT("Table!A"&amp;$Z30):INDIRECT("Table!" &amp; $AC$43 &amp; $Z30),0)),"",INDIRECT(CONCATENATE("Table!",ADDRESS($V30,MATCH(C$1,INDIRECT("Table!A" &amp; $Z30):INDIRECT("Table!" &amp; $AC$43 &amp; $Z30),0))))/1024)</f>
        <v>86.967304687500004</v>
      </c>
      <c r="D30" s="276">
        <f ca="1">IF(ISERROR(MATCH(D$1,INDIRECT("Table!A"&amp;$Z30):INDIRECT("Table!" &amp; $AC$43 &amp; $Z30),0)),"",INDIRECT(CONCATENATE("Table!",ADDRESS($V30,MATCH(D$1,INDIRECT("Table!A" &amp; $Z30):INDIRECT("Table!" &amp; $AC$43 &amp; $Z30),0))))/1024)</f>
        <v>87.988124999999997</v>
      </c>
      <c r="E30" s="276">
        <f ca="1">IF(ISERROR(MATCH(E$1,INDIRECT("Table!A"&amp;$Z30):INDIRECT("Table!" &amp; $AC$43 &amp; $Z30),0)),"",INDIRECT(CONCATENATE("Table!",ADDRESS($V30,MATCH(E$1,INDIRECT("Table!A" &amp; $Z30):INDIRECT("Table!" &amp; $AC$43 &amp; $Z30),0))))/1024)</f>
        <v>271.538203125</v>
      </c>
      <c r="F30" s="276">
        <f ca="1">IF(ISERROR(MATCH(F$1,INDIRECT("Table!A"&amp;$Z30):INDIRECT("Table!" &amp; $AC$43 &amp; $Z30),0)),"",INDIRECT(CONCATENATE("Table!",ADDRESS($V30,MATCH(F$1,INDIRECT("Table!A" &amp; $Z30):INDIRECT("Table!" &amp; $AC$43 &amp; $Z30),0))))/1024)</f>
        <v>232.48359374999998</v>
      </c>
      <c r="G30" s="276">
        <f ca="1">IF(ISERROR(MATCH(G$1,INDIRECT("Table!A"&amp;$Z30):INDIRECT("Table!" &amp; $AC$43 &amp; $Z30),0)),"",INDIRECT(CONCATENATE("Table!",ADDRESS($V30,MATCH(G$1,INDIRECT("Table!A" &amp; $Z30):INDIRECT("Table!" &amp; $AC$43 &amp; $Z30),0))))/1024)</f>
        <v>440.96144531249996</v>
      </c>
      <c r="H30" s="276">
        <f ca="1">IF(ISERROR(MATCH(H$1,INDIRECT("Table!A"&amp;$Z30):INDIRECT("Table!" &amp; $AC$43 &amp; $Z30),0)),"",INDIRECT(CONCATENATE("Table!",ADDRESS($V30,MATCH(H$1,INDIRECT("Table!A" &amp; $Z30):INDIRECT("Table!" &amp; $AC$43 &amp; $Z30),0))))/1024)</f>
        <v>111.1376953125</v>
      </c>
      <c r="I30" s="276">
        <f ca="1">IF(ISERROR(MATCH(I$1,INDIRECT("Table!A"&amp;$Z30):INDIRECT("Table!" &amp; $AC$20 &amp; $Z30),0)),"",INDIRECT(CONCATENATE("Table!",ADDRESS($V30,MATCH(I$1,INDIRECT("Table!A" &amp; $Z30):INDIRECT("Table!" &amp; $AC$20 &amp; $Z30),0))))/1024)</f>
        <v>9.4178906250000001</v>
      </c>
      <c r="J30" s="276" t="str">
        <f ca="1">IF(ISERROR(MATCH(J$1,INDIRECT("Table!A"&amp;$Z30):INDIRECT("Table!" &amp; $AC$20 &amp; $Z30),0)),"",INDIRECT(CONCATENATE("Table!",ADDRESS($V30,MATCH(J$1,INDIRECT("Table!A" &amp; $Z30):INDIRECT("Table!" &amp; $AC$20 &amp; $Z30),0))))/1024)</f>
        <v/>
      </c>
      <c r="K30" s="276" t="str">
        <f ca="1">IF(ISERROR(MATCH(K$1,INDIRECT("Table!A"&amp;$Z30):INDIRECT("Table!" &amp; $AC$20 &amp; $Z30),0)),"",INDIRECT(CONCATENATE("Table!",ADDRESS($V30,MATCH(K$1,INDIRECT("Table!A" &amp; $Z30):INDIRECT("Table!" &amp; $AC$20 &amp; $Z30),0))))/1024)</f>
        <v/>
      </c>
      <c r="L30" s="276">
        <f ca="1">IF(ISERROR(MATCH(L$1,INDIRECT("Table!A"&amp;$Z30):INDIRECT("Table!" &amp; $AC$20 &amp; $Z30),0)),"",INDIRECT(CONCATENATE("Table!",ADDRESS($V30,MATCH(L$1,INDIRECT("Table!A" &amp; $Z30):INDIRECT("Table!" &amp; $AC$20 &amp; $Z30),0))))/1024)</f>
        <v>274.60066406250002</v>
      </c>
      <c r="M30" s="276">
        <f ca="1">IF(ISERROR(MATCH(M$1,INDIRECT("Table!A"&amp;$Z30):INDIRECT("Table!" &amp; $AC$20 &amp; $Z30),0)),"",INDIRECT(CONCATENATE("Table!",ADDRESS($V30,MATCH(M$1,INDIRECT("Table!A" &amp; $Z30):INDIRECT("Table!" &amp; $AC$20 &amp; $Z30),0))))/1024)</f>
        <v>323.30367187499996</v>
      </c>
      <c r="N30" s="276">
        <f ca="1">IF(ISERROR(MATCH(N$1,INDIRECT("Table!A"&amp;$Z30):INDIRECT("Table!" &amp; $AC$20 &amp; $Z30),0)),"",INDIRECT(CONCATENATE("Table!",ADDRESS($V30,MATCH(N$1,INDIRECT("Table!A" &amp; $Z30):INDIRECT("Table!" &amp; $AC$20 &amp; $Z30),0))))/1024)</f>
        <v>72.577031249999976</v>
      </c>
      <c r="O30" s="276">
        <f ca="1">IF(ISERROR(MATCH(O$1,INDIRECT("Table!A"&amp;$Z30):INDIRECT("Table!" &amp; $AC$20 &amp; $Z30),0)),"",INDIRECT(CONCATENATE("Table!",ADDRESS($V30,MATCH(O$1,INDIRECT("Table!A" &amp; $Z30):INDIRECT("Table!" &amp; $AC$20 &amp; $Z30),0))))/1024)</f>
        <v>212.56113281250001</v>
      </c>
      <c r="P30" s="276">
        <f ca="1">IF(ISERROR(MATCH(P$1,INDIRECT("Table!A"&amp;$Z30):INDIRECT("Table!" &amp; $AC$20 &amp; $Z30),0)),"",INDIRECT(CONCATENATE("Table!",ADDRESS($V30,MATCH(P$1,INDIRECT("Table!A" &amp; $Z30):INDIRECT("Table!" &amp; $AC$20 &amp; $Z30),0))))/1024)</f>
        <v>23.8740234375</v>
      </c>
      <c r="Q30" s="276" t="str">
        <f ca="1">IF(ISERROR(MATCH(Q$1,INDIRECT("Table!A"&amp;$Z30):INDIRECT("Table!" &amp; $AC$20 &amp; $Z30),0)),"",INDIRECT(CONCATENATE("Table!",ADDRESS($V30,MATCH(Q$1,INDIRECT("Table!A" &amp; $Z30):INDIRECT("Table!" &amp; $AC$20 &amp; $Z30),0))))/1024)</f>
        <v/>
      </c>
      <c r="R30" s="276" t="str">
        <f ca="1">IF(ISERROR(MATCH(R$1,INDIRECT("Table!A"&amp;$Z30):INDIRECT("Table!" &amp; $AC$20 &amp; $Z30),0)),"",INDIRECT(CONCATENATE("Table!",ADDRESS($V30,MATCH(R$1,INDIRECT("Table!A" &amp; $Z30):INDIRECT("Table!" &amp; $AC$20 &amp; $Z30),0))))/1024)</f>
        <v/>
      </c>
      <c r="S30" s="276" t="str">
        <f ca="1">IF(ISERROR(MATCH(S$1,INDIRECT("Table!A"&amp;$Z30):INDIRECT("Table!" &amp; $AC$20 &amp; $Z30),0)),"",INDIRECT(CONCATENATE("Table!",ADDRESS($V30,MATCH(S$1,INDIRECT("Table!A" &amp; $Z30):INDIRECT("Table!" &amp; $AC$20 &amp; $Z30),0))))/1024)</f>
        <v/>
      </c>
      <c r="T30" s="276" t="str">
        <f ca="1">IF(ISERROR(MATCH(T$1,INDIRECT("Table!A"&amp;$Z30):INDIRECT("Table!" &amp; $AC$20 &amp; $Z30),0)),"",INDIRECT(CONCATENATE("Table!",ADDRESS($V30,MATCH(T$1,INDIRECT("Table!A" &amp; $Z30):INDIRECT("Table!" &amp; $AC$20 &amp; $Z30),0))))/1024)</f>
        <v/>
      </c>
      <c r="U30" s="276" t="str">
        <f ca="1">IF(ISERROR(MATCH(U$1,INDIRECT("Table!A"&amp;$Z30):INDIRECT("Table!" &amp; $AC$20 &amp; $Z30),0)),"",INDIRECT(CONCATENATE("Table!",ADDRESS($V30,MATCH(U$1,INDIRECT("Table!A" &amp; $Z30):INDIRECT("Table!" &amp; $AC$20 &amp; $Z30),0))))/1024)</f>
        <v/>
      </c>
      <c r="V30" s="276">
        <f>MATCH($A30,Table!$A:$A,0)+$X$2-1</f>
        <v>335</v>
      </c>
      <c r="W30" s="273"/>
      <c r="X30" s="273"/>
      <c r="Y30" s="273"/>
      <c r="Z30" s="276">
        <f>MATCH($A30,Table!$A:$A,0)+$AB$2-1</f>
        <v>327</v>
      </c>
      <c r="AA30" s="273"/>
      <c r="AB30" s="273"/>
      <c r="AC30" s="389" t="s">
        <v>218</v>
      </c>
    </row>
    <row r="31" spans="1:29" s="271" customFormat="1">
      <c r="A31" s="272">
        <v>41334</v>
      </c>
      <c r="B31" s="276">
        <f ca="1">IF(ISERROR(MATCH(B$1,INDIRECT("Table!A"&amp;$Z31):INDIRECT("Table!" &amp; $AC$43 &amp; $Z31),0)),"",INDIRECT(CONCATENATE("Table!",ADDRESS($V31,MATCH(B$1,INDIRECT("Table!A" &amp; $Z31):INDIRECT("Table!" &amp; $AC$43 &amp; $Z31),0))))/1024)</f>
        <v>185.65757812499999</v>
      </c>
      <c r="C31" s="276">
        <f ca="1">IF(ISERROR(MATCH(C$1,INDIRECT("Table!A"&amp;$Z31):INDIRECT("Table!" &amp; $AC$43 &amp; $Z31),0)),"",INDIRECT(CONCATENATE("Table!",ADDRESS($V31,MATCH(C$1,INDIRECT("Table!A" &amp; $Z31):INDIRECT("Table!" &amp; $AC$43 &amp; $Z31),0))))/1024)</f>
        <v>87.494179687499994</v>
      </c>
      <c r="D31" s="276">
        <f ca="1">IF(ISERROR(MATCH(D$1,INDIRECT("Table!A"&amp;$Z31):INDIRECT("Table!" &amp; $AC$43 &amp; $Z31),0)),"",INDIRECT(CONCATENATE("Table!",ADDRESS($V31,MATCH(D$1,INDIRECT("Table!A" &amp; $Z31):INDIRECT("Table!" &amp; $AC$43 &amp; $Z31),0))))/1024)</f>
        <v>88.119843750000001</v>
      </c>
      <c r="E31" s="276">
        <f ca="1">IF(ISERROR(MATCH(E$1,INDIRECT("Table!A"&amp;$Z31):INDIRECT("Table!" &amp; $AC$43 &amp; $Z31),0)),"",INDIRECT(CONCATENATE("Table!",ADDRESS($V31,MATCH(E$1,INDIRECT("Table!A" &amp; $Z31):INDIRECT("Table!" &amp; $AC$43 &amp; $Z31),0))))/1024)</f>
        <v>271.538203125</v>
      </c>
      <c r="F31" s="276">
        <f ca="1">IF(ISERROR(MATCH(F$1,INDIRECT("Table!A"&amp;$Z31):INDIRECT("Table!" &amp; $AC$43 &amp; $Z31),0)),"",INDIRECT(CONCATENATE("Table!",ADDRESS($V31,MATCH(F$1,INDIRECT("Table!A" &amp; $Z31):INDIRECT("Table!" &amp; $AC$43 &amp; $Z31),0))))/1024)</f>
        <v>232.48359374999998</v>
      </c>
      <c r="G31" s="276">
        <f ca="1">IF(ISERROR(MATCH(G$1,INDIRECT("Table!A"&amp;$Z31):INDIRECT("Table!" &amp; $AC$43 &amp; $Z31),0)),"",INDIRECT(CONCATENATE("Table!",ADDRESS($V31,MATCH(G$1,INDIRECT("Table!A" &amp; $Z31):INDIRECT("Table!" &amp; $AC$43 &amp; $Z31),0))))/1024)</f>
        <v>440.96144531249996</v>
      </c>
      <c r="H31" s="276">
        <f ca="1">IF(ISERROR(MATCH(H$1,INDIRECT("Table!A"&amp;$Z31):INDIRECT("Table!" &amp; $AC$43 &amp; $Z31),0)),"",INDIRECT(CONCATENATE("Table!",ADDRESS($V31,MATCH(H$1,INDIRECT("Table!A" &amp; $Z31):INDIRECT("Table!" &amp; $AC$43 &amp; $Z31),0))))/1024)</f>
        <v>110.64374999999998</v>
      </c>
      <c r="I31" s="276" t="str">
        <f ca="1">IF(ISERROR(MATCH(I$1,INDIRECT("Table!A"&amp;$Z31):INDIRECT("Table!" &amp; $AC$20 &amp; $Z31),0)),"",INDIRECT(CONCATENATE("Table!",ADDRESS($V31,MATCH(I$1,INDIRECT("Table!A" &amp; $Z31):INDIRECT("Table!" &amp; $AC$20 &amp; $Z31),0))))/1024)</f>
        <v/>
      </c>
      <c r="J31" s="276" t="str">
        <f ca="1">IF(ISERROR(MATCH(J$1,INDIRECT("Table!A"&amp;$Z31):INDIRECT("Table!" &amp; $AC$20 &amp; $Z31),0)),"",INDIRECT(CONCATENATE("Table!",ADDRESS($V31,MATCH(J$1,INDIRECT("Table!A" &amp; $Z31):INDIRECT("Table!" &amp; $AC$20 &amp; $Z31),0))))/1024)</f>
        <v/>
      </c>
      <c r="K31" s="276" t="str">
        <f ca="1">IF(ISERROR(MATCH(K$1,INDIRECT("Table!A"&amp;$Z31):INDIRECT("Table!" &amp; $AC$20 &amp; $Z31),0)),"",INDIRECT(CONCATENATE("Table!",ADDRESS($V31,MATCH(K$1,INDIRECT("Table!A" &amp; $Z31):INDIRECT("Table!" &amp; $AC$20 &amp; $Z31),0))))/1024)</f>
        <v/>
      </c>
      <c r="L31" s="276">
        <f ca="1">IF(ISERROR(MATCH(L$1,INDIRECT("Table!A"&amp;$Z31):INDIRECT("Table!" &amp; $AC$20 &amp; $Z31),0)),"",INDIRECT(CONCATENATE("Table!",ADDRESS($V31,MATCH(L$1,INDIRECT("Table!A" &amp; $Z31):INDIRECT("Table!" &amp; $AC$20 &amp; $Z31),0))))/1024)</f>
        <v>274.60066406250002</v>
      </c>
      <c r="M31" s="276">
        <f ca="1">IF(ISERROR(MATCH(M$1,INDIRECT("Table!A"&amp;$Z31):INDIRECT("Table!" &amp; $AC$43 &amp; $Z31),0)),"",INDIRECT(CONCATENATE("Table!",ADDRESS($V31,MATCH(M$1,INDIRECT("Table!A" &amp; $Z31):INDIRECT("Table!" &amp; $AC$43 &amp; $Z31),0))))/1024)</f>
        <v>323.30367187499996</v>
      </c>
      <c r="N31" s="276">
        <f ca="1">IF(ISERROR(MATCH(N$1,INDIRECT("Table!A"&amp;$Z31):INDIRECT("Table!" &amp; $AC$20 &amp; $Z31),0)),"",INDIRECT(CONCATENATE("Table!",ADDRESS($V31,MATCH(N$1,INDIRECT("Table!A" &amp; $Z31):INDIRECT("Table!" &amp; $AC$20 &amp; $Z31),0))))/1024)</f>
        <v>122.36671874999999</v>
      </c>
      <c r="O31" s="276">
        <f ca="1">IF(ISERROR(MATCH(O$1,INDIRECT("Table!A"&amp;$Z31):INDIRECT("Table!" &amp; $AC$20 &amp; $Z31),0)),"",INDIRECT(CONCATENATE("Table!",ADDRESS($V31,MATCH(O$1,INDIRECT("Table!A" &amp; $Z31):INDIRECT("Table!" &amp; $AC$20 &amp; $Z31),0))))/1024)</f>
        <v>252.96585937500001</v>
      </c>
      <c r="P31" s="276" t="str">
        <f ca="1">IF(ISERROR(MATCH(P$1,INDIRECT("Table!A"&amp;$Z31):INDIRECT("Table!" &amp; $AC$20 &amp; $Z31),0)),"",INDIRECT(CONCATENATE("Table!",ADDRESS($V31,MATCH(P$1,INDIRECT("Table!A" &amp; $Z31):INDIRECT("Table!" &amp; $AC$20 &amp; $Z31),0))))/1024)</f>
        <v/>
      </c>
      <c r="Q31" s="276" t="str">
        <f ca="1">IF(ISERROR(MATCH(Q$1,INDIRECT("Table!A"&amp;$Z31):INDIRECT("Table!" &amp; $AC$20 &amp; $Z31),0)),"",INDIRECT(CONCATENATE("Table!",ADDRESS($V31,MATCH(Q$1,INDIRECT("Table!A" &amp; $Z31):INDIRECT("Table!" &amp; $AC$20 &amp; $Z31),0))))/1024)</f>
        <v/>
      </c>
      <c r="R31" s="276" t="str">
        <f ca="1">IF(ISERROR(MATCH(R$1,INDIRECT("Table!A"&amp;$Z31):INDIRECT("Table!" &amp; $AC$20 &amp; $Z31),0)),"",INDIRECT(CONCATENATE("Table!",ADDRESS($V31,MATCH(R$1,INDIRECT("Table!A" &amp; $Z31):INDIRECT("Table!" &amp; $AC$20 &amp; $Z31),0))))/1024)</f>
        <v/>
      </c>
      <c r="S31" s="276"/>
      <c r="T31" s="273"/>
      <c r="U31" s="273"/>
      <c r="V31" s="276">
        <f>MATCH($A31,Table!$A:$A,0)+$X$2-1</f>
        <v>347</v>
      </c>
      <c r="W31" s="273"/>
      <c r="X31" s="273"/>
      <c r="Y31" s="273"/>
      <c r="Z31" s="276">
        <f>MATCH($A31,Table!$A:$A,0)+$AB$2-1</f>
        <v>339</v>
      </c>
      <c r="AA31" s="273"/>
      <c r="AB31" s="273"/>
      <c r="AC31" s="389" t="s">
        <v>218</v>
      </c>
    </row>
    <row r="32" spans="1:29">
      <c r="A32" s="4">
        <v>41330</v>
      </c>
      <c r="B32" s="24">
        <f ca="1">IF(ISERROR(MATCH(B$1,INDIRECT("Table!A"&amp;$Z32):INDIRECT("Table!" &amp; $AC$43 &amp; $Z32),0)),"",INDIRECT(CONCATENATE("Table!",ADDRESS($V32,MATCH(B$1,INDIRECT("Table!A" &amp; $Z32):INDIRECT("Table!" &amp; $AC$43 &amp; $Z32),0))))/1024)</f>
        <v>185.65757812499999</v>
      </c>
      <c r="C32" s="24">
        <f ca="1">IF(ISERROR(MATCH(C$1,INDIRECT("Table!A"&amp;$Z32):INDIRECT("Table!" &amp; $AC$43 &amp; $Z32),0)),"",INDIRECT(CONCATENATE("Table!",ADDRESS($V32,MATCH(C$1,INDIRECT("Table!A" &amp; $Z32):INDIRECT("Table!" &amp; $AC$43 &amp; $Z32),0))))/1024)</f>
        <v>87.494179687499994</v>
      </c>
      <c r="D32" s="24">
        <f ca="1">IF(ISERROR(MATCH(D$1,INDIRECT("Table!A"&amp;$Z32):INDIRECT("Table!" &amp; $AC$43 &amp; $Z32),0)),"",INDIRECT(CONCATENATE("Table!",ADDRESS($V32,MATCH(D$1,INDIRECT("Table!A" &amp; $Z32):INDIRECT("Table!" &amp; $AC$43 &amp; $Z32),0))))/1024)</f>
        <v>88.119843750000001</v>
      </c>
      <c r="E32" s="24">
        <f ca="1">IF(ISERROR(MATCH(E$1,INDIRECT("Table!A"&amp;$Z32):INDIRECT("Table!" &amp; $AC$43 &amp; $Z32),0)),"",INDIRECT(CONCATENATE("Table!",ADDRESS($V32,MATCH(E$1,INDIRECT("Table!A" &amp; $Z32):INDIRECT("Table!" &amp; $AC$43 &amp; $Z32),0))))/1024)</f>
        <v>271.538203125</v>
      </c>
      <c r="F32" s="24">
        <f ca="1">IF(ISERROR(MATCH(F$1,INDIRECT("Table!A"&amp;$Z32):INDIRECT("Table!" &amp; $AC$43 &amp; $Z32),0)),"",INDIRECT(CONCATENATE("Table!",ADDRESS($V32,MATCH(F$1,INDIRECT("Table!A" &amp; $Z32):INDIRECT("Table!" &amp; $AC$43 &amp; $Z32),0))))/1024)</f>
        <v>231.49570312500001</v>
      </c>
      <c r="G32" s="24">
        <f ca="1">IF(ISERROR(MATCH(G$1,INDIRECT("Table!A"&amp;$Z32):INDIRECT("Table!" &amp; $AC$43 &amp; $Z32),0)),"",INDIRECT(CONCATENATE("Table!",ADDRESS($V32,MATCH(G$1,INDIRECT("Table!A" &amp; $Z32):INDIRECT("Table!" &amp; $AC$43 &amp; $Z32),0))))/1024)</f>
        <v>440.3687109375</v>
      </c>
      <c r="H32" s="24">
        <f ca="1">IF(ISERROR(MATCH(H$1,INDIRECT("Table!A"&amp;$Z32):INDIRECT("Table!" &amp; $AC$43 &amp; $Z32),0)),"",INDIRECT(CONCATENATE("Table!",ADDRESS($V32,MATCH(H$1,INDIRECT("Table!A" &amp; $Z32):INDIRECT("Table!" &amp; $AC$43 &amp; $Z32),0))))/1024)</f>
        <v>109.26070312499999</v>
      </c>
      <c r="K32" s="276"/>
      <c r="L32" s="24">
        <f ca="1">IF(ISERROR(MATCH(L$1,INDIRECT("Table!A"&amp;$Z32):INDIRECT("Table!" &amp; $AC$43 &amp; $Z32),0)),"",INDIRECT(CONCATENATE("Table!",ADDRESS($V32,MATCH(L$1,INDIRECT("Table!A" &amp; $Z32):INDIRECT("Table!" &amp; $AC$43 &amp; $Z32),0))))/1024)</f>
        <v>264.49124999999998</v>
      </c>
      <c r="M32" s="24">
        <f ca="1">IF(ISERROR(MATCH(M$1,INDIRECT("Table!A"&amp;$Z32):INDIRECT("Table!" &amp; $AC$43 &amp; $Z32),0)),"",INDIRECT(CONCATENATE("Table!",ADDRESS($V32,MATCH(M$1,INDIRECT("Table!A" &amp; $Z32):INDIRECT("Table!" &amp; $AC$43 &amp; $Z32),0))))/1024)</f>
        <v>323.30367187499996</v>
      </c>
      <c r="N32" s="24">
        <f ca="1">IF(ISERROR(MATCH(N$1,INDIRECT("Table!A"&amp;$Z32):INDIRECT("Table!" &amp; $AC$43 &amp; $Z32),0)),"",INDIRECT(CONCATENATE("Table!",ADDRESS($V32,MATCH(N$1,INDIRECT("Table!A" &amp; $Z32):INDIRECT("Table!" &amp; $AC$43 &amp; $Z32),0))))/1024)</f>
        <v>121.378828125</v>
      </c>
      <c r="O32" s="24">
        <f ca="1">IF(ISERROR(MATCH(O$1,INDIRECT("Table!A"&amp;$Z32):INDIRECT("Table!" &amp; $AC$43 &amp; $Z32),0)),"",INDIRECT(CONCATENATE("Table!",ADDRESS($V32,MATCH(O$1,INDIRECT("Table!A" &amp; $Z32):INDIRECT("Table!" &amp; $AC$43 &amp; $Z32),0))))/1024)</f>
        <v>252.96585937500001</v>
      </c>
      <c r="P32" s="24"/>
      <c r="Q32" s="276"/>
      <c r="R32" s="276"/>
      <c r="S32" s="24"/>
      <c r="T32" s="262"/>
      <c r="U32" s="262"/>
      <c r="V32" s="24">
        <f>MATCH($A32,Table!$A:$A,0)+$X$2-1</f>
        <v>359</v>
      </c>
      <c r="W32" s="262"/>
      <c r="X32" s="262"/>
      <c r="Y32" s="262"/>
      <c r="Z32" s="24">
        <f>MATCH($A32,Table!$A:$A,0)+$AB$2-1</f>
        <v>351</v>
      </c>
      <c r="AA32" s="262"/>
      <c r="AB32" s="262"/>
      <c r="AC32" s="389" t="s">
        <v>218</v>
      </c>
    </row>
    <row r="33" spans="1:29">
      <c r="A33" s="4">
        <v>41327</v>
      </c>
      <c r="B33" s="24">
        <f ca="1">IF(ISERROR(MATCH(B$1,INDIRECT("Table!A"&amp;$Z33):INDIRECT("Table!" &amp; $AC$43 &amp; $Z33),0)),"",INDIRECT(CONCATENATE("Table!",ADDRESS($V33,MATCH(B$1,INDIRECT("Table!A" &amp; $Z33):INDIRECT("Table!" &amp; $AC$43 &amp; $Z33),0))))/1024)</f>
        <v>185.65757812499999</v>
      </c>
      <c r="C33" s="24">
        <f ca="1">IF(ISERROR(MATCH(C$1,INDIRECT("Table!A"&amp;$Z33):INDIRECT("Table!" &amp; $AC$43 &amp; $Z33),0)),"",INDIRECT(CONCATENATE("Table!",ADDRESS($V33,MATCH(C$1,INDIRECT("Table!A" &amp; $Z33):INDIRECT("Table!" &amp; $AC$43 &amp; $Z33),0))))/1024)</f>
        <v>87.494179687499994</v>
      </c>
      <c r="D33" s="24">
        <f ca="1">IF(ISERROR(MATCH(D$1,INDIRECT("Table!A"&amp;$Z33):INDIRECT("Table!" &amp; $AC$43 &amp; $Z33),0)),"",INDIRECT(CONCATENATE("Table!",ADDRESS($V33,MATCH(D$1,INDIRECT("Table!A" &amp; $Z33):INDIRECT("Table!" &amp; $AC$43 &amp; $Z33),0))))/1024)</f>
        <v>88.119843750000001</v>
      </c>
      <c r="E33" s="24">
        <f ca="1">IF(ISERROR(MATCH(E$1,INDIRECT("Table!A"&amp;$Z33):INDIRECT("Table!" &amp; $AC$43 &amp; $Z33),0)),"",INDIRECT(CONCATENATE("Table!",ADDRESS($V33,MATCH(E$1,INDIRECT("Table!A" &amp; $Z33):INDIRECT("Table!" &amp; $AC$43 &amp; $Z33),0))))/1024)</f>
        <v>271.538203125</v>
      </c>
      <c r="F33" s="24">
        <f ca="1">IF(ISERROR(MATCH(F$1,INDIRECT("Table!A"&amp;$Z33):INDIRECT("Table!" &amp; $AC$43 &amp; $Z33),0)),"",INDIRECT(CONCATENATE("Table!",ADDRESS($V33,MATCH(F$1,INDIRECT("Table!A" &amp; $Z33):INDIRECT("Table!" &amp; $AC$43 &amp; $Z33),0))))/1024)</f>
        <v>231.49570312500001</v>
      </c>
      <c r="G33" s="24">
        <f ca="1">IF(ISERROR(MATCH(G$1,INDIRECT("Table!A"&amp;$Z33):INDIRECT("Table!" &amp; $AC$43 &amp; $Z33),0)),"",INDIRECT(CONCATENATE("Table!",ADDRESS($V33,MATCH(G$1,INDIRECT("Table!A" &amp; $Z33):INDIRECT("Table!" &amp; $AC$43 &amp; $Z33),0))))/1024)</f>
        <v>440.3687109375</v>
      </c>
      <c r="H33" s="24">
        <f ca="1">IF(ISERROR(MATCH(H$1,INDIRECT("Table!A"&amp;$Z33):INDIRECT("Table!" &amp; $AC$43 &amp; $Z33),0)),"",INDIRECT(CONCATENATE("Table!",ADDRESS($V33,MATCH(H$1,INDIRECT("Table!A" &amp; $Z33):INDIRECT("Table!" &amp; $AC$43 &amp; $Z33),0))))/1024)</f>
        <v>109.26070312499999</v>
      </c>
      <c r="K33" s="276"/>
      <c r="L33" s="24">
        <f ca="1">IF(ISERROR(MATCH(L$1,INDIRECT("Table!A"&amp;$Z33):INDIRECT("Table!" &amp; $AC$43 &amp; $Z33),0)),"",INDIRECT(CONCATENATE("Table!",ADDRESS($V33,MATCH(L$1,INDIRECT("Table!A" &amp; $Z33):INDIRECT("Table!" &amp; $AC$43 &amp; $Z33),0))))/1024)</f>
        <v>264.49124999999998</v>
      </c>
      <c r="M33" s="24">
        <f ca="1">IF(ISERROR(MATCH(M$1,INDIRECT("Table!A"&amp;$Z33):INDIRECT("Table!" &amp; $AC$43 &amp; $Z33),0)),"",INDIRECT(CONCATENATE("Table!",ADDRESS($V33,MATCH(M$1,INDIRECT("Table!A" &amp; $Z33):INDIRECT("Table!" &amp; $AC$43 &amp; $Z33),0))))/1024)</f>
        <v>323.30367187499996</v>
      </c>
      <c r="N33" s="24">
        <f ca="1">IF(ISERROR(MATCH(N$1,INDIRECT("Table!A"&amp;$Z33):INDIRECT("Table!" &amp; $AC$43 &amp; $Z33),0)),"",INDIRECT(CONCATENATE("Table!",ADDRESS($V33,MATCH(N$1,INDIRECT("Table!A" &amp; $Z33):INDIRECT("Table!" &amp; $AC$43 &amp; $Z33),0))))/1024)</f>
        <v>121.378828125</v>
      </c>
      <c r="O33" s="24">
        <f ca="1">IF(ISERROR(MATCH(O$1,INDIRECT("Table!A"&amp;$Z33):INDIRECT("Table!" &amp; $AC$43 &amp; $Z33),0)),"",INDIRECT(CONCATENATE("Table!",ADDRESS($V33,MATCH(O$1,INDIRECT("Table!A" &amp; $Z33):INDIRECT("Table!" &amp; $AC$43 &amp; $Z33),0))))/1024)</f>
        <v>252.96585937500001</v>
      </c>
      <c r="P33" s="24"/>
      <c r="Q33" s="276"/>
      <c r="R33" s="276"/>
      <c r="S33" s="24"/>
      <c r="T33" s="261"/>
      <c r="U33" s="261"/>
      <c r="V33" s="24">
        <f>MATCH($A33,Table!$A:$A,0)+$X$2-1</f>
        <v>371</v>
      </c>
      <c r="W33" s="261"/>
      <c r="X33" s="261"/>
      <c r="Y33" s="261"/>
      <c r="Z33" s="24">
        <f>MATCH($A33,Table!$A:$A,0)+$AB$2-1</f>
        <v>363</v>
      </c>
      <c r="AA33" s="261"/>
      <c r="AB33" s="261"/>
      <c r="AC33" s="389" t="s">
        <v>218</v>
      </c>
    </row>
    <row r="34" spans="1:29">
      <c r="A34" s="4">
        <v>41326</v>
      </c>
      <c r="B34" s="24">
        <f ca="1">IF(ISERROR(MATCH(B$1,INDIRECT("Table!A"&amp;$Z34):INDIRECT("Table!" &amp; $AC$43 &amp; $Z34),0)),"",INDIRECT(CONCATENATE("Table!",ADDRESS($V34,MATCH(B$1,INDIRECT("Table!A" &amp; $Z34):INDIRECT("Table!" &amp; $AC$43 &amp; $Z34),0))))/1024)</f>
        <v>185.65757812499999</v>
      </c>
      <c r="C34" s="24">
        <f ca="1">IF(ISERROR(MATCH(C$1,INDIRECT("Table!A"&amp;$Z34):INDIRECT("Table!" &amp; $AC$43 &amp; $Z34),0)),"",INDIRECT(CONCATENATE("Table!",ADDRESS($V34,MATCH(C$1,INDIRECT("Table!A" &amp; $Z34):INDIRECT("Table!" &amp; $AC$43 &amp; $Z34),0))))/1024)</f>
        <v>87.494179687499994</v>
      </c>
      <c r="D34" s="24">
        <f ca="1">IF(ISERROR(MATCH(D$1,INDIRECT("Table!A"&amp;$Z34):INDIRECT("Table!" &amp; $AC$43 &amp; $Z34),0)),"",INDIRECT(CONCATENATE("Table!",ADDRESS($V34,MATCH(D$1,INDIRECT("Table!A" &amp; $Z34):INDIRECT("Table!" &amp; $AC$43 &amp; $Z34),0))))/1024)</f>
        <v>88.119843750000001</v>
      </c>
      <c r="E34" s="24">
        <f ca="1">IF(ISERROR(MATCH(E$1,INDIRECT("Table!A"&amp;$Z34):INDIRECT("Table!" &amp; $AC$43 &amp; $Z34),0)),"",INDIRECT(CONCATENATE("Table!",ADDRESS($V34,MATCH(E$1,INDIRECT("Table!A" &amp; $Z34):INDIRECT("Table!" &amp; $AC$43 &amp; $Z34),0))))/1024)</f>
        <v>270.12222656249997</v>
      </c>
      <c r="F34" s="24">
        <f ca="1">IF(ISERROR(MATCH(F$1,INDIRECT("Table!A"&amp;$Z34):INDIRECT("Table!" &amp; $AC$43 &amp; $Z34),0)),"",INDIRECT(CONCATENATE("Table!",ADDRESS($V34,MATCH(F$1,INDIRECT("Table!A" &amp; $Z34):INDIRECT("Table!" &amp; $AC$43 &amp; $Z34),0))))/1024)</f>
        <v>231.49570312500001</v>
      </c>
      <c r="G34" s="24">
        <f ca="1">IF(ISERROR(MATCH(G$1,INDIRECT("Table!A"&amp;$Z34):INDIRECT("Table!" &amp; $AC$43 &amp; $Z34),0)),"",INDIRECT(CONCATENATE("Table!",ADDRESS($V34,MATCH(G$1,INDIRECT("Table!A" &amp; $Z34):INDIRECT("Table!" &amp; $AC$43 &amp; $Z34),0))))/1024)</f>
        <v>438.95273437499998</v>
      </c>
      <c r="H34" s="24">
        <f ca="1">IF(ISERROR(MATCH(H$1,INDIRECT("Table!A"&amp;$Z34):INDIRECT("Table!" &amp; $AC$43 &amp; $Z34),0)),"",INDIRECT(CONCATENATE("Table!",ADDRESS($V34,MATCH(H$1,INDIRECT("Table!A" &amp; $Z34):INDIRECT("Table!" &amp; $AC$43 &amp; $Z34),0))))/1024)</f>
        <v>108.40453124999999</v>
      </c>
      <c r="K34" s="276"/>
      <c r="L34" s="24">
        <f ca="1">IF(ISERROR(MATCH(L$1,INDIRECT("Table!A"&amp;$Z34):INDIRECT("Table!" &amp; $AC$43 &amp; $Z34),0)),"",INDIRECT(CONCATENATE("Table!",ADDRESS($V34,MATCH(L$1,INDIRECT("Table!A" &amp; $Z34):INDIRECT("Table!" &amp; $AC$43 &amp; $Z34),0))))/1024)</f>
        <v>264.49124999999998</v>
      </c>
      <c r="M34" s="24">
        <f ca="1">IF(ISERROR(MATCH(M$1,INDIRECT("Table!A"&amp;$Z34):INDIRECT("Table!" &amp; $AC$43 &amp; $Z34),0)),"",INDIRECT(CONCATENATE("Table!",ADDRESS($V34,MATCH(M$1,INDIRECT("Table!A" &amp; $Z34):INDIRECT("Table!" &amp; $AC$43 &amp; $Z34),0))))/1024)</f>
        <v>323.30367187499996</v>
      </c>
      <c r="N34" s="24">
        <f ca="1">IF(ISERROR(MATCH(N$1,INDIRECT("Table!A"&amp;$Z34):INDIRECT("Table!" &amp; $AC$43 &amp; $Z34),0)),"",INDIRECT(CONCATENATE("Table!",ADDRESS($V34,MATCH(N$1,INDIRECT("Table!A" &amp; $Z34):INDIRECT("Table!" &amp; $AC$43 &amp; $Z34),0))))/1024)</f>
        <v>121.378828125</v>
      </c>
      <c r="O34" s="24">
        <f ca="1">IF(ISERROR(MATCH(O$1,INDIRECT("Table!A"&amp;$Z34):INDIRECT("Table!" &amp; $AC$43 &amp; $Z34),0)),"",INDIRECT(CONCATENATE("Table!",ADDRESS($V34,MATCH(O$1,INDIRECT("Table!A" &amp; $Z34):INDIRECT("Table!" &amp; $AC$43 &amp; $Z34),0))))/1024)</f>
        <v>252.96585937500001</v>
      </c>
      <c r="P34" s="24"/>
      <c r="Q34" s="276"/>
      <c r="R34" s="276"/>
      <c r="S34" s="24"/>
      <c r="T34" s="260"/>
      <c r="U34" s="260"/>
      <c r="V34" s="24">
        <f>MATCH($A34,Table!$A:$A,0)+$X$2-1</f>
        <v>383</v>
      </c>
      <c r="W34" s="260"/>
      <c r="X34" s="260"/>
      <c r="Y34" s="260"/>
      <c r="Z34" s="24">
        <f>MATCH($A34,Table!$A:$A,0)+$AB$2-1</f>
        <v>375</v>
      </c>
      <c r="AA34" s="260"/>
      <c r="AB34" s="260"/>
      <c r="AC34" s="389" t="s">
        <v>218</v>
      </c>
    </row>
    <row r="35" spans="1:29">
      <c r="A35" s="4">
        <v>41323</v>
      </c>
      <c r="B35" s="24">
        <f ca="1">IF(ISERROR(MATCH(B$1,INDIRECT("Table!A"&amp;$Z35):INDIRECT("Table!" &amp; $AC$43 &amp; $Z35),0)),"",INDIRECT(CONCATENATE("Table!",ADDRESS($V35,MATCH(B$1,INDIRECT("Table!A" &amp; $Z35):INDIRECT("Table!" &amp; $AC$43 &amp; $Z35),0))))/1024)</f>
        <v>185.65757812499999</v>
      </c>
      <c r="C35" s="24">
        <f ca="1">IF(ISERROR(MATCH(C$1,INDIRECT("Table!A"&amp;$Z35):INDIRECT("Table!" &amp; $AC$43 &amp; $Z35),0)),"",INDIRECT(CONCATENATE("Table!",ADDRESS($V35,MATCH(C$1,INDIRECT("Table!A" &amp; $Z35):INDIRECT("Table!" &amp; $AC$43 &amp; $Z35),0))))/1024)</f>
        <v>87.494179687499994</v>
      </c>
      <c r="D35" s="24">
        <f ca="1">IF(ISERROR(MATCH(D$1,INDIRECT("Table!A"&amp;$Z35):INDIRECT("Table!" &amp; $AC$43 &amp; $Z35),0)),"",INDIRECT(CONCATENATE("Table!",ADDRESS($V35,MATCH(D$1,INDIRECT("Table!A" &amp; $Z35):INDIRECT("Table!" &amp; $AC$43 &amp; $Z35),0))))/1024)</f>
        <v>88.119843750000001</v>
      </c>
      <c r="E35" s="24">
        <f ca="1">IF(ISERROR(MATCH(E$1,INDIRECT("Table!A"&amp;$Z35):INDIRECT("Table!" &amp; $AC$43 &amp; $Z35),0)),"",INDIRECT(CONCATENATE("Table!",ADDRESS($V35,MATCH(E$1,INDIRECT("Table!A" &amp; $Z35):INDIRECT("Table!" &amp; $AC$43 &amp; $Z35),0))))/1024)</f>
        <v>270.12222656249997</v>
      </c>
      <c r="F35" s="24">
        <f ca="1">IF(ISERROR(MATCH(F$1,INDIRECT("Table!A"&amp;$Z35):INDIRECT("Table!" &amp; $AC$43 &amp; $Z35),0)),"",INDIRECT(CONCATENATE("Table!",ADDRESS($V35,MATCH(F$1,INDIRECT("Table!A" &amp; $Z35):INDIRECT("Table!" &amp; $AC$43 &amp; $Z35),0))))/1024)</f>
        <v>231.49570312500001</v>
      </c>
      <c r="G35" s="24">
        <f ca="1">IF(ISERROR(MATCH(G$1,INDIRECT("Table!A"&amp;$Z35):INDIRECT("Table!" &amp; $AC$43 &amp; $Z35),0)),"",INDIRECT(CONCATENATE("Table!",ADDRESS($V35,MATCH(G$1,INDIRECT("Table!A" &amp; $Z35):INDIRECT("Table!" &amp; $AC$43 &amp; $Z35),0))))/1024)</f>
        <v>438.95273437499998</v>
      </c>
      <c r="H35" s="24">
        <f ca="1">IF(ISERROR(MATCH(H$1,INDIRECT("Table!A"&amp;$Z35):INDIRECT("Table!" &amp; $AC$43 &amp; $Z35),0)),"",INDIRECT(CONCATENATE("Table!",ADDRESS($V35,MATCH(H$1,INDIRECT("Table!A" &amp; $Z35):INDIRECT("Table!" &amp; $AC$43 &amp; $Z35),0))))/1024)</f>
        <v>108.40453124999999</v>
      </c>
      <c r="K35" s="276"/>
      <c r="L35" s="24">
        <f ca="1">IF(ISERROR(MATCH(L$1,INDIRECT("Table!A"&amp;$Z35):INDIRECT("Table!" &amp; $AC$43 &amp; $Z35),0)),"",INDIRECT(CONCATENATE("Table!",ADDRESS($V35,MATCH(L$1,INDIRECT("Table!A" &amp; $Z35):INDIRECT("Table!" &amp; $AC$43 &amp; $Z35),0))))/1024)</f>
        <v>264.49124999999998</v>
      </c>
      <c r="M35" s="24">
        <f ca="1">IF(ISERROR(MATCH(M$1,INDIRECT("Table!A"&amp;$Z35):INDIRECT("Table!" &amp; $AC$43 &amp; $Z35),0)),"",INDIRECT(CONCATENATE("Table!",ADDRESS($V35,MATCH(M$1,INDIRECT("Table!A" &amp; $Z35):INDIRECT("Table!" &amp; $AC$43 &amp; $Z35),0))))/1024)</f>
        <v>323.30367187499996</v>
      </c>
      <c r="N35" s="24">
        <f ca="1">IF(ISERROR(MATCH(N$1,INDIRECT("Table!A"&amp;$Z35):INDIRECT("Table!" &amp; $AC$43 &amp; $Z35),0)),"",INDIRECT(CONCATENATE("Table!",ADDRESS($V35,MATCH(N$1,INDIRECT("Table!A" &amp; $Z35):INDIRECT("Table!" &amp; $AC$43 &amp; $Z35),0))))/1024)</f>
        <v>121.378828125</v>
      </c>
      <c r="O35" s="24">
        <f ca="1">IF(ISERROR(MATCH(O$1,INDIRECT("Table!A"&amp;$Z35):INDIRECT("Table!" &amp; $AC$43 &amp; $Z35),0)),"",INDIRECT(CONCATENATE("Table!",ADDRESS($V35,MATCH(O$1,INDIRECT("Table!A" &amp; $Z35):INDIRECT("Table!" &amp; $AC$43 &amp; $Z35),0))))/1024)</f>
        <v>252.96585937500001</v>
      </c>
      <c r="P35" s="24"/>
      <c r="Q35" s="276"/>
      <c r="R35" s="276"/>
      <c r="S35" s="24"/>
      <c r="T35" s="259"/>
      <c r="U35" s="259"/>
      <c r="V35" s="24">
        <f>MATCH($A35,Table!$A:$A,0)+$X$2-1</f>
        <v>395</v>
      </c>
      <c r="W35" s="259"/>
      <c r="X35" s="259"/>
      <c r="Y35" s="259"/>
      <c r="Z35" s="24">
        <f>MATCH($A35,Table!$A:$A,0)+$AB$2-1</f>
        <v>387</v>
      </c>
      <c r="AA35" s="259"/>
      <c r="AB35" s="259"/>
      <c r="AC35" s="389" t="s">
        <v>218</v>
      </c>
    </row>
    <row r="36" spans="1:29">
      <c r="A36" s="4">
        <v>41310</v>
      </c>
      <c r="B36" s="24">
        <f ca="1">IF(ISERROR(MATCH(B$1,INDIRECT("Table!A"&amp;$Z36):INDIRECT("Table!" &amp; $AC$43 &amp; $Z36),0)),"",INDIRECT(CONCATENATE("Table!",ADDRESS($V36,MATCH(B$1,INDIRECT("Table!A" &amp; $Z36):INDIRECT("Table!" &amp; $AC$43 &amp; $Z36),0))))/1024)</f>
        <v>185.03191406249999</v>
      </c>
      <c r="C36" s="24">
        <f ca="1">IF(ISERROR(MATCH(C$1,INDIRECT("Table!A"&amp;$Z36):INDIRECT("Table!" &amp; $AC$43 &amp; $Z36),0)),"",INDIRECT(CONCATENATE("Table!",ADDRESS($V36,MATCH(C$1,INDIRECT("Table!A" &amp; $Z36):INDIRECT("Table!" &amp; $AC$43 &amp; $Z36),0))))/1024)</f>
        <v>88.021054687499998</v>
      </c>
      <c r="D36" s="24">
        <f ca="1">IF(ISERROR(MATCH(D$1,INDIRECT("Table!A"&amp;$Z36):INDIRECT("Table!" &amp; $AC$43 &amp; $Z36),0)),"",INDIRECT(CONCATENATE("Table!",ADDRESS($V36,MATCH(D$1,INDIRECT("Table!A" &amp; $Z36):INDIRECT("Table!" &amp; $AC$43 &amp; $Z36),0))))/1024)</f>
        <v>88.646718749999991</v>
      </c>
      <c r="E36" s="24">
        <f ca="1">IF(ISERROR(MATCH(E$1,INDIRECT("Table!A"&amp;$Z36):INDIRECT("Table!" &amp; $AC$43 &amp; $Z36),0)),"",INDIRECT(CONCATENATE("Table!",ADDRESS($V36,MATCH(E$1,INDIRECT("Table!A" &amp; $Z36):INDIRECT("Table!" &amp; $AC$43 &amp; $Z36),0))))/1024)</f>
        <v>269.99050781249997</v>
      </c>
      <c r="F36" s="24">
        <f ca="1">IF(ISERROR(MATCH(F$1,INDIRECT("Table!A"&amp;$Z36):INDIRECT("Table!" &amp; $AC$43 &amp; $Z36),0)),"",INDIRECT(CONCATENATE("Table!",ADDRESS($V36,MATCH(F$1,INDIRECT("Table!A" &amp; $Z36):INDIRECT("Table!" &amp; $AC$43 &amp; $Z36),0))))/1024)</f>
        <v>231.49570312500001</v>
      </c>
      <c r="G36" s="24">
        <f ca="1">IF(ISERROR(MATCH(G$1,INDIRECT("Table!A"&amp;$Z36):INDIRECT("Table!" &amp; $AC$43 &amp; $Z36),0)),"",INDIRECT(CONCATENATE("Table!",ADDRESS($V36,MATCH(G$1,INDIRECT("Table!A" &amp; $Z36):INDIRECT("Table!" &amp; $AC$43 &amp; $Z36),0))))/1024)</f>
        <v>437.63554687499999</v>
      </c>
      <c r="H36" s="24">
        <f ca="1">IF(ISERROR(MATCH(H$1,INDIRECT("Table!A"&amp;$Z36):INDIRECT("Table!" &amp; $AC$43 &amp; $Z36),0)),"",INDIRECT(CONCATENATE("Table!",ADDRESS($V36,MATCH(H$1,INDIRECT("Table!A" &amp; $Z36):INDIRECT("Table!" &amp; $AC$43 &amp; $Z36),0))))/1024)</f>
        <v>108.14109374999998</v>
      </c>
      <c r="K36" s="276"/>
      <c r="L36" s="24">
        <f ca="1">IF(ISERROR(MATCH(L$1,INDIRECT("Table!A"&amp;$Z36):INDIRECT("Table!" &amp; $AC$43 &amp; $Z36),0)),"",INDIRECT(CONCATENATE("Table!",ADDRESS($V36,MATCH(L$1,INDIRECT("Table!A" &amp; $Z36):INDIRECT("Table!" &amp; $AC$43 &amp; $Z36),0))))/1024)</f>
        <v>264.49124999999998</v>
      </c>
      <c r="M36" s="24">
        <f ca="1">IF(ISERROR(MATCH(M$1,INDIRECT("Table!A"&amp;$Z36):INDIRECT("Table!" &amp; $AC$43 &amp; $Z36),0)),"",INDIRECT(CONCATENATE("Table!",ADDRESS($V36,MATCH(M$1,INDIRECT("Table!A" &amp; $Z36):INDIRECT("Table!" &amp; $AC$43 &amp; $Z36),0))))/1024)</f>
        <v>321.65718749999996</v>
      </c>
      <c r="N36" s="24">
        <f ca="1">IF(ISERROR(MATCH(N$1,INDIRECT("Table!A"&amp;$Z36):INDIRECT("Table!" &amp; $AC$43 &amp; $Z36),0)),"",INDIRECT(CONCATENATE("Table!",ADDRESS($V36,MATCH(N$1,INDIRECT("Table!A" &amp; $Z36):INDIRECT("Table!" &amp; $AC$43 &amp; $Z36),0))))/1024)</f>
        <v>121.378828125</v>
      </c>
      <c r="O36" s="24">
        <f ca="1">IF(ISERROR(MATCH(O$1,INDIRECT("Table!A"&amp;$Z36):INDIRECT("Table!" &amp; $AC$43 &amp; $Z36),0)),"",INDIRECT(CONCATENATE("Table!",ADDRESS($V36,MATCH(O$1,INDIRECT("Table!A" &amp; $Z36):INDIRECT("Table!" &amp; $AC$43 &amp; $Z36),0))))/1024)</f>
        <v>251.91210937499997</v>
      </c>
      <c r="P36" s="24"/>
      <c r="Q36" s="276"/>
      <c r="R36" s="276"/>
      <c r="S36" s="24"/>
      <c r="T36" s="258"/>
      <c r="U36" s="258"/>
      <c r="V36" s="24">
        <f>MATCH($A36,Table!$A:$A,0)+$X$2-1</f>
        <v>407</v>
      </c>
      <c r="W36" s="258"/>
      <c r="X36" s="258"/>
      <c r="Y36" s="258"/>
      <c r="Z36" s="24">
        <f>MATCH($A36,Table!$A:$A,0)+$AB$2-1</f>
        <v>399</v>
      </c>
      <c r="AA36" s="258"/>
      <c r="AB36" s="258"/>
      <c r="AC36" s="389" t="s">
        <v>218</v>
      </c>
    </row>
    <row r="37" spans="1:29">
      <c r="A37" s="4">
        <v>41304</v>
      </c>
      <c r="B37" s="24">
        <f ca="1">IF(ISERROR(MATCH(B$1,INDIRECT("Table!A"&amp;$Z37):INDIRECT("Table!" &amp; $AC$43 &amp; $Z37),0)),"",INDIRECT(CONCATENATE("Table!",ADDRESS($V37,MATCH(B$1,INDIRECT("Table!A" &amp; $Z37):INDIRECT("Table!" &amp; $AC$43 &amp; $Z37),0))))/1024)</f>
        <v>185.03191406249999</v>
      </c>
      <c r="C37" s="24">
        <f ca="1">IF(ISERROR(MATCH(C$1,INDIRECT("Table!A"&amp;$Z37):INDIRECT("Table!" &amp; $AC$43 &amp; $Z37),0)),"",INDIRECT(CONCATENATE("Table!",ADDRESS($V37,MATCH(C$1,INDIRECT("Table!A" &amp; $Z37):INDIRECT("Table!" &amp; $AC$43 &amp; $Z37),0))))/1024)</f>
        <v>87.922265624999994</v>
      </c>
      <c r="D37" s="24">
        <f ca="1">IF(ISERROR(MATCH(D$1,INDIRECT("Table!A"&amp;$Z37):INDIRECT("Table!" &amp; $AC$43 &amp; $Z37),0)),"",INDIRECT(CONCATENATE("Table!",ADDRESS($V37,MATCH(D$1,INDIRECT("Table!A" &amp; $Z37):INDIRECT("Table!" &amp; $AC$43 &amp; $Z37),0))))/1024)</f>
        <v>88.547929687500002</v>
      </c>
      <c r="E37" s="24">
        <f ca="1">IF(ISERROR(MATCH(E$1,INDIRECT("Table!A"&amp;$Z37):INDIRECT("Table!" &amp; $AC$43 &amp; $Z37),0)),"",INDIRECT(CONCATENATE("Table!",ADDRESS($V37,MATCH(E$1,INDIRECT("Table!A" &amp; $Z37):INDIRECT("Table!" &amp; $AC$43 &amp; $Z37),0))))/1024)</f>
        <v>269.99050781249997</v>
      </c>
      <c r="F37" s="24">
        <f ca="1">IF(ISERROR(MATCH(F$1,INDIRECT("Table!A"&amp;$Z37):INDIRECT("Table!" &amp; $AC$43 &amp; $Z37),0)),"",INDIRECT(CONCATENATE("Table!",ADDRESS($V37,MATCH(F$1,INDIRECT("Table!A" &amp; $Z37):INDIRECT("Table!" &amp; $AC$43 &amp; $Z37),0))))/1024)</f>
        <v>230.96882812499999</v>
      </c>
      <c r="G37" s="24">
        <f ca="1">IF(ISERROR(MATCH(G$1,INDIRECT("Table!A"&amp;$Z37):INDIRECT("Table!" &amp; $AC$43 &amp; $Z37),0)),"",INDIRECT(CONCATENATE("Table!",ADDRESS($V37,MATCH(G$1,INDIRECT("Table!A" &amp; $Z37):INDIRECT("Table!" &amp; $AC$43 &amp; $Z37),0))))/1024)</f>
        <v>437.43796874999998</v>
      </c>
      <c r="H37" s="24">
        <f ca="1">IF(ISERROR(MATCH(H$1,INDIRECT("Table!A"&amp;$Z37):INDIRECT("Table!" &amp; $AC$43 &amp; $Z37),0)),"",INDIRECT(CONCATENATE("Table!",ADDRESS($V37,MATCH(H$1,INDIRECT("Table!A" &amp; $Z37):INDIRECT("Table!" &amp; $AC$43 &amp; $Z37),0))))/1024)</f>
        <v>106.42875000000001</v>
      </c>
      <c r="K37" s="276"/>
      <c r="L37" s="24">
        <f ca="1">IF(ISERROR(MATCH(L$1,INDIRECT("Table!A"&amp;$Z37):INDIRECT("Table!" &amp; $AC$43 &amp; $Z37),0)),"",INDIRECT(CONCATENATE("Table!",ADDRESS($V37,MATCH(L$1,INDIRECT("Table!A" &amp; $Z37):INDIRECT("Table!" &amp; $AC$43 &amp; $Z37),0))))/1024)</f>
        <v>264.49124999999998</v>
      </c>
      <c r="M37" s="24">
        <f ca="1">IF(ISERROR(MATCH(M$1,INDIRECT("Table!A"&amp;$Z37):INDIRECT("Table!" &amp; $AC$43 &amp; $Z37),0)),"",INDIRECT(CONCATENATE("Table!",ADDRESS($V37,MATCH(M$1,INDIRECT("Table!A" &amp; $Z37):INDIRECT("Table!" &amp; $AC$43 &amp; $Z37),0))))/1024)</f>
        <v>321.59132812499996</v>
      </c>
      <c r="N37" s="24">
        <f ca="1">IF(ISERROR(MATCH(N$1,INDIRECT("Table!A"&amp;$Z37):INDIRECT("Table!" &amp; $AC$43 &amp; $Z37),0)),"",INDIRECT(CONCATENATE("Table!",ADDRESS($V37,MATCH(N$1,INDIRECT("Table!A" &amp; $Z37):INDIRECT("Table!" &amp; $AC$43 &amp; $Z37),0))))/1024)</f>
        <v>121.378828125</v>
      </c>
      <c r="O37" s="24">
        <f ca="1">IF(ISERROR(MATCH(O$1,INDIRECT("Table!A"&amp;$Z37):INDIRECT("Table!" &amp; $AC$43 &amp; $Z37),0)),"",INDIRECT(CONCATENATE("Table!",ADDRESS($V37,MATCH(O$1,INDIRECT("Table!A" &amp; $Z37):INDIRECT("Table!" &amp; $AC$43 &amp; $Z37),0))))/1024)</f>
        <v>246.44578125000001</v>
      </c>
      <c r="P37" s="24"/>
      <c r="Q37" s="276"/>
      <c r="R37" s="276"/>
      <c r="S37" s="24"/>
      <c r="T37" s="252"/>
      <c r="U37" s="252"/>
      <c r="V37" s="24">
        <f>MATCH($A37,Table!$A:$A,0)+$X$2-1</f>
        <v>419</v>
      </c>
      <c r="W37" s="252"/>
      <c r="X37" s="252"/>
      <c r="Y37" s="252"/>
      <c r="Z37" s="24">
        <f>MATCH($A37,Table!$A:$A,0)+$AB$2-1</f>
        <v>411</v>
      </c>
      <c r="AA37" s="252"/>
      <c r="AB37" s="252"/>
      <c r="AC37" s="389" t="s">
        <v>218</v>
      </c>
    </row>
    <row r="38" spans="1:29">
      <c r="A38" s="4">
        <v>41297</v>
      </c>
      <c r="B38" s="24">
        <f ca="1">IF(ISERROR(MATCH(B$1,INDIRECT("Table!A"&amp;$Z38):INDIRECT("Table!" &amp; $AC$43 &amp; $Z38),0)),"",INDIRECT(CONCATENATE("Table!",ADDRESS($V38,MATCH(B$1,INDIRECT("Table!A" &amp; $Z38):INDIRECT("Table!" &amp; $AC$43 &amp; $Z38),0))))/1024)</f>
        <v>184.90019531249999</v>
      </c>
      <c r="C38" s="24">
        <f ca="1">IF(ISERROR(MATCH(C$1,INDIRECT("Table!A"&amp;$Z38):INDIRECT("Table!" &amp; $AC$43 &amp; $Z38),0)),"",INDIRECT(CONCATENATE("Table!",ADDRESS($V38,MATCH(C$1,INDIRECT("Table!A" &amp; $Z38):INDIRECT("Table!" &amp; $AC$43 &amp; $Z38),0))))/1024)</f>
        <v>87.527109374999995</v>
      </c>
      <c r="D38" s="24">
        <f ca="1">IF(ISERROR(MATCH(D$1,INDIRECT("Table!A"&amp;$Z38):INDIRECT("Table!" &amp; $AC$43 &amp; $Z38),0)),"",INDIRECT(CONCATENATE("Table!",ADDRESS($V38,MATCH(D$1,INDIRECT("Table!A" &amp; $Z38):INDIRECT("Table!" &amp; $AC$43 &amp; $Z38),0))))/1024)</f>
        <v>88.152773437500002</v>
      </c>
      <c r="E38" s="24">
        <f ca="1">IF(ISERROR(MATCH(E$1,INDIRECT("Table!A"&amp;$Z38):INDIRECT("Table!" &amp; $AC$43 &amp; $Z38),0)),"",INDIRECT(CONCATENATE("Table!",ADDRESS($V38,MATCH(E$1,INDIRECT("Table!A" &amp; $Z38):INDIRECT("Table!" &amp; $AC$43 &amp; $Z38),0))))/1024)</f>
        <v>269.99050781249997</v>
      </c>
      <c r="F38" s="24">
        <f ca="1">IF(ISERROR(MATCH(F$1,INDIRECT("Table!A"&amp;$Z38):INDIRECT("Table!" &amp; $AC$43 &amp; $Z38),0)),"",INDIRECT(CONCATENATE("Table!",ADDRESS($V38,MATCH(F$1,INDIRECT("Table!A" &amp; $Z38):INDIRECT("Table!" &amp; $AC$43 &amp; $Z38),0))))/1024)</f>
        <v>230.96882812499999</v>
      </c>
      <c r="G38" s="24">
        <f ca="1">IF(ISERROR(MATCH(G$1,INDIRECT("Table!A"&amp;$Z38):INDIRECT("Table!" &amp; $AC$43 &amp; $Z38),0)),"",INDIRECT(CONCATENATE("Table!",ADDRESS($V38,MATCH(G$1,INDIRECT("Table!A" &amp; $Z38):INDIRECT("Table!" &amp; $AC$43 &amp; $Z38),0))))/1024)</f>
        <v>436.77937499999996</v>
      </c>
      <c r="H38" s="24">
        <f ca="1">IF(ISERROR(MATCH(H$1,INDIRECT("Table!A"&amp;$Z38):INDIRECT("Table!" &amp; $AC$43 &amp; $Z38),0)),"",INDIRECT(CONCATENATE("Table!",ADDRESS($V38,MATCH(H$1,INDIRECT("Table!A" &amp; $Z38):INDIRECT("Table!" &amp; $AC$43 &amp; $Z38),0))))/1024)</f>
        <v>100.10624999999999</v>
      </c>
      <c r="K38" s="276"/>
      <c r="L38" s="24">
        <f ca="1">IF(ISERROR(MATCH(L$1,INDIRECT("Table!A"&amp;$Z38):INDIRECT("Table!" &amp; $AC$43 &amp; $Z38),0)),"",INDIRECT(CONCATENATE("Table!",ADDRESS($V38,MATCH(L$1,INDIRECT("Table!A" &amp; $Z38):INDIRECT("Table!" &amp; $AC$43 &amp; $Z38),0))))/1024)</f>
        <v>261.33</v>
      </c>
      <c r="M38" s="24">
        <f ca="1">IF(ISERROR(MATCH(M$1,INDIRECT("Table!A"&amp;$Z38):INDIRECT("Table!" &amp; $AC$43 &amp; $Z38),0)),"",INDIRECT(CONCATENATE("Table!",ADDRESS($V38,MATCH(M$1,INDIRECT("Table!A" &amp; $Z38):INDIRECT("Table!" &amp; $AC$43 &amp; $Z38),0))))/1024)</f>
        <v>319.91191406249999</v>
      </c>
      <c r="N38" s="24">
        <f ca="1">IF(ISERROR(MATCH(N$1,INDIRECT("Table!A"&amp;$Z38):INDIRECT("Table!" &amp; $AC$43 &amp; $Z38),0)),"",INDIRECT(CONCATENATE("Table!",ADDRESS($V38,MATCH(N$1,INDIRECT("Table!A" &amp; $Z38):INDIRECT("Table!" &amp; $AC$43 &amp; $Z38),0))))/1024)</f>
        <v>121.378828125</v>
      </c>
      <c r="O38" s="24">
        <f ca="1">IF(ISERROR(MATCH(O$1,INDIRECT("Table!A"&amp;$Z38):INDIRECT("Table!" &amp; $AC$38 &amp; $Z38),0)),"",INDIRECT(CONCATENATE("Table!",ADDRESS($V38,MATCH(O$1,INDIRECT("Table!A" &amp; $Z38):INDIRECT("Table!" &amp; $AC$38 &amp; $Z38),0))))/1024)</f>
        <v>221.22164062499999</v>
      </c>
      <c r="P38" s="24"/>
      <c r="Q38" s="276"/>
      <c r="R38" s="276"/>
      <c r="S38" s="24"/>
      <c r="T38" s="256"/>
      <c r="U38" s="256"/>
      <c r="V38" s="24">
        <f>MATCH($A38,Table!$A:$A,0)+$X$2-1</f>
        <v>431</v>
      </c>
      <c r="W38" s="256"/>
      <c r="X38" s="256"/>
      <c r="Y38" s="256"/>
      <c r="Z38" s="24">
        <f>MATCH($A38,Table!$A:$A,0)+$AB$2-1</f>
        <v>423</v>
      </c>
      <c r="AA38" s="256"/>
      <c r="AB38" s="256"/>
      <c r="AC38" s="389" t="s">
        <v>218</v>
      </c>
    </row>
    <row r="39" spans="1:29">
      <c r="A39" s="4">
        <v>41296</v>
      </c>
      <c r="B39" s="24">
        <f ca="1">IF(ISERROR(MATCH(B$1,INDIRECT("Table!A"&amp;$Z39):INDIRECT("Table!" &amp; $AC$43 &amp; $Z39),0)),"",INDIRECT(CONCATENATE("Table!",ADDRESS($V39,MATCH(B$1,INDIRECT("Table!A" &amp; $Z39):INDIRECT("Table!" &amp; $AC$43 &amp; $Z39),0))))/1024)</f>
        <v>184.90019531249999</v>
      </c>
      <c r="C39" s="24">
        <f ca="1">IF(ISERROR(MATCH(C$1,INDIRECT("Table!A"&amp;$Z39):INDIRECT("Table!" &amp; $AC$43 &amp; $Z39),0)),"",INDIRECT(CONCATENATE("Table!",ADDRESS($V39,MATCH(C$1,INDIRECT("Table!A" &amp; $Z39):INDIRECT("Table!" &amp; $AC$43 &amp; $Z39),0))))/1024)</f>
        <v>87.527109374999995</v>
      </c>
      <c r="D39" s="24">
        <f ca="1">IF(ISERROR(MATCH(D$1,INDIRECT("Table!A"&amp;$Z39):INDIRECT("Table!" &amp; $AC$43 &amp; $Z39),0)),"",INDIRECT(CONCATENATE("Table!",ADDRESS($V39,MATCH(D$1,INDIRECT("Table!A" &amp; $Z39):INDIRECT("Table!" &amp; $AC$43 &amp; $Z39),0))))/1024)</f>
        <v>88.152773437500002</v>
      </c>
      <c r="E39" s="24">
        <f ca="1">IF(ISERROR(MATCH(E$1,INDIRECT("Table!A"&amp;$Z39):INDIRECT("Table!" &amp; $AC$43 &amp; $Z39),0)),"",INDIRECT(CONCATENATE("Table!",ADDRESS($V39,MATCH(E$1,INDIRECT("Table!A" &amp; $Z39):INDIRECT("Table!" &amp; $AC$43 &amp; $Z39),0))))/1024)</f>
        <v>269.99050781249997</v>
      </c>
      <c r="F39" s="24">
        <f ca="1">IF(ISERROR(MATCH(F$1,INDIRECT("Table!A"&amp;$Z39):INDIRECT("Table!" &amp; $AC$43 &amp; $Z39),0)),"",INDIRECT(CONCATENATE("Table!",ADDRESS($V39,MATCH(F$1,INDIRECT("Table!A" &amp; $Z39):INDIRECT("Table!" &amp; $AC$43 &amp; $Z39),0))))/1024)</f>
        <v>230.96882812499999</v>
      </c>
      <c r="G39" s="24">
        <f ca="1">IF(ISERROR(MATCH(G$1,INDIRECT("Table!A"&amp;$Z39):INDIRECT("Table!" &amp; $AC$43 &amp; $Z39),0)),"",INDIRECT(CONCATENATE("Table!",ADDRESS($V39,MATCH(G$1,INDIRECT("Table!A" &amp; $Z39):INDIRECT("Table!" &amp; $AC$43 &amp; $Z39),0))))/1024)</f>
        <v>436.77937499999996</v>
      </c>
      <c r="H39" s="24">
        <f ca="1">IF(ISERROR(MATCH(H$1,INDIRECT("Table!A"&amp;$Z39):INDIRECT("Table!" &amp; $AC$43 &amp; $Z39),0)),"",INDIRECT(CONCATENATE("Table!",ADDRESS($V39,MATCH(H$1,INDIRECT("Table!A" &amp; $Z39):INDIRECT("Table!" &amp; $AC$43 &amp; $Z39),0))))/1024)</f>
        <v>100.10624999999999</v>
      </c>
      <c r="K39" s="276"/>
      <c r="L39" s="24">
        <f ca="1">IF(ISERROR(MATCH(L$1,INDIRECT("Table!A"&amp;$Z39):INDIRECT("Table!" &amp; $AC$43 &amp; $Z39),0)),"",INDIRECT(CONCATENATE("Table!",ADDRESS($V39,MATCH(L$1,INDIRECT("Table!A" &amp; $Z39):INDIRECT("Table!" &amp; $AC$43 &amp; $Z39),0))))/1024)</f>
        <v>261.33</v>
      </c>
      <c r="M39" s="24">
        <f ca="1">IF(ISERROR(MATCH(M$1,INDIRECT("Table!A"&amp;$Z39):INDIRECT("Table!" &amp; $AC$43 &amp; $Z39),0)),"",INDIRECT(CONCATENATE("Table!",ADDRESS($V39,MATCH(M$1,INDIRECT("Table!A" &amp; $Z39):INDIRECT("Table!" &amp; $AC$43 &amp; $Z39),0))))/1024)</f>
        <v>314.67609375000001</v>
      </c>
      <c r="N39" s="24">
        <f ca="1">IF(ISERROR(MATCH(N$1,INDIRECT("Table!A"&amp;$Z39):INDIRECT("Table!" &amp; $AC$43 &amp; $Z39),0)),"",INDIRECT(CONCATENATE("Table!",ADDRESS($V39,MATCH(N$1,INDIRECT("Table!A" &amp; $Z39):INDIRECT("Table!" &amp; $AC$43 &amp; $Z39),0))))/1024)</f>
        <v>121.378828125</v>
      </c>
      <c r="O39" s="24">
        <f ca="1">IF(ISERROR(MATCH(O$1,INDIRECT("Table!A"&amp;$Z39):INDIRECT("Table!" &amp; $AC$43 &amp; $Z39),0)),"",INDIRECT(CONCATENATE("Table!",ADDRESS($V39,MATCH(O$1,INDIRECT("Table!A" &amp; $Z39):INDIRECT("Table!" &amp; $AC$43 &amp; $Z39),0))))/1024)</f>
        <v>221.22164062499999</v>
      </c>
      <c r="P39" s="24"/>
      <c r="Q39" s="276"/>
      <c r="R39" s="276"/>
      <c r="S39" s="24"/>
      <c r="T39" s="251"/>
      <c r="U39" s="251"/>
      <c r="V39" s="24">
        <f>MATCH($A39,Table!$A:$A,0)+$X$2-1</f>
        <v>443</v>
      </c>
      <c r="W39" s="251"/>
      <c r="X39" s="251"/>
      <c r="Y39" s="251"/>
      <c r="Z39" s="24">
        <f>MATCH($A39,Table!$A:$A,0)+$AB$2-1</f>
        <v>435</v>
      </c>
      <c r="AA39" s="251"/>
      <c r="AB39" s="251"/>
      <c r="AC39" s="389" t="s">
        <v>218</v>
      </c>
    </row>
    <row r="40" spans="1:29">
      <c r="A40" s="4">
        <v>41292</v>
      </c>
      <c r="B40" s="24">
        <f ca="1">IF(ISERROR(MATCH(B$1,INDIRECT("Table!A"&amp;$Z40):INDIRECT("Table!" &amp; $AC$43 &amp; $Z40),0)),"",INDIRECT(CONCATENATE("Table!",ADDRESS($V40,MATCH(B$1,INDIRECT("Table!A" &amp; $Z40):INDIRECT("Table!" &amp; $AC$43 &amp; $Z40),0))))/1024)</f>
        <v>185.06484374999999</v>
      </c>
      <c r="C40" s="24">
        <f ca="1">IF(ISERROR(MATCH(C$1,INDIRECT("Table!A"&amp;$Z40):INDIRECT("Table!" &amp; $AC$43 &amp; $Z40),0)),"",INDIRECT(CONCATENATE("Table!",ADDRESS($V40,MATCH(C$1,INDIRECT("Table!A" &amp; $Z40):INDIRECT("Table!" &amp; $AC$43 &amp; $Z40),0))))/1024)</f>
        <v>88.284492187499993</v>
      </c>
      <c r="D40" s="24">
        <f ca="1">IF(ISERROR(MATCH(D$1,INDIRECT("Table!A"&amp;$Z40):INDIRECT("Table!" &amp; $AC$43 &amp; $Z40),0)),"",INDIRECT(CONCATENATE("Table!",ADDRESS($V40,MATCH(D$1,INDIRECT("Table!A" &amp; $Z40):INDIRECT("Table!" &amp; $AC$43 &amp; $Z40),0))))/1024)</f>
        <v>88.91015625</v>
      </c>
      <c r="E40" s="24">
        <f ca="1">IF(ISERROR(MATCH(E$1,INDIRECT("Table!A"&amp;$Z40):INDIRECT("Table!" &amp; $AC$43 &amp; $Z40),0)),"",INDIRECT(CONCATENATE("Table!",ADDRESS($V40,MATCH(E$1,INDIRECT("Table!A" &amp; $Z40):INDIRECT("Table!" &amp; $AC$43 &amp; $Z40),0))))/1024)</f>
        <v>269.99050781249997</v>
      </c>
      <c r="F40" s="24">
        <f ca="1">IF(ISERROR(MATCH(F$1,INDIRECT("Table!A"&amp;$Z40):INDIRECT("Table!" &amp; $AC$43 &amp; $Z40),0)),"",INDIRECT(CONCATENATE("Table!",ADDRESS($V40,MATCH(F$1,INDIRECT("Table!A" &amp; $Z40):INDIRECT("Table!" &amp; $AC$43 &amp; $Z40),0))))/1024)</f>
        <v>230.96882812499999</v>
      </c>
      <c r="G40" s="24">
        <f ca="1">IF(ISERROR(MATCH(G$1,INDIRECT("Table!A"&amp;$Z40):INDIRECT("Table!" &amp; $AC$43 &amp; $Z40),0)),"",INDIRECT(CONCATENATE("Table!",ADDRESS($V40,MATCH(G$1,INDIRECT("Table!A" &amp; $Z40):INDIRECT("Table!" &amp; $AC$43 &amp; $Z40),0))))/1024)</f>
        <v>436.77937499999996</v>
      </c>
      <c r="H40" s="24">
        <f ca="1">IF(ISERROR(MATCH(H$1,INDIRECT("Table!A"&amp;$Z40):INDIRECT("Table!" &amp; $AC$43 &amp; $Z40),0)),"",INDIRECT(CONCATENATE("Table!",ADDRESS($V40,MATCH(H$1,INDIRECT("Table!A" &amp; $Z40):INDIRECT("Table!" &amp; $AC$43 &amp; $Z40),0))))/1024)</f>
        <v>100.10624999999999</v>
      </c>
      <c r="K40" s="276"/>
      <c r="L40" s="24">
        <f ca="1">IF(ISERROR(MATCH(L$1,INDIRECT("Table!A"&amp;$Z40):INDIRECT("Table!" &amp; $AC$43 &amp; $Z40),0)),"",INDIRECT(CONCATENATE("Table!",ADDRESS($V40,MATCH(L$1,INDIRECT("Table!A" &amp; $Z40):INDIRECT("Table!" &amp; $AC$43 &amp; $Z40),0))))/1024)</f>
        <v>261.33</v>
      </c>
      <c r="M40" s="24">
        <f ca="1">IF(ISERROR(MATCH(M$1,INDIRECT("Table!A"&amp;$Z40):INDIRECT("Table!" &amp; $AC$43 &amp; $Z40),0)),"",INDIRECT(CONCATENATE("Table!",ADDRESS($V40,MATCH(M$1,INDIRECT("Table!A" &amp; $Z40):INDIRECT("Table!" &amp; $AC$43 &amp; $Z40),0))))/1024)</f>
        <v>314.67609375000001</v>
      </c>
      <c r="N40" s="24">
        <f ca="1">IF(ISERROR(MATCH(N$1,INDIRECT("Table!A"&amp;$Z40):INDIRECT("Table!" &amp; $AC$43 &amp; $Z40),0)),"",INDIRECT(CONCATENATE("Table!",ADDRESS($V40,MATCH(N$1,INDIRECT("Table!A" &amp; $Z40):INDIRECT("Table!" &amp; $AC$43 &amp; $Z40),0))))/1024)</f>
        <v>121.378828125</v>
      </c>
      <c r="O40" s="24">
        <f ca="1">IF(ISERROR(MATCH(O$1,INDIRECT("Table!A"&amp;$Z40):INDIRECT("Table!" &amp; $AC$43 &amp; $Z40),0)),"",INDIRECT(CONCATENATE("Table!",ADDRESS($V40,MATCH(O$1,INDIRECT("Table!A" &amp; $Z40):INDIRECT("Table!" &amp; $AC$43 &amp; $Z40),0))))/1024)</f>
        <v>221.22164062499999</v>
      </c>
      <c r="P40" s="24"/>
      <c r="Q40" s="276"/>
      <c r="R40" s="276"/>
      <c r="S40" s="24"/>
      <c r="T40" s="250"/>
      <c r="U40" s="250"/>
      <c r="V40" s="24">
        <f>MATCH($A40,Table!$A:$A,0)+$X$2-1</f>
        <v>455</v>
      </c>
      <c r="W40" s="250"/>
      <c r="X40" s="250"/>
      <c r="Y40" s="250"/>
      <c r="Z40" s="24">
        <f>MATCH($A40,Table!$A:$A,0)+$AB$2-1</f>
        <v>447</v>
      </c>
      <c r="AA40" s="250"/>
      <c r="AB40" s="250"/>
      <c r="AC40" s="389" t="s">
        <v>218</v>
      </c>
    </row>
    <row r="41" spans="1:29">
      <c r="A41" s="4">
        <v>41289</v>
      </c>
      <c r="B41" s="24">
        <f ca="1">IF(ISERROR(MATCH(B$1,INDIRECT("Table!A"&amp;$Z41):INDIRECT("Table!" &amp; $AC$43 &amp; $Z41),0)),"",INDIRECT(CONCATENATE("Table!",ADDRESS($V41,MATCH(B$1,INDIRECT("Table!A" &amp; $Z41):INDIRECT("Table!" &amp; $AC$43 &amp; $Z41),0))))/1024)</f>
        <v>185.06484374999999</v>
      </c>
      <c r="C41" s="24">
        <f ca="1">IF(ISERROR(MATCH(C$1,INDIRECT("Table!A"&amp;$Z41):INDIRECT("Table!" &amp; $AC$43 &amp; $Z41),0)),"",INDIRECT(CONCATENATE("Table!",ADDRESS($V41,MATCH(C$1,INDIRECT("Table!A" &amp; $Z41):INDIRECT("Table!" &amp; $AC$43 &amp; $Z41),0))))/1024)</f>
        <v>88.284492187499993</v>
      </c>
      <c r="D41" s="24">
        <f ca="1">IF(ISERROR(MATCH(D$1,INDIRECT("Table!A"&amp;$Z41):INDIRECT("Table!" &amp; $AC$43 &amp; $Z41),0)),"",INDIRECT(CONCATENATE("Table!",ADDRESS($V41,MATCH(D$1,INDIRECT("Table!A" &amp; $Z41):INDIRECT("Table!" &amp; $AC$43 &amp; $Z41),0))))/1024)</f>
        <v>88.91015625</v>
      </c>
      <c r="E41" s="24">
        <f ca="1">IF(ISERROR(MATCH(E$1,INDIRECT("Table!A"&amp;$Z41):INDIRECT("Table!" &amp; $AC$43 &amp; $Z41),0)),"",INDIRECT(CONCATENATE("Table!",ADDRESS($V41,MATCH(E$1,INDIRECT("Table!A" &amp; $Z41):INDIRECT("Table!" &amp; $AC$43 &amp; $Z41),0))))/1024)</f>
        <v>269.99050781249997</v>
      </c>
      <c r="F41" s="24">
        <f ca="1">IF(ISERROR(MATCH(F$1,INDIRECT("Table!A"&amp;$Z41):INDIRECT("Table!" &amp; $AC$43 &amp; $Z41),0)),"",INDIRECT(CONCATENATE("Table!",ADDRESS($V41,MATCH(F$1,INDIRECT("Table!A" &amp; $Z41):INDIRECT("Table!" &amp; $AC$43 &amp; $Z41),0))))/1024)</f>
        <v>230.96882812499999</v>
      </c>
      <c r="G41" s="24">
        <f ca="1">IF(ISERROR(MATCH(G$1,INDIRECT("Table!A"&amp;$Z41):INDIRECT("Table!" &amp; $AC$43 &amp; $Z41),0)),"",INDIRECT(CONCATENATE("Table!",ADDRESS($V41,MATCH(G$1,INDIRECT("Table!A" &amp; $Z41):INDIRECT("Table!" &amp; $AC$43 &amp; $Z41),0))))/1024)</f>
        <v>436.77937499999996</v>
      </c>
      <c r="H41" s="24">
        <f ca="1">IF(ISERROR(MATCH(H$1,INDIRECT("Table!A"&amp;$Z41):INDIRECT("Table!" &amp; $AC$43 &amp; $Z41),0)),"",INDIRECT(CONCATENATE("Table!",ADDRESS($V41,MATCH(H$1,INDIRECT("Table!A" &amp; $Z41):INDIRECT("Table!" &amp; $AC$43 &amp; $Z41),0))))/1024)</f>
        <v>100.10624999999999</v>
      </c>
      <c r="K41" s="276"/>
      <c r="L41" s="24">
        <f ca="1">IF(ISERROR(MATCH(L$1,INDIRECT("Table!A"&amp;$Z41):INDIRECT("Table!" &amp; $AC$43 &amp; $Z41),0)),"",INDIRECT(CONCATENATE("Table!",ADDRESS($V41,MATCH(L$1,INDIRECT("Table!A" &amp; $Z41):INDIRECT("Table!" &amp; $AC$43 &amp; $Z41),0))))/1024)</f>
        <v>261.33</v>
      </c>
      <c r="M41" s="24">
        <f ca="1">IF(ISERROR(MATCH(M$1,INDIRECT("Table!A"&amp;$Z41):INDIRECT("Table!" &amp; $AC$43 &amp; $Z41),0)),"",INDIRECT(CONCATENATE("Table!",ADDRESS($V41,MATCH(M$1,INDIRECT("Table!A" &amp; $Z41):INDIRECT("Table!" &amp; $AC$43 &amp; $Z41),0))))/1024)</f>
        <v>314.67609375000001</v>
      </c>
      <c r="N41" s="24">
        <f ca="1">IF(ISERROR(MATCH(N$1,INDIRECT("Table!A"&amp;$Z41):INDIRECT("Table!" &amp; $AC$43 &amp; $Z41),0)),"",INDIRECT(CONCATENATE("Table!",ADDRESS($V41,MATCH(N$1,INDIRECT("Table!A" &amp; $Z41):INDIRECT("Table!" &amp; $AC$43 &amp; $Z41),0))))/1024)</f>
        <v>121.378828125</v>
      </c>
      <c r="O41" s="24">
        <f ca="1">IF(ISERROR(MATCH(O$1,INDIRECT("Table!A"&amp;$Z41):INDIRECT("Table!" &amp; $AC$43 &amp; $Z41),0)),"",INDIRECT(CONCATENATE("Table!",ADDRESS($V41,MATCH(O$1,INDIRECT("Table!A" &amp; $Z41):INDIRECT("Table!" &amp; $AC$43 &amp; $Z41),0))))/1024)</f>
        <v>221.22164062499999</v>
      </c>
      <c r="P41" s="24"/>
      <c r="Q41" s="276"/>
      <c r="R41" s="276"/>
      <c r="S41" s="24"/>
      <c r="T41" s="250"/>
      <c r="U41" s="250"/>
      <c r="V41" s="24">
        <f>MATCH($A41,Table!$A:$A,0)+$X$2-1</f>
        <v>467</v>
      </c>
      <c r="W41" s="250"/>
      <c r="X41" s="250"/>
      <c r="Y41" s="250"/>
      <c r="Z41" s="24">
        <f>MATCH($A41,Table!$A:$A,0)+$AB$2-1</f>
        <v>459</v>
      </c>
      <c r="AA41" s="250"/>
      <c r="AB41" s="250"/>
      <c r="AC41" s="389" t="s">
        <v>218</v>
      </c>
    </row>
    <row r="42" spans="1:29">
      <c r="A42" s="4">
        <v>41285</v>
      </c>
      <c r="B42" s="24">
        <f ca="1">IF(ISERROR(MATCH(B$1,INDIRECT("Table!A"&amp;$Z42):INDIRECT("Table!" &amp; $AC$43 &amp; $Z42),0)),"",INDIRECT(CONCATENATE("Table!",ADDRESS($V42,MATCH(B$1,INDIRECT("Table!A" &amp; $Z42):INDIRECT("Table!" &amp; $AC$43 &amp; $Z42),0))))/1024)</f>
        <v>181.179140625</v>
      </c>
      <c r="C42" s="24">
        <f ca="1">IF(ISERROR(MATCH(C$1,INDIRECT("Table!A"&amp;$Z42):INDIRECT("Table!" &amp; $AC$43 &amp; $Z42),0)),"",INDIRECT(CONCATENATE("Table!",ADDRESS($V42,MATCH(C$1,INDIRECT("Table!A" &amp; $Z42):INDIRECT("Table!" &amp; $AC$43 &amp; $Z42),0))))/1024)</f>
        <v>88.976015625000002</v>
      </c>
      <c r="D42" s="24">
        <f ca="1">IF(ISERROR(MATCH(D$1,INDIRECT("Table!A"&amp;$Z42):INDIRECT("Table!" &amp; $AC$43 &amp; $Z42),0)),"",INDIRECT(CONCATENATE("Table!",ADDRESS($V42,MATCH(D$1,INDIRECT("Table!A" &amp; $Z42):INDIRECT("Table!" &amp; $AC$43 &amp; $Z42),0))))/1024)</f>
        <v>89.469960937499991</v>
      </c>
      <c r="E42" s="24">
        <f ca="1">IF(ISERROR(MATCH(E$1,INDIRECT("Table!A"&amp;$Z42):INDIRECT("Table!" &amp; $AC$43 &amp; $Z42),0)),"",INDIRECT(CONCATENATE("Table!",ADDRESS($V42,MATCH(E$1,INDIRECT("Table!A" &amp; $Z42):INDIRECT("Table!" &amp; $AC$43 &amp; $Z42),0))))/1024)</f>
        <v>270.38566406249998</v>
      </c>
      <c r="F42" s="24">
        <f ca="1">IF(ISERROR(MATCH(F$1,INDIRECT("Table!A"&amp;$Z42):INDIRECT("Table!" &amp; $AC$43 &amp; $Z42),0)),"",INDIRECT(CONCATENATE("Table!",ADDRESS($V42,MATCH(F$1,INDIRECT("Table!A" &amp; $Z42):INDIRECT("Table!" &amp; $AC$43 &amp; $Z42),0))))/1024)</f>
        <v>230.96882812499999</v>
      </c>
      <c r="G42" s="24">
        <f ca="1">IF(ISERROR(MATCH(G$1,INDIRECT("Table!A"&amp;$Z42):INDIRECT("Table!" &amp; $AC$43 &amp; $Z42),0)),"",INDIRECT(CONCATENATE("Table!",ADDRESS($V42,MATCH(G$1,INDIRECT("Table!A" &amp; $Z42):INDIRECT("Table!" &amp; $AC$43 &amp; $Z42),0))))/1024)</f>
        <v>436.81230468749999</v>
      </c>
      <c r="H42" s="24">
        <f ca="1">IF(ISERROR(MATCH(H$1,INDIRECT("Table!A"&amp;$Z42):INDIRECT("Table!" &amp; $AC$43 &amp; $Z42),0)),"",INDIRECT(CONCATENATE("Table!",ADDRESS($V42,MATCH(H$1,INDIRECT("Table!A" &amp; $Z42):INDIRECT("Table!" &amp; $AC$43 &amp; $Z42),0))))/1024)</f>
        <v>100.10624999999999</v>
      </c>
      <c r="K42" s="276"/>
      <c r="L42" s="24">
        <f ca="1">IF(ISERROR(MATCH(L$1,INDIRECT("Table!A"&amp;$Z42):INDIRECT("Table!" &amp; $AC$43 &amp; $Z42),0)),"",INDIRECT(CONCATENATE("Table!",ADDRESS($V42,MATCH(L$1,INDIRECT("Table!A" &amp; $Z42):INDIRECT("Table!" &amp; $AC$43 &amp; $Z42),0))))/1024)</f>
        <v>261.52757812499999</v>
      </c>
      <c r="M42" s="24">
        <f ca="1">IF(ISERROR(MATCH(M$1,INDIRECT("Table!A"&amp;$Z42):INDIRECT("Table!" &amp; $AC$43 &amp; $Z42),0)),"",INDIRECT(CONCATENATE("Table!",ADDRESS($V42,MATCH(M$1,INDIRECT("Table!A" &amp; $Z42):INDIRECT("Table!" &amp; $AC$43 &amp; $Z42),0))))/1024)</f>
        <v>314.70902343749998</v>
      </c>
      <c r="N42" s="24">
        <f ca="1">IF(ISERROR(MATCH(N$1,INDIRECT("Table!A"&amp;$Z42):INDIRECT("Table!" &amp; $AC$43 &amp; $Z42),0)),"",INDIRECT(CONCATENATE("Table!",ADDRESS($V42,MATCH(N$1,INDIRECT("Table!A" &amp; $Z42):INDIRECT("Table!" &amp; $AC$43 &amp; $Z42),0))))/1024)</f>
        <v>121.378828125</v>
      </c>
      <c r="O42" s="24">
        <f ca="1">IF(ISERROR(MATCH(O$1,INDIRECT("Table!A"&amp;$Z42):INDIRECT("Table!" &amp; $AC$43 &amp; $Z42),0)),"",INDIRECT(CONCATENATE("Table!",ADDRESS($V42,MATCH(O$1,INDIRECT("Table!A" &amp; $Z42):INDIRECT("Table!" &amp; $AC$43 &amp; $Z42),0))))/1024)</f>
        <v>221.22164062499999</v>
      </c>
      <c r="P42" s="24"/>
      <c r="Q42" s="276"/>
      <c r="R42" s="276"/>
      <c r="S42" s="24"/>
      <c r="T42" s="249"/>
      <c r="U42" s="249"/>
      <c r="V42" s="24">
        <f>MATCH($A42,Table!$A:$A,0)+$X$2-1</f>
        <v>479</v>
      </c>
      <c r="W42" s="249"/>
      <c r="X42" s="249"/>
      <c r="Y42" s="249"/>
      <c r="Z42" s="24">
        <f>MATCH($A42,Table!$A:$A,0)+$AB$2-1</f>
        <v>471</v>
      </c>
      <c r="AA42" s="249"/>
      <c r="AB42" s="249"/>
      <c r="AC42" s="389" t="s">
        <v>218</v>
      </c>
    </row>
    <row r="43" spans="1:29">
      <c r="A43" s="4">
        <v>41283</v>
      </c>
      <c r="B43" s="24">
        <f ca="1">IF(ISERROR(MATCH(B$1,INDIRECT("Table!A"&amp;$Z43):INDIRECT("Table!" &amp; $AC$43 &amp; $Z43),0)),"",INDIRECT(CONCATENATE("Table!",ADDRESS($V43,MATCH(B$1,INDIRECT("Table!A" &amp; $Z43):INDIRECT("Table!" &amp; $AC$43 &amp; $Z43),0))))/1024)</f>
        <v>181.179140625</v>
      </c>
      <c r="C43" s="24">
        <f ca="1">IF(ISERROR(MATCH(C$1,INDIRECT("Table!A"&amp;$Z43):INDIRECT("Table!" &amp; $AC$43 &amp; $Z43),0)),"",INDIRECT(CONCATENATE("Table!",ADDRESS($V43,MATCH(C$1,INDIRECT("Table!A" &amp; $Z43):INDIRECT("Table!" &amp; $AC$43 &amp; $Z43),0))))/1024)</f>
        <v>88.976015625000002</v>
      </c>
      <c r="D43" s="24">
        <f ca="1">IF(ISERROR(MATCH(D$1,INDIRECT("Table!A"&amp;$Z43):INDIRECT("Table!" &amp; $AC$43 &amp; $Z43),0)),"",INDIRECT(CONCATENATE("Table!",ADDRESS($V43,MATCH(D$1,INDIRECT("Table!A" &amp; $Z43):INDIRECT("Table!" &amp; $AC$43 &amp; $Z43),0))))/1024)</f>
        <v>89.469960937499991</v>
      </c>
      <c r="E43" s="24">
        <f ca="1">IF(ISERROR(MATCH(E$1,INDIRECT("Table!A"&amp;$Z43):INDIRECT("Table!" &amp; $AC$43 &amp; $Z43),0)),"",INDIRECT(CONCATENATE("Table!",ADDRESS($V43,MATCH(E$1,INDIRECT("Table!A" &amp; $Z43):INDIRECT("Table!" &amp; $AC$43 &amp; $Z43),0))))/1024)</f>
        <v>270.38566406249998</v>
      </c>
      <c r="F43" s="24">
        <f ca="1">IF(ISERROR(MATCH(F$1,INDIRECT("Table!A"&amp;$Z43):INDIRECT("Table!" &amp; $AC$43 &amp; $Z43),0)),"",INDIRECT(CONCATENATE("Table!",ADDRESS($V43,MATCH(F$1,INDIRECT("Table!A" &amp; $Z43):INDIRECT("Table!" &amp; $AC$43 &amp; $Z43),0))))/1024)</f>
        <v>230.96882812499999</v>
      </c>
      <c r="G43" s="24">
        <f ca="1">IF(ISERROR(MATCH(G$1,INDIRECT("Table!A"&amp;$Z43):INDIRECT("Table!" &amp; $AC$43 &amp; $Z43),0)),"",INDIRECT(CONCATENATE("Table!",ADDRESS($V43,MATCH(G$1,INDIRECT("Table!A" &amp; $Z43):INDIRECT("Table!" &amp; $AC$43 &amp; $Z43),0))))/1024)</f>
        <v>425.05640625000001</v>
      </c>
      <c r="H43" s="24">
        <f ca="1">IF(ISERROR(MATCH(H$1,INDIRECT("Table!A"&amp;$Z43):INDIRECT("Table!" &amp; $AC$43 &amp; $Z43),0)),"",INDIRECT(CONCATENATE("Table!",ADDRESS($V43,MATCH(H$1,INDIRECT("Table!A" &amp; $Z43):INDIRECT("Table!" &amp; $AC$43 &amp; $Z43),0))))/1024)</f>
        <v>100.10624999999999</v>
      </c>
      <c r="K43" s="276"/>
      <c r="L43" s="24">
        <f ca="1">IF(ISERROR(MATCH(L$1,INDIRECT("Table!A"&amp;$Z43):INDIRECT("Table!" &amp; $AC$43 &amp; $Z43),0)),"",INDIRECT(CONCATENATE("Table!",ADDRESS($V43,MATCH(L$1,INDIRECT("Table!A" &amp; $Z43):INDIRECT("Table!" &amp; $AC$43 &amp; $Z43),0))))/1024)</f>
        <v>261.52757812499999</v>
      </c>
      <c r="M43" s="24">
        <f ca="1">IF(ISERROR(MATCH(M$1,INDIRECT("Table!A"&amp;$Z43):INDIRECT("Table!" &amp; $AC$43 &amp; $Z43),0)),"",INDIRECT(CONCATENATE("Table!",ADDRESS($V43,MATCH(M$1,INDIRECT("Table!A" &amp; $Z43):INDIRECT("Table!" &amp; $AC$43 &amp; $Z43),0))))/1024)</f>
        <v>314.70902343749998</v>
      </c>
      <c r="N43" s="24">
        <f ca="1">IF(ISERROR(MATCH(N$1,INDIRECT("Table!A"&amp;$Z43):INDIRECT("Table!" &amp; $AC$43 &amp; $Z43),0)),"",INDIRECT(CONCATENATE("Table!",ADDRESS($V43,MATCH(N$1,INDIRECT("Table!A" &amp; $Z43):INDIRECT("Table!" &amp; $AC$43 &amp; $Z43),0))))/1024)</f>
        <v>121.378828125</v>
      </c>
      <c r="O43" s="24">
        <f ca="1">IF(ISERROR(MATCH(O$1,INDIRECT("Table!A"&amp;$Z43):INDIRECT("Table!" &amp; $AC$43 &amp; $Z43),0)),"",INDIRECT(CONCATENATE("Table!",ADDRESS($V43,MATCH(O$1,INDIRECT("Table!A" &amp; $Z43):INDIRECT("Table!" &amp; $AC$43 &amp; $Z43),0))))/1024)</f>
        <v>221.22164062499999</v>
      </c>
      <c r="P43" s="24"/>
      <c r="Q43" s="276"/>
      <c r="R43" s="276"/>
      <c r="S43" s="24"/>
      <c r="T43" s="248"/>
      <c r="U43" s="248"/>
      <c r="V43" s="24">
        <f>MATCH($A43,Table!$A:$A,0)+$X$2-1</f>
        <v>491</v>
      </c>
      <c r="W43" s="248"/>
      <c r="X43" s="248"/>
      <c r="Y43" s="248"/>
      <c r="Z43" s="24">
        <f>MATCH($A43,Table!$A:$A,0)+$AB$2-1</f>
        <v>483</v>
      </c>
      <c r="AA43" s="248"/>
      <c r="AB43" s="248"/>
      <c r="AC43" s="389" t="s">
        <v>218</v>
      </c>
    </row>
    <row r="44" spans="1:29">
      <c r="B44" s="24" t="str">
        <f ca="1">IF(ISERROR(MATCH(B$1,INDIRECT("Table!A"&amp;$Y44):INDIRECT("Table!" &amp; $AA$210 &amp; $Y44),0)),"",INDIRECT(CONCATENATE("Table!",ADDRESS($U44,MATCH(B$1,INDIRECT("Table!A" &amp; $Y44):INDIRECT("Table!" &amp; $AA$210 &amp; $Y44),0))))/1024)</f>
        <v/>
      </c>
      <c r="C44" s="24" t="str">
        <f ca="1">IF(ISERROR(MATCH(C$1,INDIRECT("Table!A"&amp;$Y44):INDIRECT("Table!" &amp; $AA$210 &amp; $Y44),0)),"",INDIRECT(CONCATENATE("Table!",ADDRESS($U44,MATCH(C$1,INDIRECT("Table!A" &amp; $Y44):INDIRECT("Table!" &amp; $AA$210 &amp; $Y44),0))))/1024)</f>
        <v/>
      </c>
      <c r="D44" s="24" t="str">
        <f ca="1">IF(ISERROR(MATCH(D$1,INDIRECT("Table!A"&amp;$Y44):INDIRECT("Table!" &amp; $AA$210 &amp; $Y44),0)),"",INDIRECT(CONCATENATE("Table!",ADDRESS($U44,MATCH(D$1,INDIRECT("Table!A" &amp; $Y44):INDIRECT("Table!" &amp; $AA$210 &amp; $Y44),0))))/1024)</f>
        <v/>
      </c>
      <c r="E44" s="24" t="str">
        <f ca="1">IF(ISERROR(MATCH(E$1,INDIRECT("Table!A"&amp;$Y44):INDIRECT("Table!" &amp; $AA$210 &amp; $Y44),0)),"",INDIRECT(CONCATENATE("Table!",ADDRESS($U44,MATCH(E$1,INDIRECT("Table!A" &amp; $Y44):INDIRECT("Table!" &amp; $AA$210 &amp; $Y44),0))))/1024)</f>
        <v/>
      </c>
      <c r="F44" s="24" t="str">
        <f ca="1">IF(ISERROR(MATCH(F$1,INDIRECT("Table!A"&amp;$Y44):INDIRECT("Table!" &amp; $AA$210 &amp; $Y44),0)),"",INDIRECT(CONCATENATE("Table!",ADDRESS($U44,MATCH(F$1,INDIRECT("Table!A" &amp; $Y44):INDIRECT("Table!" &amp; $AA$210 &amp; $Y44),0))))/1024)</f>
        <v/>
      </c>
      <c r="G44" s="24" t="str">
        <f ca="1">IF(ISERROR(MATCH(G$1,INDIRECT("Table!A"&amp;$Y44):INDIRECT("Table!" &amp; $AA$210 &amp; $Y44),0)),"",INDIRECT(CONCATENATE("Table!",ADDRESS($U44,MATCH(G$1,INDIRECT("Table!A" &amp; $Y44):INDIRECT("Table!" &amp; $AA$210 &amp; $Y44),0))))/1024)</f>
        <v/>
      </c>
      <c r="H44" s="24" t="str">
        <f ca="1">IF(ISERROR(MATCH(H$1,INDIRECT("Table!A"&amp;$Y44):INDIRECT("Table!" &amp; $AA$210 &amp; $Y44),0)),"",INDIRECT(CONCATENATE("Table!",ADDRESS($U44,MATCH(H$1,INDIRECT("Table!A" &amp; $Y44):INDIRECT("Table!" &amp; $AA$210 &amp; $Y44),0))))/1024)</f>
        <v/>
      </c>
      <c r="K44" s="24" t="str">
        <f ca="1">IF(ISERROR(MATCH(L$1,INDIRECT("Table!A"&amp;$Y44):INDIRECT("Table!" &amp; $AA$210 &amp; $Y44),0)),"",INDIRECT(CONCATENATE("Table!",ADDRESS($U44,MATCH(L$1,INDIRECT("Table!A" &amp; $Y44):INDIRECT("Table!" &amp; $AA$210 &amp; $Y44),0))))/1024)</f>
        <v/>
      </c>
      <c r="L44" s="24" t="str">
        <f ca="1">IF(ISERROR(MATCH(M$1,INDIRECT("Table!A"&amp;$Y44):INDIRECT("Table!" &amp; $AA$210 &amp; $Y44),0)),"",INDIRECT(CONCATENATE("Table!",ADDRESS($U44,MATCH(M$1,INDIRECT("Table!A" &amp; $Y44):INDIRECT("Table!" &amp; $AA$210 &amp; $Y44),0))))/1024)</f>
        <v/>
      </c>
      <c r="M44" s="24" t="str">
        <f ca="1">IF(ISERROR(MATCH(N$1,INDIRECT("Table!A"&amp;$Y44):INDIRECT("Table!" &amp; $AA$210 &amp; $Y44),0)),"",INDIRECT(CONCATENATE("Table!",ADDRESS($U44,MATCH(N$1,INDIRECT("Table!A" &amp; $Y44):INDIRECT("Table!" &amp; $AA$210 &amp; $Y44),0))))/1024)</f>
        <v/>
      </c>
      <c r="N44" s="24" t="str">
        <f ca="1">IF(ISERROR(MATCH(O$1,INDIRECT("Table!A"&amp;$Y44):INDIRECT("Table!" &amp; $AA$210 &amp; $Y44),0)),"",INDIRECT(CONCATENATE("Table!",ADDRESS($U44,MATCH(O$1,INDIRECT("Table!A" &amp; $Y44):INDIRECT("Table!" &amp; $AA$210 &amp; $Y44),0))))/1024)</f>
        <v/>
      </c>
      <c r="O44" s="24"/>
      <c r="P44" s="276"/>
      <c r="Q44" s="24"/>
      <c r="R44" s="276"/>
      <c r="S44" s="247"/>
      <c r="T44" s="247"/>
      <c r="U44" s="24"/>
      <c r="V44" s="247"/>
      <c r="W44" s="247"/>
      <c r="X44" s="247"/>
      <c r="Y44" s="24"/>
      <c r="Z44" s="247"/>
      <c r="AA44" s="247"/>
      <c r="AB44" s="247"/>
    </row>
    <row r="45" spans="1:29">
      <c r="B45" s="24" t="str">
        <f ca="1">IF(ISERROR(MATCH(B$1,INDIRECT("Table!A"&amp;$X45):INDIRECT("Table!" &amp; $AA$210 &amp; $X45),0)),"",INDIRECT(CONCATENATE("Table!",ADDRESS($T45,MATCH(B$1,INDIRECT("Table!A" &amp; $X45):INDIRECT("Table!" &amp; $AA$210 &amp; $X45),0))))/1024)</f>
        <v/>
      </c>
      <c r="C45" s="24" t="str">
        <f ca="1">IF(ISERROR(MATCH(C$1,INDIRECT("Table!A"&amp;$X45):INDIRECT("Table!" &amp; $AA$210 &amp; $X45),0)),"",INDIRECT(CONCATENATE("Table!",ADDRESS($T45,MATCH(C$1,INDIRECT("Table!A" &amp; $X45):INDIRECT("Table!" &amp; $AA$210 &amp; $X45),0))))/1024)</f>
        <v/>
      </c>
      <c r="D45" s="24" t="str">
        <f ca="1">IF(ISERROR(MATCH(D$1,INDIRECT("Table!A"&amp;$X45):INDIRECT("Table!" &amp; $AA$210 &amp; $X45),0)),"",INDIRECT(CONCATENATE("Table!",ADDRESS($T45,MATCH(D$1,INDIRECT("Table!A" &amp; $X45):INDIRECT("Table!" &amp; $AA$210 &amp; $X45),0))))/1024)</f>
        <v/>
      </c>
      <c r="E45" s="24" t="str">
        <f ca="1">IF(ISERROR(MATCH(E$1,INDIRECT("Table!A"&amp;$X45):INDIRECT("Table!" &amp; $AA$210 &amp; $X45),0)),"",INDIRECT(CONCATENATE("Table!",ADDRESS($T45,MATCH(E$1,INDIRECT("Table!A" &amp; $X45):INDIRECT("Table!" &amp; $AA$210 &amp; $X45),0))))/1024)</f>
        <v/>
      </c>
      <c r="F45" s="24" t="str">
        <f ca="1">IF(ISERROR(MATCH(F$1,INDIRECT("Table!A"&amp;$X45):INDIRECT("Table!" &amp; $AA$210 &amp; $X45),0)),"",INDIRECT(CONCATENATE("Table!",ADDRESS($T45,MATCH(F$1,INDIRECT("Table!A" &amp; $X45):INDIRECT("Table!" &amp; $AA$210 &amp; $X45),0))))/1024)</f>
        <v/>
      </c>
      <c r="G45" s="24" t="str">
        <f ca="1">IF(ISERROR(MATCH(G$1,INDIRECT("Table!A"&amp;$X45):INDIRECT("Table!" &amp; $AA$210 &amp; $X45),0)),"",INDIRECT(CONCATENATE("Table!",ADDRESS($T45,MATCH(G$1,INDIRECT("Table!A" &amp; $X45):INDIRECT("Table!" &amp; $AA$210 &amp; $X45),0))))/1024)</f>
        <v/>
      </c>
      <c r="H45" s="24" t="str">
        <f ca="1">IF(ISERROR(MATCH(H$1,INDIRECT("Table!A"&amp;$X45):INDIRECT("Table!" &amp; $AA$210 &amp; $X45),0)),"",INDIRECT(CONCATENATE("Table!",ADDRESS($T45,MATCH(H$1,INDIRECT("Table!A" &amp; $X45):INDIRECT("Table!" &amp; $AA$210 &amp; $X45),0))))/1024)</f>
        <v/>
      </c>
      <c r="K45" s="24" t="str">
        <f ca="1">IF(ISERROR(MATCH(L$1,INDIRECT("Table!A"&amp;$X45):INDIRECT("Table!" &amp; $AA$210 &amp; $X45),0)),"",INDIRECT(CONCATENATE("Table!",ADDRESS($T45,MATCH(L$1,INDIRECT("Table!A" &amp; $X45):INDIRECT("Table!" &amp; $AA$210 &amp; $X45),0))))/1024)</f>
        <v/>
      </c>
      <c r="L45" s="24" t="str">
        <f ca="1">IF(ISERROR(MATCH(M$1,INDIRECT("Table!A"&amp;$X45):INDIRECT("Table!" &amp; $AA$210 &amp; $X45),0)),"",INDIRECT(CONCATENATE("Table!",ADDRESS($T45,MATCH(M$1,INDIRECT("Table!A" &amp; $X45):INDIRECT("Table!" &amp; $AA$210 &amp; $X45),0))))/1024)</f>
        <v/>
      </c>
      <c r="M45" s="24" t="str">
        <f ca="1">IF(ISERROR(MATCH(N$1,INDIRECT("Table!A"&amp;$X45):INDIRECT("Table!" &amp; $AA$210 &amp; $X45),0)),"",INDIRECT(CONCATENATE("Table!",ADDRESS($T45,MATCH(N$1,INDIRECT("Table!A" &amp; $X45):INDIRECT("Table!" &amp; $AA$210 &amp; $X45),0))))/1024)</f>
        <v/>
      </c>
      <c r="N45" s="24" t="str">
        <f ca="1">IF(ISERROR(MATCH(O$1,INDIRECT("Table!A"&amp;$X45):INDIRECT("Table!" &amp; $AA$210 &amp; $X45),0)),"",INDIRECT(CONCATENATE("Table!",ADDRESS($T45,MATCH(O$1,INDIRECT("Table!A" &amp; $X45):INDIRECT("Table!" &amp; $AA$210 &amp; $X45),0))))/1024)</f>
        <v/>
      </c>
      <c r="O45" s="24"/>
      <c r="P45" s="276"/>
      <c r="Q45" s="24"/>
      <c r="R45" s="246"/>
      <c r="S45" s="246"/>
      <c r="T45" s="24"/>
      <c r="U45" s="246"/>
      <c r="V45" s="246"/>
      <c r="W45" s="246"/>
      <c r="X45" s="24"/>
      <c r="Y45" s="246"/>
      <c r="Z45" s="246"/>
      <c r="AA45" s="246"/>
    </row>
    <row r="46" spans="1:29">
      <c r="B46" s="24" t="str">
        <f ca="1">IF(ISERROR(MATCH(B$1,INDIRECT("Table!A"&amp;$X46):INDIRECT("Table!" &amp; $AA$210 &amp; $X46),0)),"",INDIRECT(CONCATENATE("Table!",ADDRESS($T46,MATCH(B$1,INDIRECT("Table!A" &amp; $X46):INDIRECT("Table!" &amp; $AA$210 &amp; $X46),0))))/1024)</f>
        <v/>
      </c>
      <c r="C46" s="24" t="str">
        <f ca="1">IF(ISERROR(MATCH(C$1,INDIRECT("Table!A"&amp;$X46):INDIRECT("Table!" &amp; $AA$210 &amp; $X46),0)),"",INDIRECT(CONCATENATE("Table!",ADDRESS($T46,MATCH(C$1,INDIRECT("Table!A" &amp; $X46):INDIRECT("Table!" &amp; $AA$210 &amp; $X46),0))))/1024)</f>
        <v/>
      </c>
      <c r="D46" s="24" t="str">
        <f ca="1">IF(ISERROR(MATCH(D$1,INDIRECT("Table!A"&amp;$X46):INDIRECT("Table!" &amp; $AA$210 &amp; $X46),0)),"",INDIRECT(CONCATENATE("Table!",ADDRESS($T46,MATCH(D$1,INDIRECT("Table!A" &amp; $X46):INDIRECT("Table!" &amp; $AA$210 &amp; $X46),0))))/1024)</f>
        <v/>
      </c>
      <c r="E46" s="24" t="str">
        <f ca="1">IF(ISERROR(MATCH(E$1,INDIRECT("Table!A"&amp;$X46):INDIRECT("Table!" &amp; $AA$210 &amp; $X46),0)),"",INDIRECT(CONCATENATE("Table!",ADDRESS($T46,MATCH(E$1,INDIRECT("Table!A" &amp; $X46):INDIRECT("Table!" &amp; $AA$210 &amp; $X46),0))))/1024)</f>
        <v/>
      </c>
      <c r="F46" s="24" t="str">
        <f ca="1">IF(ISERROR(MATCH(F$1,INDIRECT("Table!A"&amp;$X46):INDIRECT("Table!" &amp; $AA$210 &amp; $X46),0)),"",INDIRECT(CONCATENATE("Table!",ADDRESS($T46,MATCH(F$1,INDIRECT("Table!A" &amp; $X46):INDIRECT("Table!" &amp; $AA$210 &amp; $X46),0))))/1024)</f>
        <v/>
      </c>
      <c r="G46" s="24" t="str">
        <f ca="1">IF(ISERROR(MATCH(G$1,INDIRECT("Table!A"&amp;$X46):INDIRECT("Table!" &amp; $AA$210 &amp; $X46),0)),"",INDIRECT(CONCATENATE("Table!",ADDRESS($T46,MATCH(G$1,INDIRECT("Table!A" &amp; $X46):INDIRECT("Table!" &amp; $AA$210 &amp; $X46),0))))/1024)</f>
        <v/>
      </c>
      <c r="H46" s="24" t="str">
        <f ca="1">IF(ISERROR(MATCH(H$1,INDIRECT("Table!A"&amp;$X46):INDIRECT("Table!" &amp; $AA$210 &amp; $X46),0)),"",INDIRECT(CONCATENATE("Table!",ADDRESS($T46,MATCH(H$1,INDIRECT("Table!A" &amp; $X46):INDIRECT("Table!" &amp; $AA$210 &amp; $X46),0))))/1024)</f>
        <v/>
      </c>
      <c r="K46" s="24" t="str">
        <f ca="1">IF(ISERROR(MATCH(L$1,INDIRECT("Table!A"&amp;$X46):INDIRECT("Table!" &amp; $AA$210 &amp; $X46),0)),"",INDIRECT(CONCATENATE("Table!",ADDRESS($T46,MATCH(L$1,INDIRECT("Table!A" &amp; $X46):INDIRECT("Table!" &amp; $AA$210 &amp; $X46),0))))/1024)</f>
        <v/>
      </c>
      <c r="L46" s="24" t="str">
        <f ca="1">IF(ISERROR(MATCH(M$1,INDIRECT("Table!A"&amp;$X46):INDIRECT("Table!" &amp; $AA$210 &amp; $X46),0)),"",INDIRECT(CONCATENATE("Table!",ADDRESS($T46,MATCH(M$1,INDIRECT("Table!A" &amp; $X46):INDIRECT("Table!" &amp; $AA$210 &amp; $X46),0))))/1024)</f>
        <v/>
      </c>
      <c r="M46" s="24" t="str">
        <f ca="1">IF(ISERROR(MATCH(N$1,INDIRECT("Table!A"&amp;$X46):INDIRECT("Table!" &amp; $AA$210 &amp; $X46),0)),"",INDIRECT(CONCATENATE("Table!",ADDRESS($T46,MATCH(N$1,INDIRECT("Table!A" &amp; $X46):INDIRECT("Table!" &amp; $AA$210 &amp; $X46),0))))/1024)</f>
        <v/>
      </c>
      <c r="N46" s="24" t="str">
        <f ca="1">IF(ISERROR(MATCH(O$1,INDIRECT("Table!A"&amp;$X46):INDIRECT("Table!" &amp; $AA$210 &amp; $X46),0)),"",INDIRECT(CONCATENATE("Table!",ADDRESS($T46,MATCH(O$1,INDIRECT("Table!A" &amp; $X46):INDIRECT("Table!" &amp; $AA$210 &amp; $X46),0))))/1024)</f>
        <v/>
      </c>
      <c r="O46" s="24"/>
      <c r="P46" s="276"/>
      <c r="Q46" s="24"/>
      <c r="R46" s="245"/>
      <c r="S46" s="245"/>
      <c r="T46" s="24"/>
      <c r="U46" s="245"/>
      <c r="V46" s="245"/>
      <c r="W46" s="245"/>
      <c r="X46" s="24"/>
      <c r="Y46" s="245"/>
      <c r="Z46" s="245"/>
      <c r="AA46" s="245"/>
    </row>
    <row r="47" spans="1:29">
      <c r="B47" s="24" t="str">
        <f ca="1">IF(ISERROR(MATCH(B$1,INDIRECT("Table!A"&amp;$X47):INDIRECT("Table!" &amp; $AA$210 &amp; $X47),0)),"",INDIRECT(CONCATENATE("Table!",ADDRESS($T47,MATCH(B$1,INDIRECT("Table!A" &amp; $X47):INDIRECT("Table!" &amp; $AA$210 &amp; $X47),0))))/1024)</f>
        <v/>
      </c>
      <c r="C47" s="24" t="str">
        <f ca="1">IF(ISERROR(MATCH(C$1,INDIRECT("Table!A"&amp;$X47):INDIRECT("Table!" &amp; $AA$210 &amp; $X47),0)),"",INDIRECT(CONCATENATE("Table!",ADDRESS($T47,MATCH(C$1,INDIRECT("Table!A" &amp; $X47):INDIRECT("Table!" &amp; $AA$210 &amp; $X47),0))))/1024)</f>
        <v/>
      </c>
      <c r="D47" s="24" t="str">
        <f ca="1">IF(ISERROR(MATCH(D$1,INDIRECT("Table!A"&amp;$X47):INDIRECT("Table!" &amp; $AA$210 &amp; $X47),0)),"",INDIRECT(CONCATENATE("Table!",ADDRESS($T47,MATCH(D$1,INDIRECT("Table!A" &amp; $X47):INDIRECT("Table!" &amp; $AA$210 &amp; $X47),0))))/1024)</f>
        <v/>
      </c>
      <c r="E47" s="24" t="str">
        <f ca="1">IF(ISERROR(MATCH(E$1,INDIRECT("Table!A"&amp;$X47):INDIRECT("Table!" &amp; $AA$210 &amp; $X47),0)),"",INDIRECT(CONCATENATE("Table!",ADDRESS($T47,MATCH(E$1,INDIRECT("Table!A" &amp; $X47):INDIRECT("Table!" &amp; $AA$210 &amp; $X47),0))))/1024)</f>
        <v/>
      </c>
      <c r="F47" s="24" t="str">
        <f ca="1">IF(ISERROR(MATCH(F$1,INDIRECT("Table!A"&amp;$X47):INDIRECT("Table!" &amp; $AA$210 &amp; $X47),0)),"",INDIRECT(CONCATENATE("Table!",ADDRESS($T47,MATCH(F$1,INDIRECT("Table!A" &amp; $X47):INDIRECT("Table!" &amp; $AA$210 &amp; $X47),0))))/1024)</f>
        <v/>
      </c>
      <c r="G47" s="24" t="str">
        <f ca="1">IF(ISERROR(MATCH(G$1,INDIRECT("Table!A"&amp;$X47):INDIRECT("Table!" &amp; $AA$210 &amp; $X47),0)),"",INDIRECT(CONCATENATE("Table!",ADDRESS($T47,MATCH(G$1,INDIRECT("Table!A" &amp; $X47):INDIRECT("Table!" &amp; $AA$210 &amp; $X47),0))))/1024)</f>
        <v/>
      </c>
      <c r="H47" s="24" t="str">
        <f ca="1">IF(ISERROR(MATCH(H$1,INDIRECT("Table!A"&amp;$X47):INDIRECT("Table!" &amp; $AA$210 &amp; $X47),0)),"",INDIRECT(CONCATENATE("Table!",ADDRESS($T47,MATCH(H$1,INDIRECT("Table!A" &amp; $X47):INDIRECT("Table!" &amp; $AA$210 &amp; $X47),0))))/1024)</f>
        <v/>
      </c>
      <c r="K47" s="24" t="str">
        <f ca="1">IF(ISERROR(MATCH(L$1,INDIRECT("Table!A"&amp;$X47):INDIRECT("Table!" &amp; $AA$210 &amp; $X47),0)),"",INDIRECT(CONCATENATE("Table!",ADDRESS($T47,MATCH(L$1,INDIRECT("Table!A" &amp; $X47):INDIRECT("Table!" &amp; $AA$210 &amp; $X47),0))))/1024)</f>
        <v/>
      </c>
      <c r="L47" s="24" t="str">
        <f ca="1">IF(ISERROR(MATCH(M$1,INDIRECT("Table!A"&amp;$X47):INDIRECT("Table!" &amp; $AA$210 &amp; $X47),0)),"",INDIRECT(CONCATENATE("Table!",ADDRESS($T47,MATCH(M$1,INDIRECT("Table!A" &amp; $X47):INDIRECT("Table!" &amp; $AA$210 &amp; $X47),0))))/1024)</f>
        <v/>
      </c>
      <c r="M47" s="24" t="str">
        <f ca="1">IF(ISERROR(MATCH(N$1,INDIRECT("Table!A"&amp;$X47):INDIRECT("Table!" &amp; $AA$210 &amp; $X47),0)),"",INDIRECT(CONCATENATE("Table!",ADDRESS($T47,MATCH(N$1,INDIRECT("Table!A" &amp; $X47):INDIRECT("Table!" &amp; $AA$210 &amp; $X47),0))))/1024)</f>
        <v/>
      </c>
      <c r="N47" s="24" t="str">
        <f ca="1">IF(ISERROR(MATCH(O$1,INDIRECT("Table!A"&amp;$X47):INDIRECT("Table!" &amp; $AA$210 &amp; $X47),0)),"",INDIRECT(CONCATENATE("Table!",ADDRESS($T47,MATCH(O$1,INDIRECT("Table!A" &amp; $X47):INDIRECT("Table!" &amp; $AA$210 &amp; $X47),0))))/1024)</f>
        <v/>
      </c>
      <c r="O47" s="24"/>
      <c r="P47" s="276"/>
      <c r="Q47" s="24"/>
      <c r="R47" s="244"/>
      <c r="S47" s="244"/>
      <c r="T47" s="24"/>
      <c r="U47" s="244"/>
      <c r="V47" s="244"/>
      <c r="W47" s="244"/>
      <c r="X47" s="24"/>
      <c r="Y47" s="244"/>
      <c r="Z47" s="244"/>
      <c r="AA47" s="244"/>
    </row>
    <row r="48" spans="1:29">
      <c r="B48" s="24" t="str">
        <f ca="1">IF(ISERROR(MATCH(B$1,INDIRECT("Table!A"&amp;$X48):INDIRECT("Table!" &amp; $AA$210 &amp; $X48),0)),"",INDIRECT(CONCATENATE("Table!",ADDRESS($T48,MATCH(B$1,INDIRECT("Table!A" &amp; $X48):INDIRECT("Table!" &amp; $AA$210 &amp; $X48),0))))/1024)</f>
        <v/>
      </c>
      <c r="C48" s="24" t="str">
        <f ca="1">IF(ISERROR(MATCH(C$1,INDIRECT("Table!A"&amp;$X48):INDIRECT("Table!" &amp; $AA$210 &amp; $X48),0)),"",INDIRECT(CONCATENATE("Table!",ADDRESS($T48,MATCH(C$1,INDIRECT("Table!A" &amp; $X48):INDIRECT("Table!" &amp; $AA$210 &amp; $X48),0))))/1024)</f>
        <v/>
      </c>
      <c r="D48" s="24" t="str">
        <f ca="1">IF(ISERROR(MATCH(D$1,INDIRECT("Table!A"&amp;$X48):INDIRECT("Table!" &amp; $AA$210 &amp; $X48),0)),"",INDIRECT(CONCATENATE("Table!",ADDRESS($T48,MATCH(D$1,INDIRECT("Table!A" &amp; $X48):INDIRECT("Table!" &amp; $AA$210 &amp; $X48),0))))/1024)</f>
        <v/>
      </c>
      <c r="E48" s="24" t="str">
        <f ca="1">IF(ISERROR(MATCH(E$1,INDIRECT("Table!A"&amp;$X48):INDIRECT("Table!" &amp; $AA$210 &amp; $X48),0)),"",INDIRECT(CONCATENATE("Table!",ADDRESS($T48,MATCH(E$1,INDIRECT("Table!A" &amp; $X48):INDIRECT("Table!" &amp; $AA$210 &amp; $X48),0))))/1024)</f>
        <v/>
      </c>
      <c r="F48" s="24" t="str">
        <f ca="1">IF(ISERROR(MATCH(F$1,INDIRECT("Table!A"&amp;$X48):INDIRECT("Table!" &amp; $AA$210 &amp; $X48),0)),"",INDIRECT(CONCATENATE("Table!",ADDRESS($T48,MATCH(F$1,INDIRECT("Table!A" &amp; $X48):INDIRECT("Table!" &amp; $AA$210 &amp; $X48),0))))/1024)</f>
        <v/>
      </c>
      <c r="G48" s="24" t="str">
        <f ca="1">IF(ISERROR(MATCH(G$1,INDIRECT("Table!A"&amp;$X48):INDIRECT("Table!" &amp; $AA$210 &amp; $X48),0)),"",INDIRECT(CONCATENATE("Table!",ADDRESS($T48,MATCH(G$1,INDIRECT("Table!A" &amp; $X48):INDIRECT("Table!" &amp; $AA$210 &amp; $X48),0))))/1024)</f>
        <v/>
      </c>
      <c r="H48" s="24" t="str">
        <f ca="1">IF(ISERROR(MATCH(H$1,INDIRECT("Table!A"&amp;$X48):INDIRECT("Table!" &amp; $AA$210 &amp; $X48),0)),"",INDIRECT(CONCATENATE("Table!",ADDRESS($T48,MATCH(H$1,INDIRECT("Table!A" &amp; $X48):INDIRECT("Table!" &amp; $AA$210 &amp; $X48),0))))/1024)</f>
        <v/>
      </c>
      <c r="K48" s="24" t="str">
        <f ca="1">IF(ISERROR(MATCH(L$1,INDIRECT("Table!A"&amp;$X48):INDIRECT("Table!" &amp; $AA$210 &amp; $X48),0)),"",INDIRECT(CONCATENATE("Table!",ADDRESS($T48,MATCH(L$1,INDIRECT("Table!A" &amp; $X48):INDIRECT("Table!" &amp; $AA$210 &amp; $X48),0))))/1024)</f>
        <v/>
      </c>
      <c r="L48" s="24" t="str">
        <f ca="1">IF(ISERROR(MATCH(M$1,INDIRECT("Table!A"&amp;$X48):INDIRECT("Table!" &amp; $AA$210 &amp; $X48),0)),"",INDIRECT(CONCATENATE("Table!",ADDRESS($T48,MATCH(M$1,INDIRECT("Table!A" &amp; $X48):INDIRECT("Table!" &amp; $AA$210 &amp; $X48),0))))/1024)</f>
        <v/>
      </c>
      <c r="M48" s="24" t="str">
        <f ca="1">IF(ISERROR(MATCH(N$1,INDIRECT("Table!A"&amp;$X48):INDIRECT("Table!" &amp; $AA$210 &amp; $X48),0)),"",INDIRECT(CONCATENATE("Table!",ADDRESS($T48,MATCH(N$1,INDIRECT("Table!A" &amp; $X48):INDIRECT("Table!" &amp; $AA$210 &amp; $X48),0))))/1024)</f>
        <v/>
      </c>
      <c r="N48" s="24" t="str">
        <f ca="1">IF(ISERROR(MATCH(O$1,INDIRECT("Table!A"&amp;$X48):INDIRECT("Table!" &amp; $AA$210 &amp; $X48),0)),"",INDIRECT(CONCATENATE("Table!",ADDRESS($T48,MATCH(O$1,INDIRECT("Table!A" &amp; $X48):INDIRECT("Table!" &amp; $AA$210 &amp; $X48),0))))/1024)</f>
        <v/>
      </c>
      <c r="O48" s="24"/>
      <c r="P48" s="276"/>
      <c r="Q48" s="24"/>
      <c r="R48" s="243"/>
      <c r="S48" s="243"/>
      <c r="T48" s="24"/>
      <c r="U48" s="243"/>
      <c r="V48" s="243"/>
      <c r="W48" s="243"/>
      <c r="X48" s="24"/>
      <c r="Y48" s="243"/>
      <c r="Z48" s="243"/>
      <c r="AA48" s="243"/>
    </row>
    <row r="49" spans="2:27">
      <c r="B49" s="24" t="str">
        <f ca="1">IF(ISERROR(MATCH(B$1,INDIRECT("Table!A"&amp;$X49):INDIRECT("Table!" &amp; $AA$210 &amp; $X49),0)),"",INDIRECT(CONCATENATE("Table!",ADDRESS($T49,MATCH(B$1,INDIRECT("Table!A" &amp; $X49):INDIRECT("Table!" &amp; $AA$210 &amp; $X49),0))))/1024)</f>
        <v/>
      </c>
      <c r="C49" s="24" t="str">
        <f ca="1">IF(ISERROR(MATCH(C$1,INDIRECT("Table!A"&amp;$X49):INDIRECT("Table!" &amp; $AA$210 &amp; $X49),0)),"",INDIRECT(CONCATENATE("Table!",ADDRESS($T49,MATCH(C$1,INDIRECT("Table!A" &amp; $X49):INDIRECT("Table!" &amp; $AA$210 &amp; $X49),0))))/1024)</f>
        <v/>
      </c>
      <c r="D49" s="24" t="str">
        <f ca="1">IF(ISERROR(MATCH(D$1,INDIRECT("Table!A"&amp;$X49):INDIRECT("Table!" &amp; $AA$210 &amp; $X49),0)),"",INDIRECT(CONCATENATE("Table!",ADDRESS($T49,MATCH(D$1,INDIRECT("Table!A" &amp; $X49):INDIRECT("Table!" &amp; $AA$210 &amp; $X49),0))))/1024)</f>
        <v/>
      </c>
      <c r="E49" s="24" t="str">
        <f ca="1">IF(ISERROR(MATCH(E$1,INDIRECT("Table!A"&amp;$X49):INDIRECT("Table!" &amp; $AA$210 &amp; $X49),0)),"",INDIRECT(CONCATENATE("Table!",ADDRESS($T49,MATCH(E$1,INDIRECT("Table!A" &amp; $X49):INDIRECT("Table!" &amp; $AA$210 &amp; $X49),0))))/1024)</f>
        <v/>
      </c>
      <c r="F49" s="24" t="str">
        <f ca="1">IF(ISERROR(MATCH(F$1,INDIRECT("Table!A"&amp;$X49):INDIRECT("Table!" &amp; $AA$210 &amp; $X49),0)),"",INDIRECT(CONCATENATE("Table!",ADDRESS($T49,MATCH(F$1,INDIRECT("Table!A" &amp; $X49):INDIRECT("Table!" &amp; $AA$210 &amp; $X49),0))))/1024)</f>
        <v/>
      </c>
      <c r="G49" s="24" t="str">
        <f ca="1">IF(ISERROR(MATCH(G$1,INDIRECT("Table!A"&amp;$X49):INDIRECT("Table!" &amp; $AA$210 &amp; $X49),0)),"",INDIRECT(CONCATENATE("Table!",ADDRESS($T49,MATCH(G$1,INDIRECT("Table!A" &amp; $X49):INDIRECT("Table!" &amp; $AA$210 &amp; $X49),0))))/1024)</f>
        <v/>
      </c>
      <c r="H49" s="24" t="str">
        <f ca="1">IF(ISERROR(MATCH(H$1,INDIRECT("Table!A"&amp;$X49):INDIRECT("Table!" &amp; $AA$210 &amp; $X49),0)),"",INDIRECT(CONCATENATE("Table!",ADDRESS($T49,MATCH(H$1,INDIRECT("Table!A" &amp; $X49):INDIRECT("Table!" &amp; $AA$210 &amp; $X49),0))))/1024)</f>
        <v/>
      </c>
      <c r="K49" s="24" t="str">
        <f ca="1">IF(ISERROR(MATCH(L$1,INDIRECT("Table!A"&amp;$X49):INDIRECT("Table!" &amp; $AA$210 &amp; $X49),0)),"",INDIRECT(CONCATENATE("Table!",ADDRESS($T49,MATCH(L$1,INDIRECT("Table!A" &amp; $X49):INDIRECT("Table!" &amp; $AA$210 &amp; $X49),0))))/1024)</f>
        <v/>
      </c>
      <c r="L49" s="24" t="str">
        <f ca="1">IF(ISERROR(MATCH(M$1,INDIRECT("Table!A"&amp;$X49):INDIRECT("Table!" &amp; $AA$210 &amp; $X49),0)),"",INDIRECT(CONCATENATE("Table!",ADDRESS($T49,MATCH(M$1,INDIRECT("Table!A" &amp; $X49):INDIRECT("Table!" &amp; $AA$210 &amp; $X49),0))))/1024)</f>
        <v/>
      </c>
      <c r="M49" s="24" t="str">
        <f ca="1">IF(ISERROR(MATCH(N$1,INDIRECT("Table!A"&amp;$X49):INDIRECT("Table!" &amp; $AA$210 &amp; $X49),0)),"",INDIRECT(CONCATENATE("Table!",ADDRESS($T49,MATCH(N$1,INDIRECT("Table!A" &amp; $X49):INDIRECT("Table!" &amp; $AA$210 &amp; $X49),0))))/1024)</f>
        <v/>
      </c>
      <c r="N49" s="24" t="str">
        <f ca="1">IF(ISERROR(MATCH(O$1,INDIRECT("Table!A"&amp;$X49):INDIRECT("Table!" &amp; $AA$210 &amp; $X49),0)),"",INDIRECT(CONCATENATE("Table!",ADDRESS($T49,MATCH(O$1,INDIRECT("Table!A" &amp; $X49):INDIRECT("Table!" &amp; $AA$210 &amp; $X49),0))))/1024)</f>
        <v/>
      </c>
      <c r="O49" s="24"/>
      <c r="P49" s="276"/>
      <c r="Q49" s="24"/>
      <c r="R49" s="242"/>
      <c r="S49" s="242"/>
      <c r="T49" s="24"/>
      <c r="U49" s="242"/>
      <c r="V49" s="242"/>
      <c r="W49" s="242"/>
      <c r="X49" s="24"/>
      <c r="Y49" s="242"/>
      <c r="Z49" s="242"/>
      <c r="AA49" s="242"/>
    </row>
    <row r="50" spans="2:27">
      <c r="B50" s="24" t="str">
        <f ca="1">IF(ISERROR(MATCH(B$1,INDIRECT("Table!A"&amp;$X50):INDIRECT("Table!" &amp; $AA$210 &amp; $X50),0)),"",INDIRECT(CONCATENATE("Table!",ADDRESS($T50,MATCH(B$1,INDIRECT("Table!A" &amp; $X50):INDIRECT("Table!" &amp; $AA$210 &amp; $X50),0))))/1024)</f>
        <v/>
      </c>
      <c r="C50" s="24" t="str">
        <f ca="1">IF(ISERROR(MATCH(C$1,INDIRECT("Table!A"&amp;$X50):INDIRECT("Table!" &amp; $AA$210 &amp; $X50),0)),"",INDIRECT(CONCATENATE("Table!",ADDRESS($T50,MATCH(C$1,INDIRECT("Table!A" &amp; $X50):INDIRECT("Table!" &amp; $AA$210 &amp; $X50),0))))/1024)</f>
        <v/>
      </c>
      <c r="D50" s="24" t="str">
        <f ca="1">IF(ISERROR(MATCH(D$1,INDIRECT("Table!A"&amp;$X50):INDIRECT("Table!" &amp; $AA$210 &amp; $X50),0)),"",INDIRECT(CONCATENATE("Table!",ADDRESS($T50,MATCH(D$1,INDIRECT("Table!A" &amp; $X50):INDIRECT("Table!" &amp; $AA$210 &amp; $X50),0))))/1024)</f>
        <v/>
      </c>
      <c r="E50" s="24" t="str">
        <f ca="1">IF(ISERROR(MATCH(E$1,INDIRECT("Table!A"&amp;$X50):INDIRECT("Table!" &amp; $AA$210 &amp; $X50),0)),"",INDIRECT(CONCATENATE("Table!",ADDRESS($T50,MATCH(E$1,INDIRECT("Table!A" &amp; $X50):INDIRECT("Table!" &amp; $AA$210 &amp; $X50),0))))/1024)</f>
        <v/>
      </c>
      <c r="F50" s="24" t="str">
        <f ca="1">IF(ISERROR(MATCH(F$1,INDIRECT("Table!A"&amp;$X50):INDIRECT("Table!" &amp; $AA$210 &amp; $X50),0)),"",INDIRECT(CONCATENATE("Table!",ADDRESS($T50,MATCH(F$1,INDIRECT("Table!A" &amp; $X50):INDIRECT("Table!" &amp; $AA$210 &amp; $X50),0))))/1024)</f>
        <v/>
      </c>
      <c r="G50" s="24" t="str">
        <f ca="1">IF(ISERROR(MATCH(G$1,INDIRECT("Table!A"&amp;$X50):INDIRECT("Table!" &amp; $AA$210 &amp; $X50),0)),"",INDIRECT(CONCATENATE("Table!",ADDRESS($T50,MATCH(G$1,INDIRECT("Table!A" &amp; $X50):INDIRECT("Table!" &amp; $AA$210 &amp; $X50),0))))/1024)</f>
        <v/>
      </c>
      <c r="H50" s="24" t="str">
        <f ca="1">IF(ISERROR(MATCH(H$1,INDIRECT("Table!A"&amp;$X50):INDIRECT("Table!" &amp; $AA$210 &amp; $X50),0)),"",INDIRECT(CONCATENATE("Table!",ADDRESS($T50,MATCH(H$1,INDIRECT("Table!A" &amp; $X50):INDIRECT("Table!" &amp; $AA$210 &amp; $X50),0))))/1024)</f>
        <v/>
      </c>
      <c r="K50" s="24" t="str">
        <f ca="1">IF(ISERROR(MATCH(L$1,INDIRECT("Table!A"&amp;$X50):INDIRECT("Table!" &amp; $AA$210 &amp; $X50),0)),"",INDIRECT(CONCATENATE("Table!",ADDRESS($T50,MATCH(L$1,INDIRECT("Table!A" &amp; $X50):INDIRECT("Table!" &amp; $AA$210 &amp; $X50),0))))/1024)</f>
        <v/>
      </c>
      <c r="L50" s="24" t="str">
        <f ca="1">IF(ISERROR(MATCH(M$1,INDIRECT("Table!A"&amp;$X50):INDIRECT("Table!" &amp; $AA$210 &amp; $X50),0)),"",INDIRECT(CONCATENATE("Table!",ADDRESS($T50,MATCH(M$1,INDIRECT("Table!A" &amp; $X50):INDIRECT("Table!" &amp; $AA$210 &amp; $X50),0))))/1024)</f>
        <v/>
      </c>
      <c r="M50" s="24" t="str">
        <f ca="1">IF(ISERROR(MATCH(N$1,INDIRECT("Table!A"&amp;$X50):INDIRECT("Table!" &amp; $AA$210 &amp; $X50),0)),"",INDIRECT(CONCATENATE("Table!",ADDRESS($T50,MATCH(N$1,INDIRECT("Table!A" &amp; $X50):INDIRECT("Table!" &amp; $AA$210 &amp; $X50),0))))/1024)</f>
        <v/>
      </c>
      <c r="N50" s="24" t="str">
        <f ca="1">IF(ISERROR(MATCH(O$1,INDIRECT("Table!A"&amp;$X50):INDIRECT("Table!" &amp; $AA$210 &amp; $X50),0)),"",INDIRECT(CONCATENATE("Table!",ADDRESS($T50,MATCH(O$1,INDIRECT("Table!A" &amp; $X50):INDIRECT("Table!" &amp; $AA$210 &amp; $X50),0))))/1024)</f>
        <v/>
      </c>
      <c r="O50" s="24"/>
      <c r="P50" s="276"/>
      <c r="Q50" s="24"/>
      <c r="R50" s="224"/>
      <c r="S50" s="224"/>
      <c r="T50" s="24"/>
      <c r="U50" s="224"/>
      <c r="V50" s="224"/>
      <c r="W50" s="224"/>
      <c r="X50" s="24"/>
      <c r="Y50" s="224"/>
      <c r="Z50" s="224"/>
      <c r="AA50" s="224"/>
    </row>
    <row r="51" spans="2:27">
      <c r="B51" s="24" t="str">
        <f ca="1">IF(ISERROR(MATCH(B$1,INDIRECT("Table!A"&amp;$X51):INDIRECT("Table!" &amp; $AA$210 &amp; $X51),0)),"",INDIRECT(CONCATENATE("Table!",ADDRESS($T51,MATCH(B$1,INDIRECT("Table!A" &amp; $X51):INDIRECT("Table!" &amp; $AA$210 &amp; $X51),0))))/1024)</f>
        <v/>
      </c>
      <c r="C51" s="24" t="str">
        <f ca="1">IF(ISERROR(MATCH(C$1,INDIRECT("Table!A"&amp;$X51):INDIRECT("Table!" &amp; $AA$210 &amp; $X51),0)),"",INDIRECT(CONCATENATE("Table!",ADDRESS($T51,MATCH(C$1,INDIRECT("Table!A" &amp; $X51):INDIRECT("Table!" &amp; $AA$210 &amp; $X51),0))))/1024)</f>
        <v/>
      </c>
      <c r="D51" s="24" t="str">
        <f ca="1">IF(ISERROR(MATCH(D$1,INDIRECT("Table!A"&amp;$X51):INDIRECT("Table!" &amp; $AA$210 &amp; $X51),0)),"",INDIRECT(CONCATENATE("Table!",ADDRESS($T51,MATCH(D$1,INDIRECT("Table!A" &amp; $X51):INDIRECT("Table!" &amp; $AA$210 &amp; $X51),0))))/1024)</f>
        <v/>
      </c>
      <c r="E51" s="24" t="str">
        <f ca="1">IF(ISERROR(MATCH(E$1,INDIRECT("Table!A"&amp;$X51):INDIRECT("Table!" &amp; $AA$210 &amp; $X51),0)),"",INDIRECT(CONCATENATE("Table!",ADDRESS($T51,MATCH(E$1,INDIRECT("Table!A" &amp; $X51):INDIRECT("Table!" &amp; $AA$210 &amp; $X51),0))))/1024)</f>
        <v/>
      </c>
      <c r="F51" s="24" t="str">
        <f ca="1">IF(ISERROR(MATCH(F$1,INDIRECT("Table!A"&amp;$X51):INDIRECT("Table!" &amp; $AA$210 &amp; $X51),0)),"",INDIRECT(CONCATENATE("Table!",ADDRESS($T51,MATCH(F$1,INDIRECT("Table!A" &amp; $X51):INDIRECT("Table!" &amp; $AA$210 &amp; $X51),0))))/1024)</f>
        <v/>
      </c>
      <c r="G51" s="24" t="str">
        <f ca="1">IF(ISERROR(MATCH(G$1,INDIRECT("Table!A"&amp;$X51):INDIRECT("Table!" &amp; $AA$210 &amp; $X51),0)),"",INDIRECT(CONCATENATE("Table!",ADDRESS($T51,MATCH(G$1,INDIRECT("Table!A" &amp; $X51):INDIRECT("Table!" &amp; $AA$210 &amp; $X51),0))))/1024)</f>
        <v/>
      </c>
      <c r="H51" s="24" t="str">
        <f ca="1">IF(ISERROR(MATCH(H$1,INDIRECT("Table!A"&amp;$X51):INDIRECT("Table!" &amp; $AA$210 &amp; $X51),0)),"",INDIRECT(CONCATENATE("Table!",ADDRESS($T51,MATCH(H$1,INDIRECT("Table!A" &amp; $X51):INDIRECT("Table!" &amp; $AA$210 &amp; $X51),0))))/1024)</f>
        <v/>
      </c>
      <c r="K51" s="24" t="str">
        <f ca="1">IF(ISERROR(MATCH(L$1,INDIRECT("Table!A"&amp;$X51):INDIRECT("Table!" &amp; $AA$210 &amp; $X51),0)),"",INDIRECT(CONCATENATE("Table!",ADDRESS($T51,MATCH(L$1,INDIRECT("Table!A" &amp; $X51):INDIRECT("Table!" &amp; $AA$210 &amp; $X51),0))))/1024)</f>
        <v/>
      </c>
      <c r="L51" s="24" t="str">
        <f ca="1">IF(ISERROR(MATCH(M$1,INDIRECT("Table!A"&amp;$X51):INDIRECT("Table!" &amp; $AA$210 &amp; $X51),0)),"",INDIRECT(CONCATENATE("Table!",ADDRESS($T51,MATCH(M$1,INDIRECT("Table!A" &amp; $X51):INDIRECT("Table!" &amp; $AA$210 &amp; $X51),0))))/1024)</f>
        <v/>
      </c>
      <c r="M51" s="24" t="str">
        <f ca="1">IF(ISERROR(MATCH(N$1,INDIRECT("Table!A"&amp;$X51):INDIRECT("Table!" &amp; $AA$210 &amp; $X51),0)),"",INDIRECT(CONCATENATE("Table!",ADDRESS($T51,MATCH(N$1,INDIRECT("Table!A" &amp; $X51):INDIRECT("Table!" &amp; $AA$210 &amp; $X51),0))))/1024)</f>
        <v/>
      </c>
      <c r="N51" s="24" t="str">
        <f ca="1">IF(ISERROR(MATCH(O$1,INDIRECT("Table!A"&amp;$X51):INDIRECT("Table!" &amp; $AA$210 &amp; $X51),0)),"",INDIRECT(CONCATENATE("Table!",ADDRESS($T51,MATCH(O$1,INDIRECT("Table!A" &amp; $X51):INDIRECT("Table!" &amp; $AA$210 &amp; $X51),0))))/1024)</f>
        <v/>
      </c>
      <c r="O51" s="24"/>
      <c r="P51" s="276"/>
      <c r="Q51" s="24"/>
      <c r="R51" s="223"/>
      <c r="S51" s="223"/>
      <c r="T51" s="24"/>
      <c r="U51" s="223"/>
      <c r="V51" s="223"/>
      <c r="W51" s="223"/>
      <c r="X51" s="24"/>
      <c r="Y51" s="223"/>
      <c r="Z51" s="223"/>
      <c r="AA51" s="29"/>
    </row>
    <row r="52" spans="2:27">
      <c r="B52" s="24" t="str">
        <f ca="1">IF(ISERROR(MATCH(B$1,INDIRECT("Table!A"&amp;$X52):INDIRECT("Table!" &amp; $AA$210 &amp; $X52),0)),"",INDIRECT(CONCATENATE("Table!",ADDRESS($T52,MATCH(B$1,INDIRECT("Table!A" &amp; $X52):INDIRECT("Table!" &amp; $AA$210 &amp; $X52),0))))/1024)</f>
        <v/>
      </c>
      <c r="C52" s="24" t="str">
        <f ca="1">IF(ISERROR(MATCH(C$1,INDIRECT("Table!A"&amp;$X52):INDIRECT("Table!" &amp; $AA$210 &amp; $X52),0)),"",INDIRECT(CONCATENATE("Table!",ADDRESS($T52,MATCH(C$1,INDIRECT("Table!A" &amp; $X52):INDIRECT("Table!" &amp; $AA$210 &amp; $X52),0))))/1024)</f>
        <v/>
      </c>
      <c r="D52" s="24" t="str">
        <f ca="1">IF(ISERROR(MATCH(D$1,INDIRECT("Table!A"&amp;$X52):INDIRECT("Table!" &amp; $AA$210 &amp; $X52),0)),"",INDIRECT(CONCATENATE("Table!",ADDRESS($T52,MATCH(D$1,INDIRECT("Table!A" &amp; $X52):INDIRECT("Table!" &amp; $AA$210 &amp; $X52),0))))/1024)</f>
        <v/>
      </c>
      <c r="E52" s="24" t="str">
        <f ca="1">IF(ISERROR(MATCH(E$1,INDIRECT("Table!A"&amp;$X52):INDIRECT("Table!" &amp; $AA$210 &amp; $X52),0)),"",INDIRECT(CONCATENATE("Table!",ADDRESS($T52,MATCH(E$1,INDIRECT("Table!A" &amp; $X52):INDIRECT("Table!" &amp; $AA$210 &amp; $X52),0))))/1024)</f>
        <v/>
      </c>
      <c r="F52" s="24" t="str">
        <f ca="1">IF(ISERROR(MATCH(F$1,INDIRECT("Table!A"&amp;$X52):INDIRECT("Table!" &amp; $AA$210 &amp; $X52),0)),"",INDIRECT(CONCATENATE("Table!",ADDRESS($T52,MATCH(F$1,INDIRECT("Table!A" &amp; $X52):INDIRECT("Table!" &amp; $AA$210 &amp; $X52),0))))/1024)</f>
        <v/>
      </c>
      <c r="G52" s="24" t="str">
        <f ca="1">IF(ISERROR(MATCH(G$1,INDIRECT("Table!A"&amp;$X52):INDIRECT("Table!" &amp; $AA$210 &amp; $X52),0)),"",INDIRECT(CONCATENATE("Table!",ADDRESS($T52,MATCH(G$1,INDIRECT("Table!A" &amp; $X52):INDIRECT("Table!" &amp; $AA$210 &amp; $X52),0))))/1024)</f>
        <v/>
      </c>
      <c r="H52" s="24" t="str">
        <f ca="1">IF(ISERROR(MATCH(H$1,INDIRECT("Table!A"&amp;$X52):INDIRECT("Table!" &amp; $AA$210 &amp; $X52),0)),"",INDIRECT(CONCATENATE("Table!",ADDRESS($T52,MATCH(H$1,INDIRECT("Table!A" &amp; $X52):INDIRECT("Table!" &amp; $AA$210 &amp; $X52),0))))/1024)</f>
        <v/>
      </c>
      <c r="K52" s="24" t="str">
        <f ca="1">IF(ISERROR(MATCH(L$1,INDIRECT("Table!A"&amp;$X52):INDIRECT("Table!" &amp; $AA$210 &amp; $X52),0)),"",INDIRECT(CONCATENATE("Table!",ADDRESS($T52,MATCH(L$1,INDIRECT("Table!A" &amp; $X52):INDIRECT("Table!" &amp; $AA$210 &amp; $X52),0))))/1024)</f>
        <v/>
      </c>
      <c r="L52" s="24" t="str">
        <f ca="1">IF(ISERROR(MATCH(M$1,INDIRECT("Table!A"&amp;$X52):INDIRECT("Table!" &amp; $AA$210 &amp; $X52),0)),"",INDIRECT(CONCATENATE("Table!",ADDRESS($T52,MATCH(M$1,INDIRECT("Table!A" &amp; $X52):INDIRECT("Table!" &amp; $AA$210 &amp; $X52),0))))/1024)</f>
        <v/>
      </c>
      <c r="M52" s="24" t="str">
        <f ca="1">IF(ISERROR(MATCH(N$1,INDIRECT("Table!A"&amp;$X52):INDIRECT("Table!" &amp; $AA$210 &amp; $X52),0)),"",INDIRECT(CONCATENATE("Table!",ADDRESS($T52,MATCH(N$1,INDIRECT("Table!A" &amp; $X52):INDIRECT("Table!" &amp; $AA$210 &amp; $X52),0))))/1024)</f>
        <v/>
      </c>
      <c r="N52" s="24" t="str">
        <f ca="1">IF(ISERROR(MATCH(O$1,INDIRECT("Table!A"&amp;$X52):INDIRECT("Table!" &amp; $AA$210 &amp; $X52),0)),"",INDIRECT(CONCATENATE("Table!",ADDRESS($T52,MATCH(O$1,INDIRECT("Table!A" &amp; $X52):INDIRECT("Table!" &amp; $AA$210 &amp; $X52),0))))/1024)</f>
        <v/>
      </c>
      <c r="O52" s="24"/>
      <c r="P52" s="276"/>
      <c r="Q52" s="24"/>
      <c r="R52" s="222"/>
      <c r="S52" s="222"/>
      <c r="T52" s="24"/>
      <c r="U52" s="222"/>
      <c r="V52" s="222"/>
      <c r="W52" s="222"/>
      <c r="X52" s="24"/>
      <c r="Y52" s="222"/>
      <c r="Z52" s="222"/>
      <c r="AA52" s="29"/>
    </row>
    <row r="53" spans="2:27">
      <c r="B53" s="24" t="str">
        <f ca="1">IF(ISERROR(MATCH(B$1,INDIRECT("Table!A"&amp;$X53):INDIRECT("Table!" &amp; $AA$210 &amp; $X53),0)),"",INDIRECT(CONCATENATE("Table!",ADDRESS($T53,MATCH(B$1,INDIRECT("Table!A" &amp; $X53):INDIRECT("Table!" &amp; $AA$210 &amp; $X53),0))))/1024)</f>
        <v/>
      </c>
      <c r="C53" s="24" t="str">
        <f ca="1">IF(ISERROR(MATCH(C$1,INDIRECT("Table!A"&amp;$X53):INDIRECT("Table!" &amp; $AA$210 &amp; $X53),0)),"",INDIRECT(CONCATENATE("Table!",ADDRESS($T53,MATCH(C$1,INDIRECT("Table!A" &amp; $X53):INDIRECT("Table!" &amp; $AA$210 &amp; $X53),0))))/1024)</f>
        <v/>
      </c>
      <c r="D53" s="24" t="str">
        <f ca="1">IF(ISERROR(MATCH(D$1,INDIRECT("Table!A"&amp;$X53):INDIRECT("Table!" &amp; $AA$210 &amp; $X53),0)),"",INDIRECT(CONCATENATE("Table!",ADDRESS($T53,MATCH(D$1,INDIRECT("Table!A" &amp; $X53):INDIRECT("Table!" &amp; $AA$210 &amp; $X53),0))))/1024)</f>
        <v/>
      </c>
      <c r="E53" s="24" t="str">
        <f ca="1">IF(ISERROR(MATCH(E$1,INDIRECT("Table!A"&amp;$X53):INDIRECT("Table!" &amp; $AA$210 &amp; $X53),0)),"",INDIRECT(CONCATENATE("Table!",ADDRESS($T53,MATCH(E$1,INDIRECT("Table!A" &amp; $X53):INDIRECT("Table!" &amp; $AA$210 &amp; $X53),0))))/1024)</f>
        <v/>
      </c>
      <c r="F53" s="24" t="str">
        <f ca="1">IF(ISERROR(MATCH(F$1,INDIRECT("Table!A"&amp;$X53):INDIRECT("Table!" &amp; $AA$210 &amp; $X53),0)),"",INDIRECT(CONCATENATE("Table!",ADDRESS($T53,MATCH(F$1,INDIRECT("Table!A" &amp; $X53):INDIRECT("Table!" &amp; $AA$210 &amp; $X53),0))))/1024)</f>
        <v/>
      </c>
      <c r="G53" s="24" t="str">
        <f ca="1">IF(ISERROR(MATCH(G$1,INDIRECT("Table!A"&amp;$X53):INDIRECT("Table!" &amp; $AA$210 &amp; $X53),0)),"",INDIRECT(CONCATENATE("Table!",ADDRESS($T53,MATCH(G$1,INDIRECT("Table!A" &amp; $X53):INDIRECT("Table!" &amp; $AA$210 &amp; $X53),0))))/1024)</f>
        <v/>
      </c>
      <c r="H53" s="24" t="str">
        <f ca="1">IF(ISERROR(MATCH(H$1,INDIRECT("Table!A"&amp;$X53):INDIRECT("Table!" &amp; $AA$210 &amp; $X53),0)),"",INDIRECT(CONCATENATE("Table!",ADDRESS($T53,MATCH(H$1,INDIRECT("Table!A" &amp; $X53):INDIRECT("Table!" &amp; $AA$210 &amp; $X53),0))))/1024)</f>
        <v/>
      </c>
      <c r="K53" s="24" t="str">
        <f ca="1">IF(ISERROR(MATCH(L$1,INDIRECT("Table!A"&amp;$X53):INDIRECT("Table!" &amp; $AA$210 &amp; $X53),0)),"",INDIRECT(CONCATENATE("Table!",ADDRESS($T53,MATCH(L$1,INDIRECT("Table!A" &amp; $X53):INDIRECT("Table!" &amp; $AA$210 &amp; $X53),0))))/1024)</f>
        <v/>
      </c>
      <c r="L53" s="24" t="str">
        <f ca="1">IF(ISERROR(MATCH(M$1,INDIRECT("Table!A"&amp;$X53):INDIRECT("Table!" &amp; $AA$210 &amp; $X53),0)),"",INDIRECT(CONCATENATE("Table!",ADDRESS($T53,MATCH(M$1,INDIRECT("Table!A" &amp; $X53):INDIRECT("Table!" &amp; $AA$210 &amp; $X53),0))))/1024)</f>
        <v/>
      </c>
      <c r="M53" s="24" t="str">
        <f ca="1">IF(ISERROR(MATCH(N$1,INDIRECT("Table!A"&amp;$X53):INDIRECT("Table!" &amp; $AA$210 &amp; $X53),0)),"",INDIRECT(CONCATENATE("Table!",ADDRESS($T53,MATCH(N$1,INDIRECT("Table!A" &amp; $X53):INDIRECT("Table!" &amp; $AA$210 &amp; $X53),0))))/1024)</f>
        <v/>
      </c>
      <c r="N53" s="24" t="str">
        <f ca="1">IF(ISERROR(MATCH(O$1,INDIRECT("Table!A"&amp;$X53):INDIRECT("Table!" &amp; $AA$210 &amp; $X53),0)),"",INDIRECT(CONCATENATE("Table!",ADDRESS($T53,MATCH(O$1,INDIRECT("Table!A" &amp; $X53):INDIRECT("Table!" &amp; $AA$210 &amp; $X53),0))))/1024)</f>
        <v/>
      </c>
      <c r="O53" s="24"/>
      <c r="P53" s="276"/>
      <c r="Q53" s="24"/>
      <c r="R53" s="221"/>
      <c r="S53" s="221"/>
      <c r="T53" s="24"/>
      <c r="U53" s="221"/>
      <c r="V53" s="221"/>
      <c r="W53" s="221"/>
      <c r="X53" s="24"/>
      <c r="Y53" s="221"/>
      <c r="Z53" s="221"/>
      <c r="AA53" s="29"/>
    </row>
    <row r="54" spans="2:27">
      <c r="B54" s="24" t="str">
        <f ca="1">IF(ISERROR(MATCH(B$1,INDIRECT("Table!A"&amp;$X54):INDIRECT("Table!" &amp; $AA$210 &amp; $X54),0)),"",INDIRECT(CONCATENATE("Table!",ADDRESS($T54,MATCH(B$1,INDIRECT("Table!A" &amp; $X54):INDIRECT("Table!" &amp; $AA$210 &amp; $X54),0))))/1024)</f>
        <v/>
      </c>
      <c r="C54" s="24" t="str">
        <f ca="1">IF(ISERROR(MATCH(C$1,INDIRECT("Table!A"&amp;$X54):INDIRECT("Table!" &amp; $AA$210 &amp; $X54),0)),"",INDIRECT(CONCATENATE("Table!",ADDRESS($T54,MATCH(C$1,INDIRECT("Table!A" &amp; $X54):INDIRECT("Table!" &amp; $AA$210 &amp; $X54),0))))/1024)</f>
        <v/>
      </c>
      <c r="D54" s="24" t="str">
        <f ca="1">IF(ISERROR(MATCH(D$1,INDIRECT("Table!A"&amp;$X54):INDIRECT("Table!" &amp; $AA$210 &amp; $X54),0)),"",INDIRECT(CONCATENATE("Table!",ADDRESS($T54,MATCH(D$1,INDIRECT("Table!A" &amp; $X54):INDIRECT("Table!" &amp; $AA$210 &amp; $X54),0))))/1024)</f>
        <v/>
      </c>
      <c r="E54" s="24" t="str">
        <f ca="1">IF(ISERROR(MATCH(E$1,INDIRECT("Table!A"&amp;$X54):INDIRECT("Table!" &amp; $AA$210 &amp; $X54),0)),"",INDIRECT(CONCATENATE("Table!",ADDRESS($T54,MATCH(E$1,INDIRECT("Table!A" &amp; $X54):INDIRECT("Table!" &amp; $AA$210 &amp; $X54),0))))/1024)</f>
        <v/>
      </c>
      <c r="F54" s="24" t="str">
        <f ca="1">IF(ISERROR(MATCH(F$1,INDIRECT("Table!A"&amp;$X54):INDIRECT("Table!" &amp; $AA$210 &amp; $X54),0)),"",INDIRECT(CONCATENATE("Table!",ADDRESS($T54,MATCH(F$1,INDIRECT("Table!A" &amp; $X54):INDIRECT("Table!" &amp; $AA$210 &amp; $X54),0))))/1024)</f>
        <v/>
      </c>
      <c r="G54" s="24" t="str">
        <f ca="1">IF(ISERROR(MATCH(G$1,INDIRECT("Table!A"&amp;$X54):INDIRECT("Table!" &amp; $AA$210 &amp; $X54),0)),"",INDIRECT(CONCATENATE("Table!",ADDRESS($T54,MATCH(G$1,INDIRECT("Table!A" &amp; $X54):INDIRECT("Table!" &amp; $AA$210 &amp; $X54),0))))/1024)</f>
        <v/>
      </c>
      <c r="H54" s="24" t="str">
        <f ca="1">IF(ISERROR(MATCH(H$1,INDIRECT("Table!A"&amp;$X54):INDIRECT("Table!" &amp; $AA$210 &amp; $X54),0)),"",INDIRECT(CONCATENATE("Table!",ADDRESS($T54,MATCH(H$1,INDIRECT("Table!A" &amp; $X54):INDIRECT("Table!" &amp; $AA$210 &amp; $X54),0))))/1024)</f>
        <v/>
      </c>
      <c r="K54" s="24" t="str">
        <f ca="1">IF(ISERROR(MATCH(L$1,INDIRECT("Table!A"&amp;$X54):INDIRECT("Table!" &amp; $AA$210 &amp; $X54),0)),"",INDIRECT(CONCATENATE("Table!",ADDRESS($T54,MATCH(L$1,INDIRECT("Table!A" &amp; $X54):INDIRECT("Table!" &amp; $AA$210 &amp; $X54),0))))/1024)</f>
        <v/>
      </c>
      <c r="L54" s="24" t="str">
        <f ca="1">IF(ISERROR(MATCH(M$1,INDIRECT("Table!A"&amp;$X54):INDIRECT("Table!" &amp; $AA$210 &amp; $X54),0)),"",INDIRECT(CONCATENATE("Table!",ADDRESS($T54,MATCH(M$1,INDIRECT("Table!A" &amp; $X54):INDIRECT("Table!" &amp; $AA$210 &amp; $X54),0))))/1024)</f>
        <v/>
      </c>
      <c r="M54" s="24" t="str">
        <f ca="1">IF(ISERROR(MATCH(N$1,INDIRECT("Table!A"&amp;$X54):INDIRECT("Table!" &amp; $AA$210 &amp; $X54),0)),"",INDIRECT(CONCATENATE("Table!",ADDRESS($T54,MATCH(N$1,INDIRECT("Table!A" &amp; $X54):INDIRECT("Table!" &amp; $AA$210 &amp; $X54),0))))/1024)</f>
        <v/>
      </c>
      <c r="N54" s="24" t="str">
        <f ca="1">IF(ISERROR(MATCH(O$1,INDIRECT("Table!A"&amp;$X54):INDIRECT("Table!" &amp; $AA$210 &amp; $X54),0)),"",INDIRECT(CONCATENATE("Table!",ADDRESS($T54,MATCH(O$1,INDIRECT("Table!A" &amp; $X54):INDIRECT("Table!" &amp; $AA$210 &amp; $X54),0))))/1024)</f>
        <v/>
      </c>
      <c r="O54" s="24"/>
      <c r="P54" s="276"/>
      <c r="Q54" s="24"/>
      <c r="R54" s="220"/>
      <c r="S54" s="220"/>
      <c r="T54" s="24"/>
      <c r="U54" s="220"/>
      <c r="V54" s="220"/>
      <c r="W54" s="220"/>
      <c r="X54" s="24"/>
      <c r="Y54" s="220"/>
      <c r="Z54" s="220"/>
      <c r="AA54" s="29"/>
    </row>
    <row r="55" spans="2:27">
      <c r="B55" s="24" t="str">
        <f ca="1">IF(ISERROR(MATCH(B$1,INDIRECT("Table!A"&amp;$X55):INDIRECT("Table!" &amp; $AA$210 &amp; $X55),0)),"",INDIRECT(CONCATENATE("Table!",ADDRESS($T55,MATCH(B$1,INDIRECT("Table!A" &amp; $X55):INDIRECT("Table!" &amp; $AA$210 &amp; $X55),0))))/1024)</f>
        <v/>
      </c>
      <c r="C55" s="24" t="str">
        <f ca="1">IF(ISERROR(MATCH(C$1,INDIRECT("Table!A"&amp;$X55):INDIRECT("Table!" &amp; $AA$210 &amp; $X55),0)),"",INDIRECT(CONCATENATE("Table!",ADDRESS($T55,MATCH(C$1,INDIRECT("Table!A" &amp; $X55):INDIRECT("Table!" &amp; $AA$210 &amp; $X55),0))))/1024)</f>
        <v/>
      </c>
      <c r="D55" s="24" t="str">
        <f ca="1">IF(ISERROR(MATCH(D$1,INDIRECT("Table!A"&amp;$X55):INDIRECT("Table!" &amp; $AA$210 &amp; $X55),0)),"",INDIRECT(CONCATENATE("Table!",ADDRESS($T55,MATCH(D$1,INDIRECT("Table!A" &amp; $X55):INDIRECT("Table!" &amp; $AA$210 &amp; $X55),0))))/1024)</f>
        <v/>
      </c>
      <c r="E55" s="24" t="str">
        <f ca="1">IF(ISERROR(MATCH(E$1,INDIRECT("Table!A"&amp;$X55):INDIRECT("Table!" &amp; $AA$210 &amp; $X55),0)),"",INDIRECT(CONCATENATE("Table!",ADDRESS($T55,MATCH(E$1,INDIRECT("Table!A" &amp; $X55):INDIRECT("Table!" &amp; $AA$210 &amp; $X55),0))))/1024)</f>
        <v/>
      </c>
      <c r="F55" s="24" t="str">
        <f ca="1">IF(ISERROR(MATCH(F$1,INDIRECT("Table!A"&amp;$X55):INDIRECT("Table!" &amp; $AA$210 &amp; $X55),0)),"",INDIRECT(CONCATENATE("Table!",ADDRESS($T55,MATCH(F$1,INDIRECT("Table!A" &amp; $X55):INDIRECT("Table!" &amp; $AA$210 &amp; $X55),0))))/1024)</f>
        <v/>
      </c>
      <c r="G55" s="24" t="str">
        <f ca="1">IF(ISERROR(MATCH(G$1,INDIRECT("Table!A"&amp;$X55):INDIRECT("Table!" &amp; $AA$210 &amp; $X55),0)),"",INDIRECT(CONCATENATE("Table!",ADDRESS($T55,MATCH(G$1,INDIRECT("Table!A" &amp; $X55):INDIRECT("Table!" &amp; $AA$210 &amp; $X55),0))))/1024)</f>
        <v/>
      </c>
      <c r="H55" s="24" t="str">
        <f ca="1">IF(ISERROR(MATCH(H$1,INDIRECT("Table!A"&amp;$X55):INDIRECT("Table!" &amp; $AA$210 &amp; $X55),0)),"",INDIRECT(CONCATENATE("Table!",ADDRESS($T55,MATCH(H$1,INDIRECT("Table!A" &amp; $X55):INDIRECT("Table!" &amp; $AA$210 &amp; $X55),0))))/1024)</f>
        <v/>
      </c>
      <c r="K55" s="24" t="str">
        <f ca="1">IF(ISERROR(MATCH(L$1,INDIRECT("Table!A"&amp;$X55):INDIRECT("Table!" &amp; $AA$210 &amp; $X55),0)),"",INDIRECT(CONCATENATE("Table!",ADDRESS($T55,MATCH(L$1,INDIRECT("Table!A" &amp; $X55):INDIRECT("Table!" &amp; $AA$210 &amp; $X55),0))))/1024)</f>
        <v/>
      </c>
      <c r="L55" s="24" t="str">
        <f ca="1">IF(ISERROR(MATCH(M$1,INDIRECT("Table!A"&amp;$X55):INDIRECT("Table!" &amp; $AA$210 &amp; $X55),0)),"",INDIRECT(CONCATENATE("Table!",ADDRESS($T55,MATCH(M$1,INDIRECT("Table!A" &amp; $X55):INDIRECT("Table!" &amp; $AA$210 &amp; $X55),0))))/1024)</f>
        <v/>
      </c>
      <c r="M55" s="24" t="str">
        <f ca="1">IF(ISERROR(MATCH(N$1,INDIRECT("Table!A"&amp;$X55):INDIRECT("Table!" &amp; $AA$210 &amp; $X55),0)),"",INDIRECT(CONCATENATE("Table!",ADDRESS($T55,MATCH(N$1,INDIRECT("Table!A" &amp; $X55):INDIRECT("Table!" &amp; $AA$210 &amp; $X55),0))))/1024)</f>
        <v/>
      </c>
      <c r="N55" s="24" t="str">
        <f ca="1">IF(ISERROR(MATCH(O$1,INDIRECT("Table!A"&amp;$X55):INDIRECT("Table!" &amp; $AA$210 &amp; $X55),0)),"",INDIRECT(CONCATENATE("Table!",ADDRESS($T55,MATCH(O$1,INDIRECT("Table!A" &amp; $X55):INDIRECT("Table!" &amp; $AA$210 &amp; $X55),0))))/1024)</f>
        <v/>
      </c>
      <c r="O55" s="24"/>
      <c r="P55" s="276"/>
      <c r="Q55" s="24"/>
      <c r="R55" s="219"/>
      <c r="S55" s="219"/>
      <c r="T55" s="24"/>
      <c r="U55" s="219"/>
      <c r="V55" s="219"/>
      <c r="W55" s="219"/>
      <c r="X55" s="24"/>
      <c r="Y55" s="219"/>
      <c r="Z55" s="219"/>
      <c r="AA55" s="29"/>
    </row>
    <row r="56" spans="2:27">
      <c r="B56" s="24" t="str">
        <f ca="1">IF(ISERROR(MATCH(B$1,INDIRECT("Table!A"&amp;$X56):INDIRECT("Table!" &amp; $AA$210 &amp; $X56),0)),"",INDIRECT(CONCATENATE("Table!",ADDRESS($T56,MATCH(B$1,INDIRECT("Table!A" &amp; $X56):INDIRECT("Table!" &amp; $AA$210 &amp; $X56),0))))/1024)</f>
        <v/>
      </c>
      <c r="C56" s="24" t="str">
        <f ca="1">IF(ISERROR(MATCH(C$1,INDIRECT("Table!A"&amp;$X56):INDIRECT("Table!" &amp; $AA$210 &amp; $X56),0)),"",INDIRECT(CONCATENATE("Table!",ADDRESS($T56,MATCH(C$1,INDIRECT("Table!A" &amp; $X56):INDIRECT("Table!" &amp; $AA$210 &amp; $X56),0))))/1024)</f>
        <v/>
      </c>
      <c r="D56" s="24" t="str">
        <f ca="1">IF(ISERROR(MATCH(D$1,INDIRECT("Table!A"&amp;$X56):INDIRECT("Table!" &amp; $AA$210 &amp; $X56),0)),"",INDIRECT(CONCATENATE("Table!",ADDRESS($T56,MATCH(D$1,INDIRECT("Table!A" &amp; $X56):INDIRECT("Table!" &amp; $AA$210 &amp; $X56),0))))/1024)</f>
        <v/>
      </c>
      <c r="E56" s="24" t="str">
        <f ca="1">IF(ISERROR(MATCH(E$1,INDIRECT("Table!A"&amp;$X56):INDIRECT("Table!" &amp; $AA$210 &amp; $X56),0)),"",INDIRECT(CONCATENATE("Table!",ADDRESS($T56,MATCH(E$1,INDIRECT("Table!A" &amp; $X56):INDIRECT("Table!" &amp; $AA$210 &amp; $X56),0))))/1024)</f>
        <v/>
      </c>
      <c r="F56" s="24" t="str">
        <f ca="1">IF(ISERROR(MATCH(F$1,INDIRECT("Table!A"&amp;$X56):INDIRECT("Table!" &amp; $AA$210 &amp; $X56),0)),"",INDIRECT(CONCATENATE("Table!",ADDRESS($T56,MATCH(F$1,INDIRECT("Table!A" &amp; $X56):INDIRECT("Table!" &amp; $AA$210 &amp; $X56),0))))/1024)</f>
        <v/>
      </c>
      <c r="G56" s="24" t="str">
        <f ca="1">IF(ISERROR(MATCH(G$1,INDIRECT("Table!A"&amp;$X56):INDIRECT("Table!" &amp; $AA$210 &amp; $X56),0)),"",INDIRECT(CONCATENATE("Table!",ADDRESS($T56,MATCH(G$1,INDIRECT("Table!A" &amp; $X56):INDIRECT("Table!" &amp; $AA$210 &amp; $X56),0))))/1024)</f>
        <v/>
      </c>
      <c r="H56" s="24" t="str">
        <f ca="1">IF(ISERROR(MATCH(H$1,INDIRECT("Table!A"&amp;$X56):INDIRECT("Table!" &amp; $AA$210 &amp; $X56),0)),"",INDIRECT(CONCATENATE("Table!",ADDRESS($T56,MATCH(H$1,INDIRECT("Table!A" &amp; $X56):INDIRECT("Table!" &amp; $AA$210 &amp; $X56),0))))/1024)</f>
        <v/>
      </c>
      <c r="K56" s="24" t="str">
        <f ca="1">IF(ISERROR(MATCH(L$1,INDIRECT("Table!A"&amp;$X56):INDIRECT("Table!" &amp; $AA$210 &amp; $X56),0)),"",INDIRECT(CONCATENATE("Table!",ADDRESS($T56,MATCH(L$1,INDIRECT("Table!A" &amp; $X56):INDIRECT("Table!" &amp; $AA$210 &amp; $X56),0))))/1024)</f>
        <v/>
      </c>
      <c r="L56" s="24" t="str">
        <f ca="1">IF(ISERROR(MATCH(M$1,INDIRECT("Table!A"&amp;$X56):INDIRECT("Table!" &amp; $AA$210 &amp; $X56),0)),"",INDIRECT(CONCATENATE("Table!",ADDRESS($T56,MATCH(M$1,INDIRECT("Table!A" &amp; $X56):INDIRECT("Table!" &amp; $AA$210 &amp; $X56),0))))/1024)</f>
        <v/>
      </c>
      <c r="M56" s="24" t="str">
        <f ca="1">IF(ISERROR(MATCH(N$1,INDIRECT("Table!A"&amp;$X56):INDIRECT("Table!" &amp; $AA$210 &amp; $X56),0)),"",INDIRECT(CONCATENATE("Table!",ADDRESS($T56,MATCH(N$1,INDIRECT("Table!A" &amp; $X56):INDIRECT("Table!" &amp; $AA$210 &amp; $X56),0))))/1024)</f>
        <v/>
      </c>
      <c r="N56" s="24" t="str">
        <f ca="1">IF(ISERROR(MATCH(O$1,INDIRECT("Table!A"&amp;$X56):INDIRECT("Table!" &amp; $AA$210 &amp; $X56),0)),"",INDIRECT(CONCATENATE("Table!",ADDRESS($T56,MATCH(O$1,INDIRECT("Table!A" &amp; $X56):INDIRECT("Table!" &amp; $AA$210 &amp; $X56),0))))/1024)</f>
        <v/>
      </c>
      <c r="O56" s="24"/>
      <c r="P56" s="276"/>
      <c r="Q56" s="24"/>
      <c r="R56" s="218"/>
      <c r="S56" s="218"/>
      <c r="T56" s="24"/>
      <c r="U56" s="218"/>
      <c r="V56" s="218"/>
      <c r="W56" s="218"/>
      <c r="X56" s="24"/>
      <c r="Y56" s="218"/>
      <c r="Z56" s="218"/>
      <c r="AA56" s="29"/>
    </row>
    <row r="57" spans="2:27">
      <c r="B57" s="24" t="str">
        <f ca="1">IF(ISERROR(MATCH(B$1,INDIRECT("Table!A"&amp;$X57):INDIRECT("Table!" &amp; $AA$210 &amp; $X57),0)),"",INDIRECT(CONCATENATE("Table!",ADDRESS($T57,MATCH(B$1,INDIRECT("Table!A" &amp; $X57):INDIRECT("Table!" &amp; $AA$210 &amp; $X57),0))))/1024)</f>
        <v/>
      </c>
      <c r="C57" s="24" t="str">
        <f ca="1">IF(ISERROR(MATCH(C$1,INDIRECT("Table!A"&amp;$X57):INDIRECT("Table!" &amp; $AA$210 &amp; $X57),0)),"",INDIRECT(CONCATENATE("Table!",ADDRESS($T57,MATCH(C$1,INDIRECT("Table!A" &amp; $X57):INDIRECT("Table!" &amp; $AA$210 &amp; $X57),0))))/1024)</f>
        <v/>
      </c>
      <c r="D57" s="24" t="str">
        <f ca="1">IF(ISERROR(MATCH(D$1,INDIRECT("Table!A"&amp;$X57):INDIRECT("Table!" &amp; $AA$210 &amp; $X57),0)),"",INDIRECT(CONCATENATE("Table!",ADDRESS($T57,MATCH(D$1,INDIRECT("Table!A" &amp; $X57):INDIRECT("Table!" &amp; $AA$210 &amp; $X57),0))))/1024)</f>
        <v/>
      </c>
      <c r="E57" s="24" t="str">
        <f ca="1">IF(ISERROR(MATCH(E$1,INDIRECT("Table!A"&amp;$X57):INDIRECT("Table!" &amp; $AA$210 &amp; $X57),0)),"",INDIRECT(CONCATENATE("Table!",ADDRESS($T57,MATCH(E$1,INDIRECT("Table!A" &amp; $X57):INDIRECT("Table!" &amp; $AA$210 &amp; $X57),0))))/1024)</f>
        <v/>
      </c>
      <c r="F57" s="24" t="str">
        <f ca="1">IF(ISERROR(MATCH(F$1,INDIRECT("Table!A"&amp;$X57):INDIRECT("Table!" &amp; $AA$210 &amp; $X57),0)),"",INDIRECT(CONCATENATE("Table!",ADDRESS($T57,MATCH(F$1,INDIRECT("Table!A" &amp; $X57):INDIRECT("Table!" &amp; $AA$210 &amp; $X57),0))))/1024)</f>
        <v/>
      </c>
      <c r="G57" s="24" t="str">
        <f ca="1">IF(ISERROR(MATCH(G$1,INDIRECT("Table!A"&amp;$X57):INDIRECT("Table!" &amp; $AA$210 &amp; $X57),0)),"",INDIRECT(CONCATENATE("Table!",ADDRESS($T57,MATCH(G$1,INDIRECT("Table!A" &amp; $X57):INDIRECT("Table!" &amp; $AA$210 &amp; $X57),0))))/1024)</f>
        <v/>
      </c>
      <c r="H57" s="24" t="str">
        <f ca="1">IF(ISERROR(MATCH(H$1,INDIRECT("Table!A"&amp;$X57):INDIRECT("Table!" &amp; $AA$210 &amp; $X57),0)),"",INDIRECT(CONCATENATE("Table!",ADDRESS($T57,MATCH(H$1,INDIRECT("Table!A" &amp; $X57):INDIRECT("Table!" &amp; $AA$210 &amp; $X57),0))))/1024)</f>
        <v/>
      </c>
      <c r="K57" s="24" t="str">
        <f ca="1">IF(ISERROR(MATCH(L$1,INDIRECT("Table!A"&amp;$X57):INDIRECT("Table!" &amp; $AA$210 &amp; $X57),0)),"",INDIRECT(CONCATENATE("Table!",ADDRESS($T57,MATCH(L$1,INDIRECT("Table!A" &amp; $X57):INDIRECT("Table!" &amp; $AA$210 &amp; $X57),0))))/1024)</f>
        <v/>
      </c>
      <c r="L57" s="24" t="str">
        <f ca="1">IF(ISERROR(MATCH(M$1,INDIRECT("Table!A"&amp;$X57):INDIRECT("Table!" &amp; $AA$210 &amp; $X57),0)),"",INDIRECT(CONCATENATE("Table!",ADDRESS($T57,MATCH(M$1,INDIRECT("Table!A" &amp; $X57):INDIRECT("Table!" &amp; $AA$210 &amp; $X57),0))))/1024)</f>
        <v/>
      </c>
      <c r="M57" s="24" t="str">
        <f ca="1">IF(ISERROR(MATCH(N$1,INDIRECT("Table!A"&amp;$X57):INDIRECT("Table!" &amp; $AA$210 &amp; $X57),0)),"",INDIRECT(CONCATENATE("Table!",ADDRESS($T57,MATCH(N$1,INDIRECT("Table!A" &amp; $X57):INDIRECT("Table!" &amp; $AA$210 &amp; $X57),0))))/1024)</f>
        <v/>
      </c>
      <c r="N57" s="24" t="str">
        <f ca="1">IF(ISERROR(MATCH(O$1,INDIRECT("Table!A"&amp;$X57):INDIRECT("Table!" &amp; $AA$210 &amp; $X57),0)),"",INDIRECT(CONCATENATE("Table!",ADDRESS($T57,MATCH(O$1,INDIRECT("Table!A" &amp; $X57):INDIRECT("Table!" &amp; $AA$210 &amp; $X57),0))))/1024)</f>
        <v/>
      </c>
      <c r="O57" s="24"/>
      <c r="P57" s="276"/>
      <c r="Q57" s="24"/>
      <c r="R57" s="217"/>
      <c r="S57" s="217"/>
      <c r="T57" s="24"/>
      <c r="U57" s="217"/>
      <c r="V57" s="217"/>
      <c r="W57" s="217"/>
      <c r="X57" s="24"/>
      <c r="Y57" s="217"/>
      <c r="Z57" s="217"/>
      <c r="AA57" s="29"/>
    </row>
    <row r="58" spans="2:27">
      <c r="B58" s="24" t="str">
        <f ca="1">IF(ISERROR(MATCH(B$1,INDIRECT("Table!A"&amp;$X58):INDIRECT("Table!" &amp; $AA$210 &amp; $X58),0)),"",INDIRECT(CONCATENATE("Table!",ADDRESS($T58,MATCH(B$1,INDIRECT("Table!A" &amp; $X58):INDIRECT("Table!" &amp; $AA$210 &amp; $X58),0))))/1024)</f>
        <v/>
      </c>
      <c r="C58" s="24" t="str">
        <f ca="1">IF(ISERROR(MATCH(C$1,INDIRECT("Table!A"&amp;$X58):INDIRECT("Table!" &amp; $AA$210 &amp; $X58),0)),"",INDIRECT(CONCATENATE("Table!",ADDRESS($T58,MATCH(C$1,INDIRECT("Table!A" &amp; $X58):INDIRECT("Table!" &amp; $AA$210 &amp; $X58),0))))/1024)</f>
        <v/>
      </c>
      <c r="D58" s="24" t="str">
        <f ca="1">IF(ISERROR(MATCH(D$1,INDIRECT("Table!A"&amp;$X58):INDIRECT("Table!" &amp; $AA$210 &amp; $X58),0)),"",INDIRECT(CONCATENATE("Table!",ADDRESS($T58,MATCH(D$1,INDIRECT("Table!A" &amp; $X58):INDIRECT("Table!" &amp; $AA$210 &amp; $X58),0))))/1024)</f>
        <v/>
      </c>
      <c r="E58" s="24" t="str">
        <f ca="1">IF(ISERROR(MATCH(E$1,INDIRECT("Table!A"&amp;$X58):INDIRECT("Table!" &amp; $AA$210 &amp; $X58),0)),"",INDIRECT(CONCATENATE("Table!",ADDRESS($T58,MATCH(E$1,INDIRECT("Table!A" &amp; $X58):INDIRECT("Table!" &amp; $AA$210 &amp; $X58),0))))/1024)</f>
        <v/>
      </c>
      <c r="F58" s="24" t="str">
        <f ca="1">IF(ISERROR(MATCH(F$1,INDIRECT("Table!A"&amp;$X58):INDIRECT("Table!" &amp; $AA$210 &amp; $X58),0)),"",INDIRECT(CONCATENATE("Table!",ADDRESS($T58,MATCH(F$1,INDIRECT("Table!A" &amp; $X58):INDIRECT("Table!" &amp; $AA$210 &amp; $X58),0))))/1024)</f>
        <v/>
      </c>
      <c r="G58" s="24" t="str">
        <f ca="1">IF(ISERROR(MATCH(G$1,INDIRECT("Table!A"&amp;$X58):INDIRECT("Table!" &amp; $AA$210 &amp; $X58),0)),"",INDIRECT(CONCATENATE("Table!",ADDRESS($T58,MATCH(G$1,INDIRECT("Table!A" &amp; $X58):INDIRECT("Table!" &amp; $AA$210 &amp; $X58),0))))/1024)</f>
        <v/>
      </c>
      <c r="H58" s="24" t="str">
        <f ca="1">IF(ISERROR(MATCH(H$1,INDIRECT("Table!A"&amp;$X58):INDIRECT("Table!" &amp; $AA$210 &amp; $X58),0)),"",INDIRECT(CONCATENATE("Table!",ADDRESS($T58,MATCH(H$1,INDIRECT("Table!A" &amp; $X58):INDIRECT("Table!" &amp; $AA$210 &amp; $X58),0))))/1024)</f>
        <v/>
      </c>
      <c r="K58" s="24" t="str">
        <f ca="1">IF(ISERROR(MATCH(L$1,INDIRECT("Table!A"&amp;$X58):INDIRECT("Table!" &amp; $AA$210 &amp; $X58),0)),"",INDIRECT(CONCATENATE("Table!",ADDRESS($T58,MATCH(L$1,INDIRECT("Table!A" &amp; $X58):INDIRECT("Table!" &amp; $AA$210 &amp; $X58),0))))/1024)</f>
        <v/>
      </c>
      <c r="L58" s="24" t="str">
        <f ca="1">IF(ISERROR(MATCH(M$1,INDIRECT("Table!A"&amp;$X58):INDIRECT("Table!" &amp; $AA$210 &amp; $X58),0)),"",INDIRECT(CONCATENATE("Table!",ADDRESS($T58,MATCH(M$1,INDIRECT("Table!A" &amp; $X58):INDIRECT("Table!" &amp; $AA$210 &amp; $X58),0))))/1024)</f>
        <v/>
      </c>
      <c r="M58" s="24" t="str">
        <f ca="1">IF(ISERROR(MATCH(N$1,INDIRECT("Table!A"&amp;$X58):INDIRECT("Table!" &amp; $AA$210 &amp; $X58),0)),"",INDIRECT(CONCATENATE("Table!",ADDRESS($T58,MATCH(N$1,INDIRECT("Table!A" &amp; $X58):INDIRECT("Table!" &amp; $AA$210 &amp; $X58),0))))/1024)</f>
        <v/>
      </c>
      <c r="N58" s="24" t="str">
        <f ca="1">IF(ISERROR(MATCH(O$1,INDIRECT("Table!A"&amp;$X58):INDIRECT("Table!" &amp; $AA$210 &amp; $X58),0)),"",INDIRECT(CONCATENATE("Table!",ADDRESS($T58,MATCH(O$1,INDIRECT("Table!A" &amp; $X58):INDIRECT("Table!" &amp; $AA$210 &amp; $X58),0))))/1024)</f>
        <v/>
      </c>
      <c r="O58" s="24"/>
      <c r="P58" s="276"/>
      <c r="Q58" s="24"/>
      <c r="R58" s="216"/>
      <c r="S58" s="216"/>
      <c r="T58" s="24"/>
      <c r="U58" s="216"/>
      <c r="V58" s="216"/>
      <c r="W58" s="216"/>
      <c r="X58" s="24"/>
      <c r="Y58" s="216"/>
      <c r="Z58" s="216"/>
      <c r="AA58" s="29"/>
    </row>
    <row r="59" spans="2:27">
      <c r="B59" s="24" t="str">
        <f ca="1">IF(ISERROR(MATCH(B$1,INDIRECT("Table!A"&amp;$X59):INDIRECT("Table!" &amp; $AA$210 &amp; $X59),0)),"",INDIRECT(CONCATENATE("Table!",ADDRESS($T59,MATCH(B$1,INDIRECT("Table!A" &amp; $X59):INDIRECT("Table!" &amp; $AA$210 &amp; $X59),0))))/1024)</f>
        <v/>
      </c>
      <c r="C59" s="24" t="str">
        <f ca="1">IF(ISERROR(MATCH(C$1,INDIRECT("Table!A"&amp;$X59):INDIRECT("Table!" &amp; $AA$210 &amp; $X59),0)),"",INDIRECT(CONCATENATE("Table!",ADDRESS($T59,MATCH(C$1,INDIRECT("Table!A" &amp; $X59):INDIRECT("Table!" &amp; $AA$210 &amp; $X59),0))))/1024)</f>
        <v/>
      </c>
      <c r="D59" s="24" t="str">
        <f ca="1">IF(ISERROR(MATCH(D$1,INDIRECT("Table!A"&amp;$X59):INDIRECT("Table!" &amp; $AA$210 &amp; $X59),0)),"",INDIRECT(CONCATENATE("Table!",ADDRESS($T59,MATCH(D$1,INDIRECT("Table!A" &amp; $X59):INDIRECT("Table!" &amp; $AA$210 &amp; $X59),0))))/1024)</f>
        <v/>
      </c>
      <c r="E59" s="24" t="str">
        <f ca="1">IF(ISERROR(MATCH(E$1,INDIRECT("Table!A"&amp;$X59):INDIRECT("Table!" &amp; $AA$210 &amp; $X59),0)),"",INDIRECT(CONCATENATE("Table!",ADDRESS($T59,MATCH(E$1,INDIRECT("Table!A" &amp; $X59):INDIRECT("Table!" &amp; $AA$210 &amp; $X59),0))))/1024)</f>
        <v/>
      </c>
      <c r="F59" s="24" t="str">
        <f ca="1">IF(ISERROR(MATCH(F$1,INDIRECT("Table!A"&amp;$X59):INDIRECT("Table!" &amp; $AA$210 &amp; $X59),0)),"",INDIRECT(CONCATENATE("Table!",ADDRESS($T59,MATCH(F$1,INDIRECT("Table!A" &amp; $X59):INDIRECT("Table!" &amp; $AA$210 &amp; $X59),0))))/1024)</f>
        <v/>
      </c>
      <c r="G59" s="24" t="str">
        <f ca="1">IF(ISERROR(MATCH(G$1,INDIRECT("Table!A"&amp;$X59):INDIRECT("Table!" &amp; $AA$210 &amp; $X59),0)),"",INDIRECT(CONCATENATE("Table!",ADDRESS($T59,MATCH(G$1,INDIRECT("Table!A" &amp; $X59):INDIRECT("Table!" &amp; $AA$210 &amp; $X59),0))))/1024)</f>
        <v/>
      </c>
      <c r="H59" s="24" t="str">
        <f ca="1">IF(ISERROR(MATCH(H$1,INDIRECT("Table!A"&amp;$X59):INDIRECT("Table!" &amp; $AA$210 &amp; $X59),0)),"",INDIRECT(CONCATENATE("Table!",ADDRESS($T59,MATCH(H$1,INDIRECT("Table!A" &amp; $X59):INDIRECT("Table!" &amp; $AA$210 &amp; $X59),0))))/1024)</f>
        <v/>
      </c>
      <c r="K59" s="24" t="str">
        <f ca="1">IF(ISERROR(MATCH(L$1,INDIRECT("Table!A"&amp;$X59):INDIRECT("Table!" &amp; $AA$210 &amp; $X59),0)),"",INDIRECT(CONCATENATE("Table!",ADDRESS($T59,MATCH(L$1,INDIRECT("Table!A" &amp; $X59):INDIRECT("Table!" &amp; $AA$210 &amp; $X59),0))))/1024)</f>
        <v/>
      </c>
      <c r="L59" s="24" t="str">
        <f ca="1">IF(ISERROR(MATCH(M$1,INDIRECT("Table!A"&amp;$X59):INDIRECT("Table!" &amp; $AA$210 &amp; $X59),0)),"",INDIRECT(CONCATENATE("Table!",ADDRESS($T59,MATCH(M$1,INDIRECT("Table!A" &amp; $X59):INDIRECT("Table!" &amp; $AA$210 &amp; $X59),0))))/1024)</f>
        <v/>
      </c>
      <c r="M59" s="24" t="str">
        <f ca="1">IF(ISERROR(MATCH(N$1,INDIRECT("Table!A"&amp;$X59):INDIRECT("Table!" &amp; $AA$210 &amp; $X59),0)),"",INDIRECT(CONCATENATE("Table!",ADDRESS($T59,MATCH(N$1,INDIRECT("Table!A" &amp; $X59):INDIRECT("Table!" &amp; $AA$210 &amp; $X59),0))))/1024)</f>
        <v/>
      </c>
      <c r="N59" s="24" t="str">
        <f ca="1">IF(ISERROR(MATCH(O$1,INDIRECT("Table!A"&amp;$X59):INDIRECT("Table!" &amp; $AA$210 &amp; $X59),0)),"",INDIRECT(CONCATENATE("Table!",ADDRESS($T59,MATCH(O$1,INDIRECT("Table!A" &amp; $X59):INDIRECT("Table!" &amp; $AA$210 &amp; $X59),0))))/1024)</f>
        <v/>
      </c>
      <c r="O59" s="24"/>
      <c r="P59" s="276"/>
      <c r="Q59" s="24"/>
      <c r="R59" s="215"/>
      <c r="S59" s="215"/>
      <c r="T59" s="24"/>
      <c r="U59" s="215"/>
      <c r="V59" s="215"/>
      <c r="W59" s="215"/>
      <c r="X59" s="24"/>
      <c r="Y59" s="215"/>
      <c r="Z59" s="215"/>
      <c r="AA59" s="29"/>
    </row>
    <row r="60" spans="2:27">
      <c r="B60" s="24" t="str">
        <f ca="1">IF(ISERROR(MATCH(B$1,INDIRECT("Table!A"&amp;$X60):INDIRECT("Table!" &amp; $AA$210 &amp; $X60),0)),"",INDIRECT(CONCATENATE("Table!",ADDRESS($T60,MATCH(B$1,INDIRECT("Table!A" &amp; $X60):INDIRECT("Table!" &amp; $AA$210 &amp; $X60),0))))/1024)</f>
        <v/>
      </c>
      <c r="C60" s="24" t="str">
        <f ca="1">IF(ISERROR(MATCH(C$1,INDIRECT("Table!A"&amp;$X60):INDIRECT("Table!" &amp; $AA$210 &amp; $X60),0)),"",INDIRECT(CONCATENATE("Table!",ADDRESS($T60,MATCH(C$1,INDIRECT("Table!A" &amp; $X60):INDIRECT("Table!" &amp; $AA$210 &amp; $X60),0))))/1024)</f>
        <v/>
      </c>
      <c r="D60" s="24" t="str">
        <f ca="1">IF(ISERROR(MATCH(D$1,INDIRECT("Table!A"&amp;$X60):INDIRECT("Table!" &amp; $AA$210 &amp; $X60),0)),"",INDIRECT(CONCATENATE("Table!",ADDRESS($T60,MATCH(D$1,INDIRECT("Table!A" &amp; $X60):INDIRECT("Table!" &amp; $AA$210 &amp; $X60),0))))/1024)</f>
        <v/>
      </c>
      <c r="E60" s="24" t="str">
        <f ca="1">IF(ISERROR(MATCH(E$1,INDIRECT("Table!A"&amp;$X60):INDIRECT("Table!" &amp; $AA$210 &amp; $X60),0)),"",INDIRECT(CONCATENATE("Table!",ADDRESS($T60,MATCH(E$1,INDIRECT("Table!A" &amp; $X60):INDIRECT("Table!" &amp; $AA$210 &amp; $X60),0))))/1024)</f>
        <v/>
      </c>
      <c r="F60" s="24" t="str">
        <f ca="1">IF(ISERROR(MATCH(F$1,INDIRECT("Table!A"&amp;$X60):INDIRECT("Table!" &amp; $AA$210 &amp; $X60),0)),"",INDIRECT(CONCATENATE("Table!",ADDRESS($T60,MATCH(F$1,INDIRECT("Table!A" &amp; $X60):INDIRECT("Table!" &amp; $AA$210 &amp; $X60),0))))/1024)</f>
        <v/>
      </c>
      <c r="G60" s="24" t="str">
        <f ca="1">IF(ISERROR(MATCH(G$1,INDIRECT("Table!A"&amp;$X60):INDIRECT("Table!" &amp; $AA$210 &amp; $X60),0)),"",INDIRECT(CONCATENATE("Table!",ADDRESS($T60,MATCH(G$1,INDIRECT("Table!A" &amp; $X60):INDIRECT("Table!" &amp; $AA$210 &amp; $X60),0))))/1024)</f>
        <v/>
      </c>
      <c r="H60" s="24" t="str">
        <f ca="1">IF(ISERROR(MATCH(H$1,INDIRECT("Table!A"&amp;$X60):INDIRECT("Table!" &amp; $AA$210 &amp; $X60),0)),"",INDIRECT(CONCATENATE("Table!",ADDRESS($T60,MATCH(H$1,INDIRECT("Table!A" &amp; $X60):INDIRECT("Table!" &amp; $AA$210 &amp; $X60),0))))/1024)</f>
        <v/>
      </c>
      <c r="K60" s="24" t="str">
        <f ca="1">IF(ISERROR(MATCH(L$1,INDIRECT("Table!A"&amp;$X60):INDIRECT("Table!" &amp; $AA$210 &amp; $X60),0)),"",INDIRECT(CONCATENATE("Table!",ADDRESS($T60,MATCH(L$1,INDIRECT("Table!A" &amp; $X60):INDIRECT("Table!" &amp; $AA$210 &amp; $X60),0))))/1024)</f>
        <v/>
      </c>
      <c r="L60" s="24" t="str">
        <f ca="1">IF(ISERROR(MATCH(M$1,INDIRECT("Table!A"&amp;$X60):INDIRECT("Table!" &amp; $AA$210 &amp; $X60),0)),"",INDIRECT(CONCATENATE("Table!",ADDRESS($T60,MATCH(M$1,INDIRECT("Table!A" &amp; $X60):INDIRECT("Table!" &amp; $AA$210 &amp; $X60),0))))/1024)</f>
        <v/>
      </c>
      <c r="M60" s="24" t="str">
        <f ca="1">IF(ISERROR(MATCH(N$1,INDIRECT("Table!A"&amp;$X60):INDIRECT("Table!" &amp; $AA$210 &amp; $X60),0)),"",INDIRECT(CONCATENATE("Table!",ADDRESS($T60,MATCH(N$1,INDIRECT("Table!A" &amp; $X60):INDIRECT("Table!" &amp; $AA$210 &amp; $X60),0))))/1024)</f>
        <v/>
      </c>
      <c r="N60" s="24" t="str">
        <f ca="1">IF(ISERROR(MATCH(O$1,INDIRECT("Table!A"&amp;$X60):INDIRECT("Table!" &amp; $AA$210 &amp; $X60),0)),"",INDIRECT(CONCATENATE("Table!",ADDRESS($T60,MATCH(O$1,INDIRECT("Table!A" &amp; $X60):INDIRECT("Table!" &amp; $AA$210 &amp; $X60),0))))/1024)</f>
        <v/>
      </c>
      <c r="O60" s="24"/>
      <c r="P60" s="276"/>
      <c r="Q60" s="24"/>
      <c r="R60" s="214"/>
      <c r="S60" s="214"/>
      <c r="T60" s="24"/>
      <c r="U60" s="214"/>
      <c r="V60" s="214"/>
      <c r="W60" s="214"/>
      <c r="X60" s="24"/>
      <c r="Y60" s="214"/>
      <c r="Z60" s="214"/>
      <c r="AA60" s="29"/>
    </row>
    <row r="61" spans="2:27">
      <c r="B61" s="24" t="str">
        <f ca="1">IF(ISERROR(MATCH(B$1,INDIRECT("Table!A"&amp;$X61):INDIRECT("Table!" &amp; $AA$210 &amp; $X61),0)),"",INDIRECT(CONCATENATE("Table!",ADDRESS($T61,MATCH(B$1,INDIRECT("Table!A" &amp; $X61):INDIRECT("Table!" &amp; $AA$210 &amp; $X61),0))))/1024)</f>
        <v/>
      </c>
      <c r="C61" s="24" t="str">
        <f ca="1">IF(ISERROR(MATCH(C$1,INDIRECT("Table!A"&amp;$X61):INDIRECT("Table!" &amp; $AA$210 &amp; $X61),0)),"",INDIRECT(CONCATENATE("Table!",ADDRESS($T61,MATCH(C$1,INDIRECT("Table!A" &amp; $X61):INDIRECT("Table!" &amp; $AA$210 &amp; $X61),0))))/1024)</f>
        <v/>
      </c>
      <c r="D61" s="24" t="str">
        <f ca="1">IF(ISERROR(MATCH(D$1,INDIRECT("Table!A"&amp;$X61):INDIRECT("Table!" &amp; $AA$210 &amp; $X61),0)),"",INDIRECT(CONCATENATE("Table!",ADDRESS($T61,MATCH(D$1,INDIRECT("Table!A" &amp; $X61):INDIRECT("Table!" &amp; $AA$210 &amp; $X61),0))))/1024)</f>
        <v/>
      </c>
      <c r="E61" s="24" t="str">
        <f ca="1">IF(ISERROR(MATCH(E$1,INDIRECT("Table!A"&amp;$X61):INDIRECT("Table!" &amp; $AA$210 &amp; $X61),0)),"",INDIRECT(CONCATENATE("Table!",ADDRESS($T61,MATCH(E$1,INDIRECT("Table!A" &amp; $X61):INDIRECT("Table!" &amp; $AA$210 &amp; $X61),0))))/1024)</f>
        <v/>
      </c>
      <c r="F61" s="24" t="str">
        <f ca="1">IF(ISERROR(MATCH(F$1,INDIRECT("Table!A"&amp;$X61):INDIRECT("Table!" &amp; $AA$210 &amp; $X61),0)),"",INDIRECT(CONCATENATE("Table!",ADDRESS($T61,MATCH(F$1,INDIRECT("Table!A" &amp; $X61):INDIRECT("Table!" &amp; $AA$210 &amp; $X61),0))))/1024)</f>
        <v/>
      </c>
      <c r="G61" s="24" t="str">
        <f ca="1">IF(ISERROR(MATCH(G$1,INDIRECT("Table!A"&amp;$X61):INDIRECT("Table!" &amp; $AA$210 &amp; $X61),0)),"",INDIRECT(CONCATENATE("Table!",ADDRESS($T61,MATCH(G$1,INDIRECT("Table!A" &amp; $X61):INDIRECT("Table!" &amp; $AA$210 &amp; $X61),0))))/1024)</f>
        <v/>
      </c>
      <c r="H61" s="24" t="str">
        <f ca="1">IF(ISERROR(MATCH(H$1,INDIRECT("Table!A"&amp;$X61):INDIRECT("Table!" &amp; $AA$210 &amp; $X61),0)),"",INDIRECT(CONCATENATE("Table!",ADDRESS($T61,MATCH(H$1,INDIRECT("Table!A" &amp; $X61):INDIRECT("Table!" &amp; $AA$210 &amp; $X61),0))))/1024)</f>
        <v/>
      </c>
      <c r="K61" s="24" t="str">
        <f ca="1">IF(ISERROR(MATCH(L$1,INDIRECT("Table!A"&amp;$X61):INDIRECT("Table!" &amp; $AA$210 &amp; $X61),0)),"",INDIRECT(CONCATENATE("Table!",ADDRESS($T61,MATCH(L$1,INDIRECT("Table!A" &amp; $X61):INDIRECT("Table!" &amp; $AA$210 &amp; $X61),0))))/1024)</f>
        <v/>
      </c>
      <c r="L61" s="24" t="str">
        <f ca="1">IF(ISERROR(MATCH(M$1,INDIRECT("Table!A"&amp;$X61):INDIRECT("Table!" &amp; $AA$210 &amp; $X61),0)),"",INDIRECT(CONCATENATE("Table!",ADDRESS($T61,MATCH(M$1,INDIRECT("Table!A" &amp; $X61):INDIRECT("Table!" &amp; $AA$210 &amp; $X61),0))))/1024)</f>
        <v/>
      </c>
      <c r="M61" s="24" t="str">
        <f ca="1">IF(ISERROR(MATCH(N$1,INDIRECT("Table!A"&amp;$X61):INDIRECT("Table!" &amp; $AA$210 &amp; $X61),0)),"",INDIRECT(CONCATENATE("Table!",ADDRESS($T61,MATCH(N$1,INDIRECT("Table!A" &amp; $X61):INDIRECT("Table!" &amp; $AA$210 &amp; $X61),0))))/1024)</f>
        <v/>
      </c>
      <c r="N61" s="24" t="str">
        <f ca="1">IF(ISERROR(MATCH(O$1,INDIRECT("Table!A"&amp;$X61):INDIRECT("Table!" &amp; $AA$210 &amp; $X61),0)),"",INDIRECT(CONCATENATE("Table!",ADDRESS($T61,MATCH(O$1,INDIRECT("Table!A" &amp; $X61):INDIRECT("Table!" &amp; $AA$210 &amp; $X61),0))))/1024)</f>
        <v/>
      </c>
      <c r="O61" s="24"/>
      <c r="P61" s="276"/>
      <c r="Q61" s="24"/>
      <c r="R61" s="213"/>
      <c r="S61" s="213"/>
      <c r="T61" s="24"/>
      <c r="U61" s="213"/>
      <c r="V61" s="213"/>
      <c r="W61" s="213"/>
      <c r="X61" s="24"/>
      <c r="Y61" s="213"/>
      <c r="Z61" s="213"/>
      <c r="AA61" s="31"/>
    </row>
    <row r="62" spans="2:27">
      <c r="N62" s="24"/>
      <c r="O62" s="24"/>
      <c r="P62" s="276"/>
      <c r="Q62" s="24"/>
      <c r="R62" s="212"/>
      <c r="S62" s="212"/>
      <c r="T62" s="24"/>
      <c r="U62" s="212"/>
      <c r="V62" s="212"/>
      <c r="W62" s="212"/>
      <c r="X62" s="24"/>
      <c r="Y62" s="212"/>
      <c r="Z62" s="212"/>
      <c r="AA62" s="31"/>
    </row>
    <row r="63" spans="2:27">
      <c r="B63" s="24" t="str">
        <f ca="1">IF(ISERROR(MATCH(B$1,INDIRECT("Table!A"&amp;$X63):INDIRECT("Table!" &amp; $AA$210 &amp; $X63),0)),"",INDIRECT(CONCATENATE("Table!",ADDRESS($T63,MATCH(B$1,INDIRECT("Table!A" &amp; $X63):INDIRECT("Table!" &amp; $AA$210 &amp; $X63),0))))/1024)</f>
        <v/>
      </c>
      <c r="C63" s="24" t="str">
        <f ca="1">IF(ISERROR(MATCH(C$1,INDIRECT("Table!A"&amp;$X63):INDIRECT("Table!" &amp; $AA$210 &amp; $X63),0)),"",INDIRECT(CONCATENATE("Table!",ADDRESS($T63,MATCH(C$1,INDIRECT("Table!A" &amp; $X63):INDIRECT("Table!" &amp; $AA$210 &amp; $X63),0))))/1024)</f>
        <v/>
      </c>
      <c r="D63" s="24" t="str">
        <f ca="1">IF(ISERROR(MATCH(D$1,INDIRECT("Table!A"&amp;$X63):INDIRECT("Table!" &amp; $AA$210 &amp; $X63),0)),"",INDIRECT(CONCATENATE("Table!",ADDRESS($T63,MATCH(D$1,INDIRECT("Table!A" &amp; $X63):INDIRECT("Table!" &amp; $AA$210 &amp; $X63),0))))/1024)</f>
        <v/>
      </c>
      <c r="E63" s="24" t="str">
        <f ca="1">IF(ISERROR(MATCH(E$1,INDIRECT("Table!A"&amp;$X63):INDIRECT("Table!" &amp; $AA$210 &amp; $X63),0)),"",INDIRECT(CONCATENATE("Table!",ADDRESS($T63,MATCH(E$1,INDIRECT("Table!A" &amp; $X63):INDIRECT("Table!" &amp; $AA$210 &amp; $X63),0))))/1024)</f>
        <v/>
      </c>
      <c r="F63" s="24" t="str">
        <f ca="1">IF(ISERROR(MATCH(F$1,INDIRECT("Table!A"&amp;$X63):INDIRECT("Table!" &amp; $AA$210 &amp; $X63),0)),"",INDIRECT(CONCATENATE("Table!",ADDRESS($T63,MATCH(F$1,INDIRECT("Table!A" &amp; $X63):INDIRECT("Table!" &amp; $AA$210 &amp; $X63),0))))/1024)</f>
        <v/>
      </c>
      <c r="G63" s="24" t="str">
        <f ca="1">IF(ISERROR(MATCH(G$1,INDIRECT("Table!A"&amp;$X63):INDIRECT("Table!" &amp; $AA$210 &amp; $X63),0)),"",INDIRECT(CONCATENATE("Table!",ADDRESS($T63,MATCH(G$1,INDIRECT("Table!A" &amp; $X63):INDIRECT("Table!" &amp; $AA$210 &amp; $X63),0))))/1024)</f>
        <v/>
      </c>
      <c r="H63" s="24" t="str">
        <f ca="1">IF(ISERROR(MATCH(H$1,INDIRECT("Table!A"&amp;$X63):INDIRECT("Table!" &amp; $AA$210 &amp; $X63),0)),"",INDIRECT(CONCATENATE("Table!",ADDRESS($T63,MATCH(H$1,INDIRECT("Table!A" &amp; $X63):INDIRECT("Table!" &amp; $AA$210 &amp; $X63),0))))/1024)</f>
        <v/>
      </c>
      <c r="K63" s="24" t="str">
        <f ca="1">IF(ISERROR(MATCH(L$1,INDIRECT("Table!A"&amp;$X63):INDIRECT("Table!" &amp; $AA$210 &amp; $X63),0)),"",INDIRECT(CONCATENATE("Table!",ADDRESS($T63,MATCH(L$1,INDIRECT("Table!A" &amp; $X63):INDIRECT("Table!" &amp; $AA$210 &amp; $X63),0))))/1024)</f>
        <v/>
      </c>
      <c r="L63" s="24" t="str">
        <f ca="1">IF(ISERROR(MATCH(M$1,INDIRECT("Table!A"&amp;$X63):INDIRECT("Table!" &amp; $AA$210 &amp; $X63),0)),"",INDIRECT(CONCATENATE("Table!",ADDRESS($T63,MATCH(M$1,INDIRECT("Table!A" &amp; $X63):INDIRECT("Table!" &amp; $AA$210 &amp; $X63),0))))/1024)</f>
        <v/>
      </c>
      <c r="M63" s="24" t="str">
        <f ca="1">IF(ISERROR(MATCH(N$1,INDIRECT("Table!A"&amp;$X63):INDIRECT("Table!" &amp; $AA$210 &amp; $X63),0)),"",INDIRECT(CONCATENATE("Table!",ADDRESS($T63,MATCH(N$1,INDIRECT("Table!A" &amp; $X63):INDIRECT("Table!" &amp; $AA$210 &amp; $X63),0))))/1024)</f>
        <v/>
      </c>
      <c r="N63" s="24" t="str">
        <f ca="1">IF(ISERROR(MATCH(O$1,INDIRECT("Table!A"&amp;$X63):INDIRECT("Table!" &amp; $AA$210 &amp; $X63),0)),"",INDIRECT(CONCATENATE("Table!",ADDRESS($T63,MATCH(O$1,INDIRECT("Table!A" &amp; $X63):INDIRECT("Table!" &amp; $AA$210 &amp; $X63),0))))/1024)</f>
        <v/>
      </c>
      <c r="O63" s="24"/>
      <c r="P63" s="276"/>
      <c r="Q63" s="24"/>
      <c r="R63" s="211"/>
      <c r="S63" s="211"/>
      <c r="T63" s="24"/>
      <c r="U63" s="211"/>
      <c r="V63" s="211"/>
      <c r="W63" s="211"/>
      <c r="X63" s="24"/>
      <c r="Y63" s="211"/>
      <c r="Z63" s="211"/>
      <c r="AA63" s="31"/>
    </row>
    <row r="64" spans="2:27">
      <c r="B64" s="24" t="str">
        <f ca="1">IF(ISERROR(MATCH(B$1,INDIRECT("Table!A"&amp;$X64):INDIRECT("Table!" &amp; $AA$210 &amp; $X64),0)),"",INDIRECT(CONCATENATE("Table!",ADDRESS($T64,MATCH(B$1,INDIRECT("Table!A" &amp; $X64):INDIRECT("Table!" &amp; $AA$210 &amp; $X64),0))))/1024)</f>
        <v/>
      </c>
      <c r="C64" s="24" t="str">
        <f ca="1">IF(ISERROR(MATCH(C$1,INDIRECT("Table!A"&amp;$X64):INDIRECT("Table!" &amp; $AA$210 &amp; $X64),0)),"",INDIRECT(CONCATENATE("Table!",ADDRESS($T64,MATCH(C$1,INDIRECT("Table!A" &amp; $X64):INDIRECT("Table!" &amp; $AA$210 &amp; $X64),0))))/1024)</f>
        <v/>
      </c>
      <c r="D64" s="24" t="str">
        <f ca="1">IF(ISERROR(MATCH(D$1,INDIRECT("Table!A"&amp;$X64):INDIRECT("Table!" &amp; $AA$210 &amp; $X64),0)),"",INDIRECT(CONCATENATE("Table!",ADDRESS($T64,MATCH(D$1,INDIRECT("Table!A" &amp; $X64):INDIRECT("Table!" &amp; $AA$210 &amp; $X64),0))))/1024)</f>
        <v/>
      </c>
      <c r="E64" s="24" t="str">
        <f ca="1">IF(ISERROR(MATCH(E$1,INDIRECT("Table!A"&amp;$X64):INDIRECT("Table!" &amp; $AA$210 &amp; $X64),0)),"",INDIRECT(CONCATENATE("Table!",ADDRESS($T64,MATCH(E$1,INDIRECT("Table!A" &amp; $X64):INDIRECT("Table!" &amp; $AA$210 &amp; $X64),0))))/1024)</f>
        <v/>
      </c>
      <c r="F64" s="24" t="str">
        <f ca="1">IF(ISERROR(MATCH(F$1,INDIRECT("Table!A"&amp;$X64):INDIRECT("Table!" &amp; $AA$210 &amp; $X64),0)),"",INDIRECT(CONCATENATE("Table!",ADDRESS($T64,MATCH(F$1,INDIRECT("Table!A" &amp; $X64):INDIRECT("Table!" &amp; $AA$210 &amp; $X64),0))))/1024)</f>
        <v/>
      </c>
      <c r="G64" s="24" t="str">
        <f ca="1">IF(ISERROR(MATCH(G$1,INDIRECT("Table!A"&amp;$X64):INDIRECT("Table!" &amp; $AA$210 &amp; $X64),0)),"",INDIRECT(CONCATENATE("Table!",ADDRESS($T64,MATCH(G$1,INDIRECT("Table!A" &amp; $X64):INDIRECT("Table!" &amp; $AA$210 &amp; $X64),0))))/1024)</f>
        <v/>
      </c>
      <c r="H64" s="24" t="str">
        <f ca="1">IF(ISERROR(MATCH(H$1,INDIRECT("Table!A"&amp;$X64):INDIRECT("Table!" &amp; $AA$210 &amp; $X64),0)),"",INDIRECT(CONCATENATE("Table!",ADDRESS($T64,MATCH(H$1,INDIRECT("Table!A" &amp; $X64):INDIRECT("Table!" &amp; $AA$210 &amp; $X64),0))))/1024)</f>
        <v/>
      </c>
      <c r="K64" s="24" t="str">
        <f ca="1">IF(ISERROR(MATCH(L$1,INDIRECT("Table!A"&amp;$X64):INDIRECT("Table!" &amp; $AA$210 &amp; $X64),0)),"",INDIRECT(CONCATENATE("Table!",ADDRESS($T64,MATCH(L$1,INDIRECT("Table!A" &amp; $X64):INDIRECT("Table!" &amp; $AA$210 &amp; $X64),0))))/1024)</f>
        <v/>
      </c>
      <c r="L64" s="24" t="str">
        <f ca="1">IF(ISERROR(MATCH(M$1,INDIRECT("Table!A"&amp;$X64):INDIRECT("Table!" &amp; $AA$210 &amp; $X64),0)),"",INDIRECT(CONCATENATE("Table!",ADDRESS($T64,MATCH(M$1,INDIRECT("Table!A" &amp; $X64):INDIRECT("Table!" &amp; $AA$210 &amp; $X64),0))))/1024)</f>
        <v/>
      </c>
      <c r="M64" s="24" t="str">
        <f ca="1">IF(ISERROR(MATCH(N$1,INDIRECT("Table!A"&amp;$X64):INDIRECT("Table!" &amp; $AA$210 &amp; $X64),0)),"",INDIRECT(CONCATENATE("Table!",ADDRESS($T64,MATCH(N$1,INDIRECT("Table!A" &amp; $X64):INDIRECT("Table!" &amp; $AA$210 &amp; $X64),0))))/1024)</f>
        <v/>
      </c>
      <c r="N64" s="24" t="str">
        <f ca="1">IF(ISERROR(MATCH(O$1,INDIRECT("Table!A"&amp;$X64):INDIRECT("Table!" &amp; $AA$210 &amp; $X64),0)),"",INDIRECT(CONCATENATE("Table!",ADDRESS($T64,MATCH(O$1,INDIRECT("Table!A" &amp; $X64):INDIRECT("Table!" &amp; $AA$210 &amp; $X64),0))))/1024)</f>
        <v/>
      </c>
      <c r="O64" s="24"/>
      <c r="P64" s="276"/>
      <c r="Q64" s="24"/>
      <c r="R64" s="210"/>
      <c r="S64" s="210"/>
      <c r="T64" s="24"/>
      <c r="U64" s="210"/>
      <c r="V64" s="210"/>
      <c r="W64" s="210"/>
      <c r="X64" s="24"/>
      <c r="Y64" s="210"/>
      <c r="Z64" s="210"/>
      <c r="AA64" s="31"/>
    </row>
    <row r="65" spans="2:27">
      <c r="B65" s="24" t="str">
        <f ca="1">IF(ISERROR(MATCH(B$1,INDIRECT("Table!A"&amp;$X65):INDIRECT("Table!" &amp; $AA$210 &amp; $X65),0)),"",INDIRECT(CONCATENATE("Table!",ADDRESS($T65,MATCH(B$1,INDIRECT("Table!A" &amp; $X65):INDIRECT("Table!" &amp; $AA$210 &amp; $X65),0))))/1024)</f>
        <v/>
      </c>
      <c r="C65" s="24" t="str">
        <f ca="1">IF(ISERROR(MATCH(C$1,INDIRECT("Table!A"&amp;$X65):INDIRECT("Table!" &amp; $AA$210 &amp; $X65),0)),"",INDIRECT(CONCATENATE("Table!",ADDRESS($T65,MATCH(C$1,INDIRECT("Table!A" &amp; $X65):INDIRECT("Table!" &amp; $AA$210 &amp; $X65),0))))/1024)</f>
        <v/>
      </c>
      <c r="D65" s="24" t="str">
        <f ca="1">IF(ISERROR(MATCH(D$1,INDIRECT("Table!A"&amp;$X65):INDIRECT("Table!" &amp; $AA$210 &amp; $X65),0)),"",INDIRECT(CONCATENATE("Table!",ADDRESS($T65,MATCH(D$1,INDIRECT("Table!A" &amp; $X65):INDIRECT("Table!" &amp; $AA$210 &amp; $X65),0))))/1024)</f>
        <v/>
      </c>
      <c r="E65" s="24" t="str">
        <f ca="1">IF(ISERROR(MATCH(E$1,INDIRECT("Table!A"&amp;$X65):INDIRECT("Table!" &amp; $AA$210 &amp; $X65),0)),"",INDIRECT(CONCATENATE("Table!",ADDRESS($T65,MATCH(E$1,INDIRECT("Table!A" &amp; $X65):INDIRECT("Table!" &amp; $AA$210 &amp; $X65),0))))/1024)</f>
        <v/>
      </c>
      <c r="F65" s="24" t="str">
        <f ca="1">IF(ISERROR(MATCH(F$1,INDIRECT("Table!A"&amp;$X65):INDIRECT("Table!" &amp; $AA$210 &amp; $X65),0)),"",INDIRECT(CONCATENATE("Table!",ADDRESS($T65,MATCH(F$1,INDIRECT("Table!A" &amp; $X65):INDIRECT("Table!" &amp; $AA$210 &amp; $X65),0))))/1024)</f>
        <v/>
      </c>
      <c r="G65" s="24" t="str">
        <f ca="1">IF(ISERROR(MATCH(G$1,INDIRECT("Table!A"&amp;$X65):INDIRECT("Table!" &amp; $AA$210 &amp; $X65),0)),"",INDIRECT(CONCATENATE("Table!",ADDRESS($T65,MATCH(G$1,INDIRECT("Table!A" &amp; $X65):INDIRECT("Table!" &amp; $AA$210 &amp; $X65),0))))/1024)</f>
        <v/>
      </c>
      <c r="H65" s="24" t="str">
        <f ca="1">IF(ISERROR(MATCH(H$1,INDIRECT("Table!A"&amp;$X65):INDIRECT("Table!" &amp; $AA$210 &amp; $X65),0)),"",INDIRECT(CONCATENATE("Table!",ADDRESS($T65,MATCH(H$1,INDIRECT("Table!A" &amp; $X65):INDIRECT("Table!" &amp; $AA$210 &amp; $X65),0))))/1024)</f>
        <v/>
      </c>
      <c r="K65" s="24" t="str">
        <f ca="1">IF(ISERROR(MATCH(L$1,INDIRECT("Table!A"&amp;$X65):INDIRECT("Table!" &amp; $AA$210 &amp; $X65),0)),"",INDIRECT(CONCATENATE("Table!",ADDRESS($T65,MATCH(L$1,INDIRECT("Table!A" &amp; $X65):INDIRECT("Table!" &amp; $AA$210 &amp; $X65),0))))/1024)</f>
        <v/>
      </c>
      <c r="L65" s="24" t="str">
        <f ca="1">IF(ISERROR(MATCH(M$1,INDIRECT("Table!A"&amp;$X65):INDIRECT("Table!" &amp; $AA$210 &amp; $X65),0)),"",INDIRECT(CONCATENATE("Table!",ADDRESS($T65,MATCH(M$1,INDIRECT("Table!A" &amp; $X65):INDIRECT("Table!" &amp; $AA$210 &amp; $X65),0))))/1024)</f>
        <v/>
      </c>
      <c r="M65" s="24" t="str">
        <f ca="1">IF(ISERROR(MATCH(N$1,INDIRECT("Table!A"&amp;$X65):INDIRECT("Table!" &amp; $AA$210 &amp; $X65),0)),"",INDIRECT(CONCATENATE("Table!",ADDRESS($T65,MATCH(N$1,INDIRECT("Table!A" &amp; $X65):INDIRECT("Table!" &amp; $AA$210 &amp; $X65),0))))/1024)</f>
        <v/>
      </c>
      <c r="N65" s="24" t="str">
        <f ca="1">IF(ISERROR(MATCH(O$1,INDIRECT("Table!A"&amp;$X65):INDIRECT("Table!" &amp; $AA$210 &amp; $X65),0)),"",INDIRECT(CONCATENATE("Table!",ADDRESS($T65,MATCH(O$1,INDIRECT("Table!A" &amp; $X65):INDIRECT("Table!" &amp; $AA$210 &amp; $X65),0))))/1024)</f>
        <v/>
      </c>
      <c r="O65" s="24"/>
      <c r="P65" s="276"/>
      <c r="Q65" s="24"/>
      <c r="R65" s="209"/>
      <c r="S65" s="209"/>
      <c r="T65" s="24"/>
      <c r="U65" s="209"/>
      <c r="V65" s="209"/>
      <c r="W65" s="209"/>
      <c r="X65" s="24"/>
      <c r="Y65" s="209"/>
      <c r="Z65" s="209"/>
      <c r="AA65" s="31"/>
    </row>
    <row r="66" spans="2:27">
      <c r="B66" s="24" t="str">
        <f ca="1">IF(ISERROR(MATCH(B$1,INDIRECT("Table!A"&amp;$X66):INDIRECT("Table!" &amp; $AA$210 &amp; $X66),0)),"",INDIRECT(CONCATENATE("Table!",ADDRESS($T66,MATCH(B$1,INDIRECT("Table!A" &amp; $X66):INDIRECT("Table!" &amp; $AA$210 &amp; $X66),0))))/1024)</f>
        <v/>
      </c>
      <c r="C66" s="24" t="str">
        <f ca="1">IF(ISERROR(MATCH(C$1,INDIRECT("Table!A"&amp;$X66):INDIRECT("Table!" &amp; $AA$210 &amp; $X66),0)),"",INDIRECT(CONCATENATE("Table!",ADDRESS($T66,MATCH(C$1,INDIRECT("Table!A" &amp; $X66):INDIRECT("Table!" &amp; $AA$210 &amp; $X66),0))))/1024)</f>
        <v/>
      </c>
      <c r="D66" s="24" t="str">
        <f ca="1">IF(ISERROR(MATCH(D$1,INDIRECT("Table!A"&amp;$X66):INDIRECT("Table!" &amp; $AA$210 &amp; $X66),0)),"",INDIRECT(CONCATENATE("Table!",ADDRESS($T66,MATCH(D$1,INDIRECT("Table!A" &amp; $X66):INDIRECT("Table!" &amp; $AA$210 &amp; $X66),0))))/1024)</f>
        <v/>
      </c>
      <c r="E66" s="24" t="str">
        <f ca="1">IF(ISERROR(MATCH(E$1,INDIRECT("Table!A"&amp;$X66):INDIRECT("Table!" &amp; $AA$210 &amp; $X66),0)),"",INDIRECT(CONCATENATE("Table!",ADDRESS($T66,MATCH(E$1,INDIRECT("Table!A" &amp; $X66):INDIRECT("Table!" &amp; $AA$210 &amp; $X66),0))))/1024)</f>
        <v/>
      </c>
      <c r="F66" s="24" t="str">
        <f ca="1">IF(ISERROR(MATCH(F$1,INDIRECT("Table!A"&amp;$X66):INDIRECT("Table!" &amp; $AA$210 &amp; $X66),0)),"",INDIRECT(CONCATENATE("Table!",ADDRESS($T66,MATCH(F$1,INDIRECT("Table!A" &amp; $X66):INDIRECT("Table!" &amp; $AA$210 &amp; $X66),0))))/1024)</f>
        <v/>
      </c>
      <c r="G66" s="24" t="str">
        <f ca="1">IF(ISERROR(MATCH(G$1,INDIRECT("Table!A"&amp;$X66):INDIRECT("Table!" &amp; $AA$210 &amp; $X66),0)),"",INDIRECT(CONCATENATE("Table!",ADDRESS($T66,MATCH(G$1,INDIRECT("Table!A" &amp; $X66):INDIRECT("Table!" &amp; $AA$210 &amp; $X66),0))))/1024)</f>
        <v/>
      </c>
      <c r="H66" s="24" t="str">
        <f ca="1">IF(ISERROR(MATCH(H$1,INDIRECT("Table!A"&amp;$X66):INDIRECT("Table!" &amp; $AA$210 &amp; $X66),0)),"",INDIRECT(CONCATENATE("Table!",ADDRESS($T66,MATCH(H$1,INDIRECT("Table!A" &amp; $X66):INDIRECT("Table!" &amp; $AA$210 &amp; $X66),0))))/1024)</f>
        <v/>
      </c>
      <c r="K66" s="24" t="str">
        <f ca="1">IF(ISERROR(MATCH(L$1,INDIRECT("Table!A"&amp;$X66):INDIRECT("Table!" &amp; $AA$210 &amp; $X66),0)),"",INDIRECT(CONCATENATE("Table!",ADDRESS($T66,MATCH(L$1,INDIRECT("Table!A" &amp; $X66):INDIRECT("Table!" &amp; $AA$210 &amp; $X66),0))))/1024)</f>
        <v/>
      </c>
      <c r="L66" s="24" t="str">
        <f ca="1">IF(ISERROR(MATCH(M$1,INDIRECT("Table!A"&amp;$X66):INDIRECT("Table!" &amp; $AA$210 &amp; $X66),0)),"",INDIRECT(CONCATENATE("Table!",ADDRESS($T66,MATCH(M$1,INDIRECT("Table!A" &amp; $X66):INDIRECT("Table!" &amp; $AA$210 &amp; $X66),0))))/1024)</f>
        <v/>
      </c>
      <c r="M66" s="24" t="str">
        <f ca="1">IF(ISERROR(MATCH(N$1,INDIRECT("Table!A"&amp;$X66):INDIRECT("Table!" &amp; $AA$210 &amp; $X66),0)),"",INDIRECT(CONCATENATE("Table!",ADDRESS($T66,MATCH(N$1,INDIRECT("Table!A" &amp; $X66):INDIRECT("Table!" &amp; $AA$210 &amp; $X66),0))))/1024)</f>
        <v/>
      </c>
      <c r="N66" s="24" t="str">
        <f ca="1">IF(ISERROR(MATCH(O$1,INDIRECT("Table!A"&amp;$X66):INDIRECT("Table!" &amp; $AA$210 &amp; $X66),0)),"",INDIRECT(CONCATENATE("Table!",ADDRESS($T66,MATCH(O$1,INDIRECT("Table!A" &amp; $X66):INDIRECT("Table!" &amp; $AA$210 &amp; $X66),0))))/1024)</f>
        <v/>
      </c>
      <c r="O66" s="24"/>
      <c r="P66" s="276"/>
      <c r="Q66" s="24"/>
      <c r="R66" s="208"/>
      <c r="S66" s="208"/>
      <c r="T66" s="24"/>
      <c r="U66" s="208"/>
      <c r="V66" s="208"/>
      <c r="W66" s="208"/>
      <c r="X66" s="24"/>
      <c r="Y66" s="208"/>
      <c r="Z66" s="208"/>
      <c r="AA66" s="31"/>
    </row>
    <row r="67" spans="2:27">
      <c r="B67" s="24" t="str">
        <f ca="1">IF(ISERROR(MATCH(B$1,INDIRECT("Table!A"&amp;$X67):INDIRECT("Table!" &amp; $AA$210 &amp; $X67),0)),"",INDIRECT(CONCATENATE("Table!",ADDRESS($T67,MATCH(B$1,INDIRECT("Table!A" &amp; $X67):INDIRECT("Table!" &amp; $AA$210 &amp; $X67),0))))/1024)</f>
        <v/>
      </c>
      <c r="C67" s="24" t="str">
        <f ca="1">IF(ISERROR(MATCH(C$1,INDIRECT("Table!A"&amp;$X67):INDIRECT("Table!" &amp; $AA$210 &amp; $X67),0)),"",INDIRECT(CONCATENATE("Table!",ADDRESS($T67,MATCH(C$1,INDIRECT("Table!A" &amp; $X67):INDIRECT("Table!" &amp; $AA$210 &amp; $X67),0))))/1024)</f>
        <v/>
      </c>
      <c r="D67" s="24" t="str">
        <f ca="1">IF(ISERROR(MATCH(D$1,INDIRECT("Table!A"&amp;$X67):INDIRECT("Table!" &amp; $AA$210 &amp; $X67),0)),"",INDIRECT(CONCATENATE("Table!",ADDRESS($T67,MATCH(D$1,INDIRECT("Table!A" &amp; $X67):INDIRECT("Table!" &amp; $AA$210 &amp; $X67),0))))/1024)</f>
        <v/>
      </c>
      <c r="E67" s="24" t="str">
        <f ca="1">IF(ISERROR(MATCH(E$1,INDIRECT("Table!A"&amp;$X67):INDIRECT("Table!" &amp; $AA$210 &amp; $X67),0)),"",INDIRECT(CONCATENATE("Table!",ADDRESS($T67,MATCH(E$1,INDIRECT("Table!A" &amp; $X67):INDIRECT("Table!" &amp; $AA$210 &amp; $X67),0))))/1024)</f>
        <v/>
      </c>
      <c r="F67" s="24" t="str">
        <f ca="1">IF(ISERROR(MATCH(F$1,INDIRECT("Table!A"&amp;$X67):INDIRECT("Table!" &amp; $AA$210 &amp; $X67),0)),"",INDIRECT(CONCATENATE("Table!",ADDRESS($T67,MATCH(F$1,INDIRECT("Table!A" &amp; $X67):INDIRECT("Table!" &amp; $AA$210 &amp; $X67),0))))/1024)</f>
        <v/>
      </c>
      <c r="G67" s="24" t="str">
        <f ca="1">IF(ISERROR(MATCH(G$1,INDIRECT("Table!A"&amp;$X67):INDIRECT("Table!" &amp; $AA$210 &amp; $X67),0)),"",INDIRECT(CONCATENATE("Table!",ADDRESS($T67,MATCH(G$1,INDIRECT("Table!A" &amp; $X67):INDIRECT("Table!" &amp; $AA$210 &amp; $X67),0))))/1024)</f>
        <v/>
      </c>
      <c r="H67" s="24" t="str">
        <f ca="1">IF(ISERROR(MATCH(H$1,INDIRECT("Table!A"&amp;$X67):INDIRECT("Table!" &amp; $AA$210 &amp; $X67),0)),"",INDIRECT(CONCATENATE("Table!",ADDRESS($T67,MATCH(H$1,INDIRECT("Table!A" &amp; $X67):INDIRECT("Table!" &amp; $AA$210 &amp; $X67),0))))/1024)</f>
        <v/>
      </c>
      <c r="K67" s="24" t="str">
        <f ca="1">IF(ISERROR(MATCH(L$1,INDIRECT("Table!A"&amp;$X67):INDIRECT("Table!" &amp; $AA$210 &amp; $X67),0)),"",INDIRECT(CONCATENATE("Table!",ADDRESS($T67,MATCH(L$1,INDIRECT("Table!A" &amp; $X67):INDIRECT("Table!" &amp; $AA$210 &amp; $X67),0))))/1024)</f>
        <v/>
      </c>
      <c r="L67" s="24" t="str">
        <f ca="1">IF(ISERROR(MATCH(M$1,INDIRECT("Table!A"&amp;$X67):INDIRECT("Table!" &amp; $AA$210 &amp; $X67),0)),"",INDIRECT(CONCATENATE("Table!",ADDRESS($T67,MATCH(M$1,INDIRECT("Table!A" &amp; $X67):INDIRECT("Table!" &amp; $AA$210 &amp; $X67),0))))/1024)</f>
        <v/>
      </c>
      <c r="M67" s="24" t="str">
        <f ca="1">IF(ISERROR(MATCH(N$1,INDIRECT("Table!A"&amp;$X67):INDIRECT("Table!" &amp; $AA$210 &amp; $X67),0)),"",INDIRECT(CONCATENATE("Table!",ADDRESS($T67,MATCH(N$1,INDIRECT("Table!A" &amp; $X67):INDIRECT("Table!" &amp; $AA$210 &amp; $X67),0))))/1024)</f>
        <v/>
      </c>
      <c r="N67" s="24" t="str">
        <f ca="1">IF(ISERROR(MATCH(O$1,INDIRECT("Table!A"&amp;$X67):INDIRECT("Table!" &amp; $AA$210 &amp; $X67),0)),"",INDIRECT(CONCATENATE("Table!",ADDRESS($T67,MATCH(O$1,INDIRECT("Table!A" &amp; $X67):INDIRECT("Table!" &amp; $AA$210 &amp; $X67),0))))/1024)</f>
        <v/>
      </c>
      <c r="O67" s="24"/>
      <c r="P67" s="276"/>
      <c r="Q67" s="24"/>
      <c r="R67" s="207"/>
      <c r="S67" s="207"/>
      <c r="T67" s="24"/>
      <c r="U67" s="207"/>
      <c r="V67" s="207"/>
      <c r="W67" s="207"/>
      <c r="X67" s="24"/>
      <c r="Y67" s="207"/>
      <c r="Z67" s="207"/>
      <c r="AA67" s="31"/>
    </row>
    <row r="68" spans="2:27">
      <c r="B68" s="24" t="str">
        <f ca="1">IF(ISERROR(MATCH(B$1,INDIRECT("Table!A"&amp;$X68):INDIRECT("Table!" &amp; $AA$210 &amp; $X68),0)),"",INDIRECT(CONCATENATE("Table!",ADDRESS($T68,MATCH(B$1,INDIRECT("Table!A" &amp; $X68):INDIRECT("Table!" &amp; $AA$210 &amp; $X68),0))))/1024)</f>
        <v/>
      </c>
      <c r="C68" s="24" t="str">
        <f ca="1">IF(ISERROR(MATCH(C$1,INDIRECT("Table!A"&amp;$X68):INDIRECT("Table!" &amp; $AA$210 &amp; $X68),0)),"",INDIRECT(CONCATENATE("Table!",ADDRESS($T68,MATCH(C$1,INDIRECT("Table!A" &amp; $X68):INDIRECT("Table!" &amp; $AA$210 &amp; $X68),0))))/1024)</f>
        <v/>
      </c>
      <c r="D68" s="24" t="str">
        <f ca="1">IF(ISERROR(MATCH(D$1,INDIRECT("Table!A"&amp;$X68):INDIRECT("Table!" &amp; $AA$210 &amp; $X68),0)),"",INDIRECT(CONCATENATE("Table!",ADDRESS($T68,MATCH(D$1,INDIRECT("Table!A" &amp; $X68):INDIRECT("Table!" &amp; $AA$210 &amp; $X68),0))))/1024)</f>
        <v/>
      </c>
      <c r="E68" s="24" t="str">
        <f ca="1">IF(ISERROR(MATCH(E$1,INDIRECT("Table!A"&amp;$X68):INDIRECT("Table!" &amp; $AA$210 &amp; $X68),0)),"",INDIRECT(CONCATENATE("Table!",ADDRESS($T68,MATCH(E$1,INDIRECT("Table!A" &amp; $X68):INDIRECT("Table!" &amp; $AA$210 &amp; $X68),0))))/1024)</f>
        <v/>
      </c>
      <c r="F68" s="24" t="str">
        <f ca="1">IF(ISERROR(MATCH(F$1,INDIRECT("Table!A"&amp;$X68):INDIRECT("Table!" &amp; $AA$210 &amp; $X68),0)),"",INDIRECT(CONCATENATE("Table!",ADDRESS($T68,MATCH(F$1,INDIRECT("Table!A" &amp; $X68):INDIRECT("Table!" &amp; $AA$210 &amp; $X68),0))))/1024)</f>
        <v/>
      </c>
      <c r="G68" s="24" t="str">
        <f ca="1">IF(ISERROR(MATCH(G$1,INDIRECT("Table!A"&amp;$X68):INDIRECT("Table!" &amp; $AA$210 &amp; $X68),0)),"",INDIRECT(CONCATENATE("Table!",ADDRESS($T68,MATCH(G$1,INDIRECT("Table!A" &amp; $X68):INDIRECT("Table!" &amp; $AA$210 &amp; $X68),0))))/1024)</f>
        <v/>
      </c>
      <c r="H68" s="24" t="str">
        <f ca="1">IF(ISERROR(MATCH(H$1,INDIRECT("Table!A"&amp;$X68):INDIRECT("Table!" &amp; $AA$210 &amp; $X68),0)),"",INDIRECT(CONCATENATE("Table!",ADDRESS($T68,MATCH(H$1,INDIRECT("Table!A" &amp; $X68):INDIRECT("Table!" &amp; $AA$210 &amp; $X68),0))))/1024)</f>
        <v/>
      </c>
      <c r="K68" s="24" t="str">
        <f ca="1">IF(ISERROR(MATCH(L$1,INDIRECT("Table!A"&amp;$X68):INDIRECT("Table!" &amp; $AA$210 &amp; $X68),0)),"",INDIRECT(CONCATENATE("Table!",ADDRESS($T68,MATCH(L$1,INDIRECT("Table!A" &amp; $X68):INDIRECT("Table!" &amp; $AA$210 &amp; $X68),0))))/1024)</f>
        <v/>
      </c>
      <c r="L68" s="24" t="str">
        <f ca="1">IF(ISERROR(MATCH(M$1,INDIRECT("Table!A"&amp;$X68):INDIRECT("Table!" &amp; $AA$210 &amp; $X68),0)),"",INDIRECT(CONCATENATE("Table!",ADDRESS($T68,MATCH(M$1,INDIRECT("Table!A" &amp; $X68):INDIRECT("Table!" &amp; $AA$210 &amp; $X68),0))))/1024)</f>
        <v/>
      </c>
      <c r="M68" s="24" t="str">
        <f ca="1">IF(ISERROR(MATCH(N$1,INDIRECT("Table!A"&amp;$X68):INDIRECT("Table!" &amp; $AA$210 &amp; $X68),0)),"",INDIRECT(CONCATENATE("Table!",ADDRESS($T68,MATCH(N$1,INDIRECT("Table!A" &amp; $X68):INDIRECT("Table!" &amp; $AA$210 &amp; $X68),0))))/1024)</f>
        <v/>
      </c>
      <c r="N68" s="24" t="str">
        <f ca="1">IF(ISERROR(MATCH(O$1,INDIRECT("Table!A"&amp;$X68):INDIRECT("Table!" &amp; $AA$210 &amp; $X68),0)),"",INDIRECT(CONCATENATE("Table!",ADDRESS($T68,MATCH(O$1,INDIRECT("Table!A" &amp; $X68):INDIRECT("Table!" &amp; $AA$210 &amp; $X68),0))))/1024)</f>
        <v/>
      </c>
      <c r="O68" s="24"/>
      <c r="P68" s="276"/>
      <c r="Q68" s="24"/>
      <c r="R68" s="206"/>
      <c r="S68" s="206"/>
      <c r="T68" s="24"/>
      <c r="U68" s="206"/>
      <c r="V68" s="206"/>
      <c r="W68" s="206"/>
      <c r="X68" s="24"/>
      <c r="Y68" s="206"/>
      <c r="Z68" s="206"/>
      <c r="AA68" s="31"/>
    </row>
    <row r="69" spans="2:27">
      <c r="B69" s="24" t="str">
        <f ca="1">IF(ISERROR(MATCH(B$1,INDIRECT("Table!A"&amp;$X69):INDIRECT("Table!" &amp; $AA$210 &amp; $X69),0)),"",INDIRECT(CONCATENATE("Table!",ADDRESS($T69,MATCH(B$1,INDIRECT("Table!A" &amp; $X69):INDIRECT("Table!" &amp; $AA$210 &amp; $X69),0))))/1024)</f>
        <v/>
      </c>
      <c r="C69" s="24" t="str">
        <f ca="1">IF(ISERROR(MATCH(C$1,INDIRECT("Table!A"&amp;$X69):INDIRECT("Table!" &amp; $AA$210 &amp; $X69),0)),"",INDIRECT(CONCATENATE("Table!",ADDRESS($T69,MATCH(C$1,INDIRECT("Table!A" &amp; $X69):INDIRECT("Table!" &amp; $AA$210 &amp; $X69),0))))/1024)</f>
        <v/>
      </c>
      <c r="D69" s="24" t="str">
        <f ca="1">IF(ISERROR(MATCH(D$1,INDIRECT("Table!A"&amp;$X69):INDIRECT("Table!" &amp; $AA$210 &amp; $X69),0)),"",INDIRECT(CONCATENATE("Table!",ADDRESS($T69,MATCH(D$1,INDIRECT("Table!A" &amp; $X69):INDIRECT("Table!" &amp; $AA$210 &amp; $X69),0))))/1024)</f>
        <v/>
      </c>
      <c r="E69" s="24" t="str">
        <f ca="1">IF(ISERROR(MATCH(E$1,INDIRECT("Table!A"&amp;$X69):INDIRECT("Table!" &amp; $AA$210 &amp; $X69),0)),"",INDIRECT(CONCATENATE("Table!",ADDRESS($T69,MATCH(E$1,INDIRECT("Table!A" &amp; $X69):INDIRECT("Table!" &amp; $AA$210 &amp; $X69),0))))/1024)</f>
        <v/>
      </c>
      <c r="F69" s="24" t="str">
        <f ca="1">IF(ISERROR(MATCH(F$1,INDIRECT("Table!A"&amp;$X69):INDIRECT("Table!" &amp; $AA$210 &amp; $X69),0)),"",INDIRECT(CONCATENATE("Table!",ADDRESS($T69,MATCH(F$1,INDIRECT("Table!A" &amp; $X69):INDIRECT("Table!" &amp; $AA$210 &amp; $X69),0))))/1024)</f>
        <v/>
      </c>
      <c r="G69" s="24" t="str">
        <f ca="1">IF(ISERROR(MATCH(G$1,INDIRECT("Table!A"&amp;$X69):INDIRECT("Table!" &amp; $AA$210 &amp; $X69),0)),"",INDIRECT(CONCATENATE("Table!",ADDRESS($T69,MATCH(G$1,INDIRECT("Table!A" &amp; $X69):INDIRECT("Table!" &amp; $AA$210 &amp; $X69),0))))/1024)</f>
        <v/>
      </c>
      <c r="H69" s="24" t="str">
        <f ca="1">IF(ISERROR(MATCH(H$1,INDIRECT("Table!A"&amp;$X69):INDIRECT("Table!" &amp; $AA$210 &amp; $X69),0)),"",INDIRECT(CONCATENATE("Table!",ADDRESS($T69,MATCH(H$1,INDIRECT("Table!A" &amp; $X69):INDIRECT("Table!" &amp; $AA$210 &amp; $X69),0))))/1024)</f>
        <v/>
      </c>
      <c r="K69" s="24" t="str">
        <f ca="1">IF(ISERROR(MATCH(L$1,INDIRECT("Table!A"&amp;$X69):INDIRECT("Table!" &amp; $AA$210 &amp; $X69),0)),"",INDIRECT(CONCATENATE("Table!",ADDRESS($T69,MATCH(L$1,INDIRECT("Table!A" &amp; $X69):INDIRECT("Table!" &amp; $AA$210 &amp; $X69),0))))/1024)</f>
        <v/>
      </c>
      <c r="L69" s="24" t="str">
        <f ca="1">IF(ISERROR(MATCH(M$1,INDIRECT("Table!A"&amp;$X69):INDIRECT("Table!" &amp; $AA$210 &amp; $X69),0)),"",INDIRECT(CONCATENATE("Table!",ADDRESS($T69,MATCH(M$1,INDIRECT("Table!A" &amp; $X69):INDIRECT("Table!" &amp; $AA$210 &amp; $X69),0))))/1024)</f>
        <v/>
      </c>
      <c r="M69" s="24" t="str">
        <f ca="1">IF(ISERROR(MATCH(N$1,INDIRECT("Table!A"&amp;$X69):INDIRECT("Table!" &amp; $AA$210 &amp; $X69),0)),"",INDIRECT(CONCATENATE("Table!",ADDRESS($T69,MATCH(N$1,INDIRECT("Table!A" &amp; $X69):INDIRECT("Table!" &amp; $AA$210 &amp; $X69),0))))/1024)</f>
        <v/>
      </c>
      <c r="N69" s="24" t="str">
        <f ca="1">IF(ISERROR(MATCH(O$1,INDIRECT("Table!A"&amp;$X69):INDIRECT("Table!" &amp; $AA$210 &amp; $X69),0)),"",INDIRECT(CONCATENATE("Table!",ADDRESS($T69,MATCH(O$1,INDIRECT("Table!A" &amp; $X69):INDIRECT("Table!" &amp; $AA$210 &amp; $X69),0))))/1024)</f>
        <v/>
      </c>
      <c r="O69" s="24"/>
      <c r="P69" s="276"/>
      <c r="Q69" s="24"/>
      <c r="R69" s="206"/>
      <c r="S69" s="206"/>
      <c r="T69" s="24"/>
      <c r="U69" s="206"/>
      <c r="V69" s="206"/>
      <c r="W69" s="206"/>
      <c r="X69" s="24"/>
      <c r="Y69" s="206"/>
      <c r="Z69" s="206"/>
      <c r="AA69" s="31"/>
    </row>
    <row r="70" spans="2:27">
      <c r="B70" s="24" t="str">
        <f ca="1">IF(ISERROR(MATCH(B$1,INDIRECT("Table!A"&amp;$X70):INDIRECT("Table!" &amp; $AA$210 &amp; $X70),0)),"",INDIRECT(CONCATENATE("Table!",ADDRESS($T70,MATCH(B$1,INDIRECT("Table!A" &amp; $X70):INDIRECT("Table!" &amp; $AA$210 &amp; $X70),0))))/1024)</f>
        <v/>
      </c>
      <c r="C70" s="24" t="str">
        <f ca="1">IF(ISERROR(MATCH(C$1,INDIRECT("Table!A"&amp;$X70):INDIRECT("Table!" &amp; $AA$210 &amp; $X70),0)),"",INDIRECT(CONCATENATE("Table!",ADDRESS($T70,MATCH(C$1,INDIRECT("Table!A" &amp; $X70):INDIRECT("Table!" &amp; $AA$210 &amp; $X70),0))))/1024)</f>
        <v/>
      </c>
      <c r="D70" s="24" t="str">
        <f ca="1">IF(ISERROR(MATCH(D$1,INDIRECT("Table!A"&amp;$X70):INDIRECT("Table!" &amp; $AA$210 &amp; $X70),0)),"",INDIRECT(CONCATENATE("Table!",ADDRESS($T70,MATCH(D$1,INDIRECT("Table!A" &amp; $X70):INDIRECT("Table!" &amp; $AA$210 &amp; $X70),0))))/1024)</f>
        <v/>
      </c>
      <c r="E70" s="24" t="str">
        <f ca="1">IF(ISERROR(MATCH(E$1,INDIRECT("Table!A"&amp;$X70):INDIRECT("Table!" &amp; $AA$210 &amp; $X70),0)),"",INDIRECT(CONCATENATE("Table!",ADDRESS($T70,MATCH(E$1,INDIRECT("Table!A" &amp; $X70):INDIRECT("Table!" &amp; $AA$210 &amp; $X70),0))))/1024)</f>
        <v/>
      </c>
      <c r="F70" s="24" t="str">
        <f ca="1">IF(ISERROR(MATCH(F$1,INDIRECT("Table!A"&amp;$X70):INDIRECT("Table!" &amp; $AA$210 &amp; $X70),0)),"",INDIRECT(CONCATENATE("Table!",ADDRESS($T70,MATCH(F$1,INDIRECT("Table!A" &amp; $X70):INDIRECT("Table!" &amp; $AA$210 &amp; $X70),0))))/1024)</f>
        <v/>
      </c>
      <c r="G70" s="24" t="str">
        <f ca="1">IF(ISERROR(MATCH(G$1,INDIRECT("Table!A"&amp;$X70):INDIRECT("Table!" &amp; $AA$210 &amp; $X70),0)),"",INDIRECT(CONCATENATE("Table!",ADDRESS($T70,MATCH(G$1,INDIRECT("Table!A" &amp; $X70):INDIRECT("Table!" &amp; $AA$210 &amp; $X70),0))))/1024)</f>
        <v/>
      </c>
      <c r="H70" s="24" t="str">
        <f ca="1">IF(ISERROR(MATCH(H$1,INDIRECT("Table!A"&amp;$X70):INDIRECT("Table!" &amp; $AA$210 &amp; $X70),0)),"",INDIRECT(CONCATENATE("Table!",ADDRESS($T70,MATCH(H$1,INDIRECT("Table!A" &amp; $X70):INDIRECT("Table!" &amp; $AA$210 &amp; $X70),0))))/1024)</f>
        <v/>
      </c>
      <c r="K70" s="24" t="str">
        <f ca="1">IF(ISERROR(MATCH(L$1,INDIRECT("Table!A"&amp;$X70):INDIRECT("Table!" &amp; $AA$210 &amp; $X70),0)),"",INDIRECT(CONCATENATE("Table!",ADDRESS($T70,MATCH(L$1,INDIRECT("Table!A" &amp; $X70):INDIRECT("Table!" &amp; $AA$210 &amp; $X70),0))))/1024)</f>
        <v/>
      </c>
      <c r="L70" s="24" t="str">
        <f ca="1">IF(ISERROR(MATCH(M$1,INDIRECT("Table!A"&amp;$X70):INDIRECT("Table!" &amp; $AA$210 &amp; $X70),0)),"",INDIRECT(CONCATENATE("Table!",ADDRESS($T70,MATCH(M$1,INDIRECT("Table!A" &amp; $X70):INDIRECT("Table!" &amp; $AA$210 &amp; $X70),0))))/1024)</f>
        <v/>
      </c>
      <c r="M70" s="24" t="str">
        <f ca="1">IF(ISERROR(MATCH(N$1,INDIRECT("Table!A"&amp;$X70):INDIRECT("Table!" &amp; $AA$210 &amp; $X70),0)),"",INDIRECT(CONCATENATE("Table!",ADDRESS($T70,MATCH(N$1,INDIRECT("Table!A" &amp; $X70):INDIRECT("Table!" &amp; $AA$210 &amp; $X70),0))))/1024)</f>
        <v/>
      </c>
      <c r="N70" s="24" t="str">
        <f ca="1">IF(ISERROR(MATCH(O$1,INDIRECT("Table!A"&amp;$X70):INDIRECT("Table!" &amp; $AA$210 &amp; $X70),0)),"",INDIRECT(CONCATENATE("Table!",ADDRESS($T70,MATCH(O$1,INDIRECT("Table!A" &amp; $X70):INDIRECT("Table!" &amp; $AA$210 &amp; $X70),0))))/1024)</f>
        <v/>
      </c>
      <c r="O70" s="24"/>
      <c r="P70" s="276"/>
      <c r="Q70" s="24"/>
      <c r="R70" s="204"/>
      <c r="S70" s="204"/>
      <c r="T70" s="24"/>
      <c r="U70" s="204"/>
      <c r="V70" s="204"/>
      <c r="W70" s="204"/>
      <c r="X70" s="24"/>
      <c r="Y70" s="204"/>
      <c r="Z70" s="204"/>
      <c r="AA70" s="31"/>
    </row>
    <row r="71" spans="2:27">
      <c r="B71" s="24" t="str">
        <f ca="1">IF(ISERROR(MATCH(B$1,INDIRECT("Table!A"&amp;$X71):INDIRECT("Table!" &amp; $AA$210 &amp; $X71),0)),"",INDIRECT(CONCATENATE("Table!",ADDRESS($T71,MATCH(B$1,INDIRECT("Table!A" &amp; $X71):INDIRECT("Table!" &amp; $AA$210 &amp; $X71),0))))/1024)</f>
        <v/>
      </c>
      <c r="C71" s="24" t="str">
        <f ca="1">IF(ISERROR(MATCH(C$1,INDIRECT("Table!A"&amp;$X71):INDIRECT("Table!" &amp; $AA$210 &amp; $X71),0)),"",INDIRECT(CONCATENATE("Table!",ADDRESS($T71,MATCH(C$1,INDIRECT("Table!A" &amp; $X71):INDIRECT("Table!" &amp; $AA$210 &amp; $X71),0))))/1024)</f>
        <v/>
      </c>
      <c r="D71" s="24" t="str">
        <f ca="1">IF(ISERROR(MATCH(D$1,INDIRECT("Table!A"&amp;$X71):INDIRECT("Table!" &amp; $AA$210 &amp; $X71),0)),"",INDIRECT(CONCATENATE("Table!",ADDRESS($T71,MATCH(D$1,INDIRECT("Table!A" &amp; $X71):INDIRECT("Table!" &amp; $AA$210 &amp; $X71),0))))/1024)</f>
        <v/>
      </c>
      <c r="E71" s="24" t="str">
        <f ca="1">IF(ISERROR(MATCH(E$1,INDIRECT("Table!A"&amp;$X71):INDIRECT("Table!" &amp; $AA$210 &amp; $X71),0)),"",INDIRECT(CONCATENATE("Table!",ADDRESS($T71,MATCH(E$1,INDIRECT("Table!A" &amp; $X71):INDIRECT("Table!" &amp; $AA$210 &amp; $X71),0))))/1024)</f>
        <v/>
      </c>
      <c r="F71" s="24" t="str">
        <f ca="1">IF(ISERROR(MATCH(F$1,INDIRECT("Table!A"&amp;$X71):INDIRECT("Table!" &amp; $AA$210 &amp; $X71),0)),"",INDIRECT(CONCATENATE("Table!",ADDRESS($T71,MATCH(F$1,INDIRECT("Table!A" &amp; $X71):INDIRECT("Table!" &amp; $AA$210 &amp; $X71),0))))/1024)</f>
        <v/>
      </c>
      <c r="G71" s="24" t="str">
        <f ca="1">IF(ISERROR(MATCH(G$1,INDIRECT("Table!A"&amp;$X71):INDIRECT("Table!" &amp; $AA$210 &amp; $X71),0)),"",INDIRECT(CONCATENATE("Table!",ADDRESS($T71,MATCH(G$1,INDIRECT("Table!A" &amp; $X71):INDIRECT("Table!" &amp; $AA$210 &amp; $X71),0))))/1024)</f>
        <v/>
      </c>
      <c r="H71" s="24" t="str">
        <f ca="1">IF(ISERROR(MATCH(H$1,INDIRECT("Table!A"&amp;$X71):INDIRECT("Table!" &amp; $AA$210 &amp; $X71),0)),"",INDIRECT(CONCATENATE("Table!",ADDRESS($T71,MATCH(H$1,INDIRECT("Table!A" &amp; $X71):INDIRECT("Table!" &amp; $AA$210 &amp; $X71),0))))/1024)</f>
        <v/>
      </c>
      <c r="K71" s="24" t="str">
        <f ca="1">IF(ISERROR(MATCH(L$1,INDIRECT("Table!A"&amp;$X71):INDIRECT("Table!" &amp; $AA$210 &amp; $X71),0)),"",INDIRECT(CONCATENATE("Table!",ADDRESS($T71,MATCH(L$1,INDIRECT("Table!A" &amp; $X71):INDIRECT("Table!" &amp; $AA$210 &amp; $X71),0))))/1024)</f>
        <v/>
      </c>
      <c r="L71" s="24" t="str">
        <f ca="1">IF(ISERROR(MATCH(M$1,INDIRECT("Table!A"&amp;$X71):INDIRECT("Table!" &amp; $AA$210 &amp; $X71),0)),"",INDIRECT(CONCATENATE("Table!",ADDRESS($T71,MATCH(M$1,INDIRECT("Table!A" &amp; $X71):INDIRECT("Table!" &amp; $AA$210 &amp; $X71),0))))/1024)</f>
        <v/>
      </c>
      <c r="M71" s="24" t="str">
        <f ca="1">IF(ISERROR(MATCH(N$1,INDIRECT("Table!A"&amp;$X71):INDIRECT("Table!" &amp; $AA$210 &amp; $X71),0)),"",INDIRECT(CONCATENATE("Table!",ADDRESS($T71,MATCH(N$1,INDIRECT("Table!A" &amp; $X71):INDIRECT("Table!" &amp; $AA$210 &amp; $X71),0))))/1024)</f>
        <v/>
      </c>
      <c r="N71" s="24" t="str">
        <f ca="1">IF(ISERROR(MATCH(O$1,INDIRECT("Table!A"&amp;$X71):INDIRECT("Table!" &amp; $AA$210 &amp; $X71),0)),"",INDIRECT(CONCATENATE("Table!",ADDRESS($T71,MATCH(O$1,INDIRECT("Table!A" &amp; $X71):INDIRECT("Table!" &amp; $AA$210 &amp; $X71),0))))/1024)</f>
        <v/>
      </c>
      <c r="O71" s="24"/>
      <c r="P71" s="276"/>
      <c r="Q71" s="24"/>
      <c r="R71" s="204"/>
      <c r="S71" s="204"/>
      <c r="T71" s="24"/>
      <c r="U71" s="204"/>
      <c r="V71" s="204"/>
      <c r="W71" s="204"/>
      <c r="X71" s="24"/>
      <c r="Y71" s="204"/>
      <c r="Z71" s="204"/>
      <c r="AA71" s="31"/>
    </row>
    <row r="72" spans="2:27">
      <c r="B72" s="24" t="str">
        <f ca="1">IF(ISERROR(MATCH(B$1,INDIRECT("Table!A"&amp;$X72):INDIRECT("Table!" &amp; $AA$210 &amp; $X72),0)),"",INDIRECT(CONCATENATE("Table!",ADDRESS($T72,MATCH(B$1,INDIRECT("Table!A" &amp; $X72):INDIRECT("Table!" &amp; $AA$210 &amp; $X72),0))))/1024)</f>
        <v/>
      </c>
      <c r="C72" s="24" t="str">
        <f ca="1">IF(ISERROR(MATCH(C$1,INDIRECT("Table!A"&amp;$X72):INDIRECT("Table!" &amp; $AA$210 &amp; $X72),0)),"",INDIRECT(CONCATENATE("Table!",ADDRESS($T72,MATCH(C$1,INDIRECT("Table!A" &amp; $X72):INDIRECT("Table!" &amp; $AA$210 &amp; $X72),0))))/1024)</f>
        <v/>
      </c>
      <c r="D72" s="24" t="str">
        <f ca="1">IF(ISERROR(MATCH(D$1,INDIRECT("Table!A"&amp;$X72):INDIRECT("Table!" &amp; $AA$210 &amp; $X72),0)),"",INDIRECT(CONCATENATE("Table!",ADDRESS($T72,MATCH(D$1,INDIRECT("Table!A" &amp; $X72):INDIRECT("Table!" &amp; $AA$210 &amp; $X72),0))))/1024)</f>
        <v/>
      </c>
      <c r="E72" s="24" t="str">
        <f ca="1">IF(ISERROR(MATCH(E$1,INDIRECT("Table!A"&amp;$X72):INDIRECT("Table!" &amp; $AA$210 &amp; $X72),0)),"",INDIRECT(CONCATENATE("Table!",ADDRESS($T72,MATCH(E$1,INDIRECT("Table!A" &amp; $X72):INDIRECT("Table!" &amp; $AA$210 &amp; $X72),0))))/1024)</f>
        <v/>
      </c>
      <c r="F72" s="24" t="str">
        <f ca="1">IF(ISERROR(MATCH(F$1,INDIRECT("Table!A"&amp;$X72):INDIRECT("Table!" &amp; $AA$210 &amp; $X72),0)),"",INDIRECT(CONCATENATE("Table!",ADDRESS($T72,MATCH(F$1,INDIRECT("Table!A" &amp; $X72):INDIRECT("Table!" &amp; $AA$210 &amp; $X72),0))))/1024)</f>
        <v/>
      </c>
      <c r="G72" s="24" t="str">
        <f ca="1">IF(ISERROR(MATCH(G$1,INDIRECT("Table!A"&amp;$X72):INDIRECT("Table!" &amp; $AA$210 &amp; $X72),0)),"",INDIRECT(CONCATENATE("Table!",ADDRESS($T72,MATCH(G$1,INDIRECT("Table!A" &amp; $X72):INDIRECT("Table!" &amp; $AA$210 &amp; $X72),0))))/1024)</f>
        <v/>
      </c>
      <c r="H72" s="24" t="str">
        <f ca="1">IF(ISERROR(MATCH(H$1,INDIRECT("Table!A"&amp;$X72):INDIRECT("Table!" &amp; $AA$210 &amp; $X72),0)),"",INDIRECT(CONCATENATE("Table!",ADDRESS($T72,MATCH(H$1,INDIRECT("Table!A" &amp; $X72):INDIRECT("Table!" &amp; $AA$210 &amp; $X72),0))))/1024)</f>
        <v/>
      </c>
      <c r="K72" s="24" t="str">
        <f ca="1">IF(ISERROR(MATCH(L$1,INDIRECT("Table!A"&amp;$X72):INDIRECT("Table!" &amp; $AA$210 &amp; $X72),0)),"",INDIRECT(CONCATENATE("Table!",ADDRESS($T72,MATCH(L$1,INDIRECT("Table!A" &amp; $X72):INDIRECT("Table!" &amp; $AA$210 &amp; $X72),0))))/1024)</f>
        <v/>
      </c>
      <c r="L72" s="24" t="str">
        <f ca="1">IF(ISERROR(MATCH(M$1,INDIRECT("Table!A"&amp;$X72):INDIRECT("Table!" &amp; $AA$210 &amp; $X72),0)),"",INDIRECT(CONCATENATE("Table!",ADDRESS($T72,MATCH(M$1,INDIRECT("Table!A" &amp; $X72):INDIRECT("Table!" &amp; $AA$210 &amp; $X72),0))))/1024)</f>
        <v/>
      </c>
      <c r="M72" s="24" t="str">
        <f ca="1">IF(ISERROR(MATCH(N$1,INDIRECT("Table!A"&amp;$X72):INDIRECT("Table!" &amp; $AA$210 &amp; $X72),0)),"",INDIRECT(CONCATENATE("Table!",ADDRESS($T72,MATCH(N$1,INDIRECT("Table!A" &amp; $X72):INDIRECT("Table!" &amp; $AA$210 &amp; $X72),0))))/1024)</f>
        <v/>
      </c>
      <c r="N72" s="24" t="str">
        <f ca="1">IF(ISERROR(MATCH(O$1,INDIRECT("Table!A"&amp;$X72):INDIRECT("Table!" &amp; $AA$210 &amp; $X72),0)),"",INDIRECT(CONCATENATE("Table!",ADDRESS($T72,MATCH(O$1,INDIRECT("Table!A" &amp; $X72):INDIRECT("Table!" &amp; $AA$210 &amp; $X72),0))))/1024)</f>
        <v/>
      </c>
      <c r="O72" s="24"/>
      <c r="P72" s="276"/>
      <c r="Q72" s="24"/>
      <c r="R72" s="204"/>
      <c r="S72" s="204"/>
      <c r="T72" s="24"/>
      <c r="U72" s="204"/>
      <c r="V72" s="204"/>
      <c r="W72" s="204"/>
      <c r="X72" s="24"/>
      <c r="Y72" s="204"/>
      <c r="Z72" s="204"/>
      <c r="AA72" s="31"/>
    </row>
    <row r="73" spans="2:27">
      <c r="B73" s="24" t="str">
        <f ca="1">IF(ISERROR(MATCH(B$1,INDIRECT("Table!A"&amp;$X73):INDIRECT("Table!" &amp; $AA$210 &amp; $X73),0)),"",INDIRECT(CONCATENATE("Table!",ADDRESS($T73,MATCH(B$1,INDIRECT("Table!A" &amp; $X73):INDIRECT("Table!" &amp; $AA$210 &amp; $X73),0))))/1024)</f>
        <v/>
      </c>
      <c r="C73" s="24" t="str">
        <f ca="1">IF(ISERROR(MATCH(C$1,INDIRECT("Table!A"&amp;$X73):INDIRECT("Table!" &amp; $AA$210 &amp; $X73),0)),"",INDIRECT(CONCATENATE("Table!",ADDRESS($T73,MATCH(C$1,INDIRECT("Table!A" &amp; $X73):INDIRECT("Table!" &amp; $AA$210 &amp; $X73),0))))/1024)</f>
        <v/>
      </c>
      <c r="D73" s="24" t="str">
        <f ca="1">IF(ISERROR(MATCH(D$1,INDIRECT("Table!A"&amp;$X73):INDIRECT("Table!" &amp; $AA$210 &amp; $X73),0)),"",INDIRECT(CONCATENATE("Table!",ADDRESS($T73,MATCH(D$1,INDIRECT("Table!A" &amp; $X73):INDIRECT("Table!" &amp; $AA$210 &amp; $X73),0))))/1024)</f>
        <v/>
      </c>
      <c r="E73" s="24" t="str">
        <f ca="1">IF(ISERROR(MATCH(E$1,INDIRECT("Table!A"&amp;$X73):INDIRECT("Table!" &amp; $AA$210 &amp; $X73),0)),"",INDIRECT(CONCATENATE("Table!",ADDRESS($T73,MATCH(E$1,INDIRECT("Table!A" &amp; $X73):INDIRECT("Table!" &amp; $AA$210 &amp; $X73),0))))/1024)</f>
        <v/>
      </c>
      <c r="F73" s="24" t="str">
        <f ca="1">IF(ISERROR(MATCH(F$1,INDIRECT("Table!A"&amp;$X73):INDIRECT("Table!" &amp; $AA$210 &amp; $X73),0)),"",INDIRECT(CONCATENATE("Table!",ADDRESS($T73,MATCH(F$1,INDIRECT("Table!A" &amp; $X73):INDIRECT("Table!" &amp; $AA$210 &amp; $X73),0))))/1024)</f>
        <v/>
      </c>
      <c r="G73" s="24" t="str">
        <f ca="1">IF(ISERROR(MATCH(G$1,INDIRECT("Table!A"&amp;$X73):INDIRECT("Table!" &amp; $AA$210 &amp; $X73),0)),"",INDIRECT(CONCATENATE("Table!",ADDRESS($T73,MATCH(G$1,INDIRECT("Table!A" &amp; $X73):INDIRECT("Table!" &amp; $AA$210 &amp; $X73),0))))/1024)</f>
        <v/>
      </c>
      <c r="H73" s="24" t="str">
        <f ca="1">IF(ISERROR(MATCH(H$1,INDIRECT("Table!A"&amp;$X73):INDIRECT("Table!" &amp; $AA$210 &amp; $X73),0)),"",INDIRECT(CONCATENATE("Table!",ADDRESS($T73,MATCH(H$1,INDIRECT("Table!A" &amp; $X73):INDIRECT("Table!" &amp; $AA$210 &amp; $X73),0))))/1024)</f>
        <v/>
      </c>
      <c r="K73" s="24" t="str">
        <f ca="1">IF(ISERROR(MATCH(L$1,INDIRECT("Table!A"&amp;$X73):INDIRECT("Table!" &amp; $AA$210 &amp; $X73),0)),"",INDIRECT(CONCATENATE("Table!",ADDRESS($T73,MATCH(L$1,INDIRECT("Table!A" &amp; $X73):INDIRECT("Table!" &amp; $AA$210 &amp; $X73),0))))/1024)</f>
        <v/>
      </c>
      <c r="L73" s="24" t="str">
        <f ca="1">IF(ISERROR(MATCH(M$1,INDIRECT("Table!A"&amp;$X73):INDIRECT("Table!" &amp; $AA$210 &amp; $X73),0)),"",INDIRECT(CONCATENATE("Table!",ADDRESS($T73,MATCH(M$1,INDIRECT("Table!A" &amp; $X73):INDIRECT("Table!" &amp; $AA$210 &amp; $X73),0))))/1024)</f>
        <v/>
      </c>
      <c r="M73" s="24" t="str">
        <f ca="1">IF(ISERROR(MATCH(N$1,INDIRECT("Table!A"&amp;$X73):INDIRECT("Table!" &amp; $AA$210 &amp; $X73),0)),"",INDIRECT(CONCATENATE("Table!",ADDRESS($T73,MATCH(N$1,INDIRECT("Table!A" &amp; $X73):INDIRECT("Table!" &amp; $AA$210 &amp; $X73),0))))/1024)</f>
        <v/>
      </c>
      <c r="N73" s="24" t="str">
        <f ca="1">IF(ISERROR(MATCH(O$1,INDIRECT("Table!A"&amp;$X73):INDIRECT("Table!" &amp; $AA$210 &amp; $X73),0)),"",INDIRECT(CONCATENATE("Table!",ADDRESS($T73,MATCH(O$1,INDIRECT("Table!A" &amp; $X73):INDIRECT("Table!" &amp; $AA$210 &amp; $X73),0))))/1024)</f>
        <v/>
      </c>
      <c r="O73" s="24"/>
      <c r="P73" s="276"/>
      <c r="Q73" s="24"/>
      <c r="R73" s="203"/>
      <c r="S73" s="203"/>
      <c r="T73" s="24"/>
      <c r="U73" s="203"/>
      <c r="V73" s="203"/>
      <c r="W73" s="203"/>
      <c r="X73" s="24"/>
      <c r="Y73" s="203"/>
      <c r="Z73" s="203"/>
      <c r="AA73" s="31"/>
    </row>
    <row r="74" spans="2:27">
      <c r="B74" s="24" t="str">
        <f ca="1">IF(ISERROR(MATCH(B$1,INDIRECT("Table!A"&amp;$X74):INDIRECT("Table!" &amp; $AA$210 &amp; $X74),0)),"",INDIRECT(CONCATENATE("Table!",ADDRESS($T74,MATCH(B$1,INDIRECT("Table!A" &amp; $X74):INDIRECT("Table!" &amp; $AA$210 &amp; $X74),0))))/1024)</f>
        <v/>
      </c>
      <c r="C74" s="24" t="str">
        <f ca="1">IF(ISERROR(MATCH(C$1,INDIRECT("Table!A"&amp;$X74):INDIRECT("Table!" &amp; $AA$210 &amp; $X74),0)),"",INDIRECT(CONCATENATE("Table!",ADDRESS($T74,MATCH(C$1,INDIRECT("Table!A" &amp; $X74):INDIRECT("Table!" &amp; $AA$210 &amp; $X74),0))))/1024)</f>
        <v/>
      </c>
      <c r="D74" s="24" t="str">
        <f ca="1">IF(ISERROR(MATCH(D$1,INDIRECT("Table!A"&amp;$X74):INDIRECT("Table!" &amp; $AA$210 &amp; $X74),0)),"",INDIRECT(CONCATENATE("Table!",ADDRESS($T74,MATCH(D$1,INDIRECT("Table!A" &amp; $X74):INDIRECT("Table!" &amp; $AA$210 &amp; $X74),0))))/1024)</f>
        <v/>
      </c>
      <c r="E74" s="24" t="str">
        <f ca="1">IF(ISERROR(MATCH(E$1,INDIRECT("Table!A"&amp;$X74):INDIRECT("Table!" &amp; $AA$210 &amp; $X74),0)),"",INDIRECT(CONCATENATE("Table!",ADDRESS($T74,MATCH(E$1,INDIRECT("Table!A" &amp; $X74):INDIRECT("Table!" &amp; $AA$210 &amp; $X74),0))))/1024)</f>
        <v/>
      </c>
      <c r="F74" s="24" t="str">
        <f ca="1">IF(ISERROR(MATCH(F$1,INDIRECT("Table!A"&amp;$X74):INDIRECT("Table!" &amp; $AA$210 &amp; $X74),0)),"",INDIRECT(CONCATENATE("Table!",ADDRESS($T74,MATCH(F$1,INDIRECT("Table!A" &amp; $X74):INDIRECT("Table!" &amp; $AA$210 &amp; $X74),0))))/1024)</f>
        <v/>
      </c>
      <c r="G74" s="24" t="str">
        <f ca="1">IF(ISERROR(MATCH(G$1,INDIRECT("Table!A"&amp;$X74):INDIRECT("Table!" &amp; $AA$210 &amp; $X74),0)),"",INDIRECT(CONCATENATE("Table!",ADDRESS($T74,MATCH(G$1,INDIRECT("Table!A" &amp; $X74):INDIRECT("Table!" &amp; $AA$210 &amp; $X74),0))))/1024)</f>
        <v/>
      </c>
      <c r="H74" s="24" t="str">
        <f ca="1">IF(ISERROR(MATCH(H$1,INDIRECT("Table!A"&amp;$X74):INDIRECT("Table!" &amp; $AA$210 &amp; $X74),0)),"",INDIRECT(CONCATENATE("Table!",ADDRESS($T74,MATCH(H$1,INDIRECT("Table!A" &amp; $X74):INDIRECT("Table!" &amp; $AA$210 &amp; $X74),0))))/1024)</f>
        <v/>
      </c>
      <c r="K74" s="24" t="str">
        <f ca="1">IF(ISERROR(MATCH(L$1,INDIRECT("Table!A"&amp;$X74):INDIRECT("Table!" &amp; $AA$210 &amp; $X74),0)),"",INDIRECT(CONCATENATE("Table!",ADDRESS($T74,MATCH(L$1,INDIRECT("Table!A" &amp; $X74):INDIRECT("Table!" &amp; $AA$210 &amp; $X74),0))))/1024)</f>
        <v/>
      </c>
      <c r="L74" s="24" t="str">
        <f ca="1">IF(ISERROR(MATCH(M$1,INDIRECT("Table!A"&amp;$X74):INDIRECT("Table!" &amp; $AA$210 &amp; $X74),0)),"",INDIRECT(CONCATENATE("Table!",ADDRESS($T74,MATCH(M$1,INDIRECT("Table!A" &amp; $X74):INDIRECT("Table!" &amp; $AA$210 &amp; $X74),0))))/1024)</f>
        <v/>
      </c>
      <c r="M74" s="24" t="str">
        <f ca="1">IF(ISERROR(MATCH(N$1,INDIRECT("Table!A"&amp;$X74):INDIRECT("Table!" &amp; $AA$210 &amp; $X74),0)),"",INDIRECT(CONCATENATE("Table!",ADDRESS($T74,MATCH(N$1,INDIRECT("Table!A" &amp; $X74):INDIRECT("Table!" &amp; $AA$210 &amp; $X74),0))))/1024)</f>
        <v/>
      </c>
      <c r="N74" s="24" t="str">
        <f ca="1">IF(ISERROR(MATCH(O$1,INDIRECT("Table!A"&amp;$X74):INDIRECT("Table!" &amp; $AA$210 &amp; $X74),0)),"",INDIRECT(CONCATENATE("Table!",ADDRESS($T74,MATCH(O$1,INDIRECT("Table!A" &amp; $X74):INDIRECT("Table!" &amp; $AA$210 &amp; $X74),0))))/1024)</f>
        <v/>
      </c>
      <c r="O74" s="24"/>
      <c r="P74" s="276"/>
      <c r="Q74" s="24"/>
      <c r="R74" s="202"/>
      <c r="S74" s="202"/>
      <c r="T74" s="24"/>
      <c r="U74" s="202"/>
      <c r="V74" s="202"/>
      <c r="W74" s="202"/>
      <c r="X74" s="24"/>
      <c r="Y74" s="202"/>
      <c r="Z74" s="202"/>
      <c r="AA74" s="31"/>
    </row>
    <row r="75" spans="2:27">
      <c r="B75" s="24" t="str">
        <f ca="1">IF(ISERROR(MATCH(B$1,INDIRECT("Table!A"&amp;$X75):INDIRECT("Table!" &amp; $AA$210 &amp; $X75),0)),"",INDIRECT(CONCATENATE("Table!",ADDRESS($T75,MATCH(B$1,INDIRECT("Table!A" &amp; $X75):INDIRECT("Table!" &amp; $AA$210 &amp; $X75),0))))/1024)</f>
        <v/>
      </c>
      <c r="C75" s="24" t="str">
        <f ca="1">IF(ISERROR(MATCH(C$1,INDIRECT("Table!A"&amp;$X75):INDIRECT("Table!" &amp; $AA$210 &amp; $X75),0)),"",INDIRECT(CONCATENATE("Table!",ADDRESS($T75,MATCH(C$1,INDIRECT("Table!A" &amp; $X75):INDIRECT("Table!" &amp; $AA$210 &amp; $X75),0))))/1024)</f>
        <v/>
      </c>
      <c r="D75" s="24" t="str">
        <f ca="1">IF(ISERROR(MATCH(D$1,INDIRECT("Table!A"&amp;$X75):INDIRECT("Table!" &amp; $AA$210 &amp; $X75),0)),"",INDIRECT(CONCATENATE("Table!",ADDRESS($T75,MATCH(D$1,INDIRECT("Table!A" &amp; $X75):INDIRECT("Table!" &amp; $AA$210 &amp; $X75),0))))/1024)</f>
        <v/>
      </c>
      <c r="E75" s="24" t="str">
        <f ca="1">IF(ISERROR(MATCH(E$1,INDIRECT("Table!A"&amp;$X75):INDIRECT("Table!" &amp; $AA$210 &amp; $X75),0)),"",INDIRECT(CONCATENATE("Table!",ADDRESS($T75,MATCH(E$1,INDIRECT("Table!A" &amp; $X75):INDIRECT("Table!" &amp; $AA$210 &amp; $X75),0))))/1024)</f>
        <v/>
      </c>
      <c r="F75" s="24" t="str">
        <f ca="1">IF(ISERROR(MATCH(F$1,INDIRECT("Table!A"&amp;$X75):INDIRECT("Table!" &amp; $AA$210 &amp; $X75),0)),"",INDIRECT(CONCATENATE("Table!",ADDRESS($T75,MATCH(F$1,INDIRECT("Table!A" &amp; $X75):INDIRECT("Table!" &amp; $AA$210 &amp; $X75),0))))/1024)</f>
        <v/>
      </c>
      <c r="G75" s="24" t="str">
        <f ca="1">IF(ISERROR(MATCH(G$1,INDIRECT("Table!A"&amp;$X75):INDIRECT("Table!" &amp; $AA$210 &amp; $X75),0)),"",INDIRECT(CONCATENATE("Table!",ADDRESS($T75,MATCH(G$1,INDIRECT("Table!A" &amp; $X75):INDIRECT("Table!" &amp; $AA$210 &amp; $X75),0))))/1024)</f>
        <v/>
      </c>
      <c r="H75" s="24" t="str">
        <f ca="1">IF(ISERROR(MATCH(H$1,INDIRECT("Table!A"&amp;$X75):INDIRECT("Table!" &amp; $AA$210 &amp; $X75),0)),"",INDIRECT(CONCATENATE("Table!",ADDRESS($T75,MATCH(H$1,INDIRECT("Table!A" &amp; $X75):INDIRECT("Table!" &amp; $AA$210 &amp; $X75),0))))/1024)</f>
        <v/>
      </c>
      <c r="K75" s="24" t="str">
        <f ca="1">IF(ISERROR(MATCH(L$1,INDIRECT("Table!A"&amp;$X75):INDIRECT("Table!" &amp; $AA$210 &amp; $X75),0)),"",INDIRECT(CONCATENATE("Table!",ADDRESS($T75,MATCH(L$1,INDIRECT("Table!A" &amp; $X75):INDIRECT("Table!" &amp; $AA$210 &amp; $X75),0))))/1024)</f>
        <v/>
      </c>
      <c r="L75" s="24" t="str">
        <f ca="1">IF(ISERROR(MATCH(M$1,INDIRECT("Table!A"&amp;$X75):INDIRECT("Table!" &amp; $AA$210 &amp; $X75),0)),"",INDIRECT(CONCATENATE("Table!",ADDRESS($T75,MATCH(M$1,INDIRECT("Table!A" &amp; $X75):INDIRECT("Table!" &amp; $AA$210 &amp; $X75),0))))/1024)</f>
        <v/>
      </c>
      <c r="M75" s="24" t="str">
        <f ca="1">IF(ISERROR(MATCH(N$1,INDIRECT("Table!A"&amp;$X75):INDIRECT("Table!" &amp; $AA$210 &amp; $X75),0)),"",INDIRECT(CONCATENATE("Table!",ADDRESS($T75,MATCH(N$1,INDIRECT("Table!A" &amp; $X75):INDIRECT("Table!" &amp; $AA$210 &amp; $X75),0))))/1024)</f>
        <v/>
      </c>
      <c r="N75" s="24" t="str">
        <f ca="1">IF(ISERROR(MATCH(O$1,INDIRECT("Table!A"&amp;$X75):INDIRECT("Table!" &amp; $AA$210 &amp; $X75),0)),"",INDIRECT(CONCATENATE("Table!",ADDRESS($T75,MATCH(O$1,INDIRECT("Table!A" &amp; $X75):INDIRECT("Table!" &amp; $AA$210 &amp; $X75),0))))/1024)</f>
        <v/>
      </c>
      <c r="O75" s="24"/>
      <c r="P75" s="276"/>
      <c r="Q75" s="24"/>
      <c r="R75" s="201"/>
      <c r="S75" s="201"/>
      <c r="T75" s="24"/>
      <c r="U75" s="201"/>
      <c r="V75" s="201"/>
      <c r="W75" s="201"/>
      <c r="X75" s="24"/>
      <c r="Y75" s="201"/>
      <c r="Z75" s="201"/>
      <c r="AA75" s="31"/>
    </row>
    <row r="76" spans="2:27">
      <c r="B76" s="24" t="str">
        <f ca="1">IF(ISERROR(MATCH(B$1,INDIRECT("Table!A"&amp;$X76):INDIRECT("Table!" &amp; $AA$210 &amp; $X76),0)),"",INDIRECT(CONCATENATE("Table!",ADDRESS($T76,MATCH(B$1,INDIRECT("Table!A" &amp; $X76):INDIRECT("Table!" &amp; $AA$210 &amp; $X76),0))))/1024)</f>
        <v/>
      </c>
      <c r="C76" s="24" t="str">
        <f ca="1">IF(ISERROR(MATCH(C$1,INDIRECT("Table!A"&amp;$X76):INDIRECT("Table!" &amp; $AA$210 &amp; $X76),0)),"",INDIRECT(CONCATENATE("Table!",ADDRESS($T76,MATCH(C$1,INDIRECT("Table!A" &amp; $X76):INDIRECT("Table!" &amp; $AA$210 &amp; $X76),0))))/1024)</f>
        <v/>
      </c>
      <c r="D76" s="24" t="str">
        <f ca="1">IF(ISERROR(MATCH(D$1,INDIRECT("Table!A"&amp;$X76):INDIRECT("Table!" &amp; $AA$210 &amp; $X76),0)),"",INDIRECT(CONCATENATE("Table!",ADDRESS($T76,MATCH(D$1,INDIRECT("Table!A" &amp; $X76):INDIRECT("Table!" &amp; $AA$210 &amp; $X76),0))))/1024)</f>
        <v/>
      </c>
      <c r="E76" s="24" t="str">
        <f ca="1">IF(ISERROR(MATCH(E$1,INDIRECT("Table!A"&amp;$X76):INDIRECT("Table!" &amp; $AA$210 &amp; $X76),0)),"",INDIRECT(CONCATENATE("Table!",ADDRESS($T76,MATCH(E$1,INDIRECT("Table!A" &amp; $X76):INDIRECT("Table!" &amp; $AA$210 &amp; $X76),0))))/1024)</f>
        <v/>
      </c>
      <c r="F76" s="24" t="str">
        <f ca="1">IF(ISERROR(MATCH(F$1,INDIRECT("Table!A"&amp;$X76):INDIRECT("Table!" &amp; $AA$210 &amp; $X76),0)),"",INDIRECT(CONCATENATE("Table!",ADDRESS($T76,MATCH(F$1,INDIRECT("Table!A" &amp; $X76):INDIRECT("Table!" &amp; $AA$210 &amp; $X76),0))))/1024)</f>
        <v/>
      </c>
      <c r="G76" s="24" t="str">
        <f ca="1">IF(ISERROR(MATCH(G$1,INDIRECT("Table!A"&amp;$X76):INDIRECT("Table!" &amp; $AA$210 &amp; $X76),0)),"",INDIRECT(CONCATENATE("Table!",ADDRESS($T76,MATCH(G$1,INDIRECT("Table!A" &amp; $X76):INDIRECT("Table!" &amp; $AA$210 &amp; $X76),0))))/1024)</f>
        <v/>
      </c>
      <c r="H76" s="24" t="str">
        <f ca="1">IF(ISERROR(MATCH(H$1,INDIRECT("Table!A"&amp;$X76):INDIRECT("Table!" &amp; $AA$210 &amp; $X76),0)),"",INDIRECT(CONCATENATE("Table!",ADDRESS($T76,MATCH(H$1,INDIRECT("Table!A" &amp; $X76):INDIRECT("Table!" &amp; $AA$210 &amp; $X76),0))))/1024)</f>
        <v/>
      </c>
      <c r="K76" s="24" t="str">
        <f ca="1">IF(ISERROR(MATCH(L$1,INDIRECT("Table!A"&amp;$X76):INDIRECT("Table!" &amp; $AA$210 &amp; $X76),0)),"",INDIRECT(CONCATENATE("Table!",ADDRESS($T76,MATCH(L$1,INDIRECT("Table!A" &amp; $X76):INDIRECT("Table!" &amp; $AA$210 &amp; $X76),0))))/1024)</f>
        <v/>
      </c>
      <c r="L76" s="24" t="str">
        <f ca="1">IF(ISERROR(MATCH(M$1,INDIRECT("Table!A"&amp;$X76):INDIRECT("Table!" &amp; $AA$210 &amp; $X76),0)),"",INDIRECT(CONCATENATE("Table!",ADDRESS($T76,MATCH(M$1,INDIRECT("Table!A" &amp; $X76):INDIRECT("Table!" &amp; $AA$210 &amp; $X76),0))))/1024)</f>
        <v/>
      </c>
      <c r="M76" s="24" t="str">
        <f ca="1">IF(ISERROR(MATCH(N$1,INDIRECT("Table!A"&amp;$X76):INDIRECT("Table!" &amp; $AA$210 &amp; $X76),0)),"",INDIRECT(CONCATENATE("Table!",ADDRESS($T76,MATCH(N$1,INDIRECT("Table!A" &amp; $X76):INDIRECT("Table!" &amp; $AA$210 &amp; $X76),0))))/1024)</f>
        <v/>
      </c>
      <c r="N76" s="24" t="str">
        <f ca="1">IF(ISERROR(MATCH(O$1,INDIRECT("Table!A"&amp;$X76):INDIRECT("Table!" &amp; $AA$210 &amp; $X76),0)),"",INDIRECT(CONCATENATE("Table!",ADDRESS($T76,MATCH(O$1,INDIRECT("Table!A" &amp; $X76):INDIRECT("Table!" &amp; $AA$210 &amp; $X76),0))))/1024)</f>
        <v/>
      </c>
      <c r="O76" s="24"/>
      <c r="P76" s="276"/>
      <c r="Q76" s="24"/>
      <c r="R76" s="200"/>
      <c r="S76" s="200"/>
      <c r="T76" s="24"/>
      <c r="U76" s="200"/>
      <c r="V76" s="200"/>
      <c r="W76" s="200"/>
      <c r="X76" s="24"/>
      <c r="Y76" s="200"/>
      <c r="Z76" s="200"/>
      <c r="AA76" s="31"/>
    </row>
    <row r="77" spans="2:27">
      <c r="B77" s="24" t="str">
        <f ca="1">IF(ISERROR(MATCH(B$1,INDIRECT("Table!A"&amp;$X77):INDIRECT("Table!" &amp; $AA$210 &amp; $X77),0)),"",INDIRECT(CONCATENATE("Table!",ADDRESS($T77,MATCH(B$1,INDIRECT("Table!A" &amp; $X77):INDIRECT("Table!" &amp; $AA$210 &amp; $X77),0))))/1024)</f>
        <v/>
      </c>
      <c r="C77" s="24" t="str">
        <f ca="1">IF(ISERROR(MATCH(C$1,INDIRECT("Table!A"&amp;$X77):INDIRECT("Table!" &amp; $AA$210 &amp; $X77),0)),"",INDIRECT(CONCATENATE("Table!",ADDRESS($T77,MATCH(C$1,INDIRECT("Table!A" &amp; $X77):INDIRECT("Table!" &amp; $AA$210 &amp; $X77),0))))/1024)</f>
        <v/>
      </c>
      <c r="D77" s="24" t="str">
        <f ca="1">IF(ISERROR(MATCH(D$1,INDIRECT("Table!A"&amp;$X77):INDIRECT("Table!" &amp; $AA$210 &amp; $X77),0)),"",INDIRECT(CONCATENATE("Table!",ADDRESS($T77,MATCH(D$1,INDIRECT("Table!A" &amp; $X77):INDIRECT("Table!" &amp; $AA$210 &amp; $X77),0))))/1024)</f>
        <v/>
      </c>
      <c r="E77" s="24" t="str">
        <f ca="1">IF(ISERROR(MATCH(E$1,INDIRECT("Table!A"&amp;$X77):INDIRECT("Table!" &amp; $AA$210 &amp; $X77),0)),"",INDIRECT(CONCATENATE("Table!",ADDRESS($T77,MATCH(E$1,INDIRECT("Table!A" &amp; $X77):INDIRECT("Table!" &amp; $AA$210 &amp; $X77),0))))/1024)</f>
        <v/>
      </c>
      <c r="F77" s="24" t="str">
        <f ca="1">IF(ISERROR(MATCH(F$1,INDIRECT("Table!A"&amp;$X77):INDIRECT("Table!" &amp; $AA$210 &amp; $X77),0)),"",INDIRECT(CONCATENATE("Table!",ADDRESS($T77,MATCH(F$1,INDIRECT("Table!A" &amp; $X77):INDIRECT("Table!" &amp; $AA$210 &amp; $X77),0))))/1024)</f>
        <v/>
      </c>
      <c r="G77" s="24" t="str">
        <f ca="1">IF(ISERROR(MATCH(G$1,INDIRECT("Table!A"&amp;$X77):INDIRECT("Table!" &amp; $AA$210 &amp; $X77),0)),"",INDIRECT(CONCATENATE("Table!",ADDRESS($T77,MATCH(G$1,INDIRECT("Table!A" &amp; $X77):INDIRECT("Table!" &amp; $AA$210 &amp; $X77),0))))/1024)</f>
        <v/>
      </c>
      <c r="H77" s="24" t="str">
        <f ca="1">IF(ISERROR(MATCH(H$1,INDIRECT("Table!A"&amp;$X77):INDIRECT("Table!" &amp; $AA$210 &amp; $X77),0)),"",INDIRECT(CONCATENATE("Table!",ADDRESS($T77,MATCH(H$1,INDIRECT("Table!A" &amp; $X77):INDIRECT("Table!" &amp; $AA$210 &amp; $X77),0))))/1024)</f>
        <v/>
      </c>
      <c r="K77" s="24" t="str">
        <f ca="1">IF(ISERROR(MATCH(L$1,INDIRECT("Table!A"&amp;$X77):INDIRECT("Table!" &amp; $AA$210 &amp; $X77),0)),"",INDIRECT(CONCATENATE("Table!",ADDRESS($T77,MATCH(L$1,INDIRECT("Table!A" &amp; $X77):INDIRECT("Table!" &amp; $AA$210 &amp; $X77),0))))/1024)</f>
        <v/>
      </c>
      <c r="L77" s="24" t="str">
        <f ca="1">IF(ISERROR(MATCH(M$1,INDIRECT("Table!A"&amp;$X77):INDIRECT("Table!" &amp; $AA$210 &amp; $X77),0)),"",INDIRECT(CONCATENATE("Table!",ADDRESS($T77,MATCH(M$1,INDIRECT("Table!A" &amp; $X77):INDIRECT("Table!" &amp; $AA$210 &amp; $X77),0))))/1024)</f>
        <v/>
      </c>
      <c r="M77" s="24" t="str">
        <f ca="1">IF(ISERROR(MATCH(N$1,INDIRECT("Table!A"&amp;$X77):INDIRECT("Table!" &amp; $AA$210 &amp; $X77),0)),"",INDIRECT(CONCATENATE("Table!",ADDRESS($T77,MATCH(N$1,INDIRECT("Table!A" &amp; $X77):INDIRECT("Table!" &amp; $AA$210 &amp; $X77),0))))/1024)</f>
        <v/>
      </c>
      <c r="N77" s="24" t="str">
        <f ca="1">IF(ISERROR(MATCH(O$1,INDIRECT("Table!A"&amp;$X77):INDIRECT("Table!" &amp; $AA$210 &amp; $X77),0)),"",INDIRECT(CONCATENATE("Table!",ADDRESS($T77,MATCH(O$1,INDIRECT("Table!A" &amp; $X77):INDIRECT("Table!" &amp; $AA$210 &amp; $X77),0))))/1024)</f>
        <v/>
      </c>
      <c r="O77" s="24"/>
      <c r="P77" s="276"/>
      <c r="Q77" s="24"/>
      <c r="R77" s="199"/>
      <c r="S77" s="199"/>
      <c r="T77" s="24"/>
      <c r="U77" s="199"/>
      <c r="V77" s="199"/>
      <c r="W77" s="199"/>
      <c r="X77" s="24"/>
      <c r="Y77" s="199"/>
      <c r="Z77" s="199"/>
      <c r="AA77" s="31"/>
    </row>
    <row r="78" spans="2:27">
      <c r="B78" s="24" t="str">
        <f ca="1">IF(ISERROR(MATCH(B$1,INDIRECT("Table!A"&amp;$X78):INDIRECT("Table!" &amp; $AA$210 &amp; $X78),0)),"",INDIRECT(CONCATENATE("Table!",ADDRESS($T78,MATCH(B$1,INDIRECT("Table!A" &amp; $X78):INDIRECT("Table!" &amp; $AA$210 &amp; $X78),0))))/1024)</f>
        <v/>
      </c>
      <c r="C78" s="24" t="str">
        <f ca="1">IF(ISERROR(MATCH(C$1,INDIRECT("Table!A"&amp;$X78):INDIRECT("Table!" &amp; $AA$210 &amp; $X78),0)),"",INDIRECT(CONCATENATE("Table!",ADDRESS($T78,MATCH(C$1,INDIRECT("Table!A" &amp; $X78):INDIRECT("Table!" &amp; $AA$210 &amp; $X78),0))))/1024)</f>
        <v/>
      </c>
      <c r="D78" s="24" t="str">
        <f ca="1">IF(ISERROR(MATCH(D$1,INDIRECT("Table!A"&amp;$X78):INDIRECT("Table!" &amp; $AA$210 &amp; $X78),0)),"",INDIRECT(CONCATENATE("Table!",ADDRESS($T78,MATCH(D$1,INDIRECT("Table!A" &amp; $X78):INDIRECT("Table!" &amp; $AA$210 &amp; $X78),0))))/1024)</f>
        <v/>
      </c>
      <c r="E78" s="24" t="str">
        <f ca="1">IF(ISERROR(MATCH(E$1,INDIRECT("Table!A"&amp;$X78):INDIRECT("Table!" &amp; $AA$210 &amp; $X78),0)),"",INDIRECT(CONCATENATE("Table!",ADDRESS($T78,MATCH(E$1,INDIRECT("Table!A" &amp; $X78):INDIRECT("Table!" &amp; $AA$210 &amp; $X78),0))))/1024)</f>
        <v/>
      </c>
      <c r="F78" s="24" t="str">
        <f ca="1">IF(ISERROR(MATCH(F$1,INDIRECT("Table!A"&amp;$X78):INDIRECT("Table!" &amp; $AA$210 &amp; $X78),0)),"",INDIRECT(CONCATENATE("Table!",ADDRESS($T78,MATCH(F$1,INDIRECT("Table!A" &amp; $X78):INDIRECT("Table!" &amp; $AA$210 &amp; $X78),0))))/1024)</f>
        <v/>
      </c>
      <c r="G78" s="24" t="str">
        <f ca="1">IF(ISERROR(MATCH(G$1,INDIRECT("Table!A"&amp;$X78):INDIRECT("Table!" &amp; $AA$210 &amp; $X78),0)),"",INDIRECT(CONCATENATE("Table!",ADDRESS($T78,MATCH(G$1,INDIRECT("Table!A" &amp; $X78):INDIRECT("Table!" &amp; $AA$210 &amp; $X78),0))))/1024)</f>
        <v/>
      </c>
      <c r="H78" s="24" t="str">
        <f ca="1">IF(ISERROR(MATCH(H$1,INDIRECT("Table!A"&amp;$X78):INDIRECT("Table!" &amp; $AA$210 &amp; $X78),0)),"",INDIRECT(CONCATENATE("Table!",ADDRESS($T78,MATCH(H$1,INDIRECT("Table!A" &amp; $X78):INDIRECT("Table!" &amp; $AA$210 &amp; $X78),0))))/1024)</f>
        <v/>
      </c>
      <c r="K78" s="24" t="str">
        <f ca="1">IF(ISERROR(MATCH(L$1,INDIRECT("Table!A"&amp;$X78):INDIRECT("Table!" &amp; $AA$210 &amp; $X78),0)),"",INDIRECT(CONCATENATE("Table!",ADDRESS($T78,MATCH(L$1,INDIRECT("Table!A" &amp; $X78):INDIRECT("Table!" &amp; $AA$210 &amp; $X78),0))))/1024)</f>
        <v/>
      </c>
      <c r="L78" s="24" t="str">
        <f ca="1">IF(ISERROR(MATCH(M$1,INDIRECT("Table!A"&amp;$X78):INDIRECT("Table!" &amp; $AA$210 &amp; $X78),0)),"",INDIRECT(CONCATENATE("Table!",ADDRESS($T78,MATCH(M$1,INDIRECT("Table!A" &amp; $X78):INDIRECT("Table!" &amp; $AA$210 &amp; $X78),0))))/1024)</f>
        <v/>
      </c>
      <c r="M78" s="24" t="str">
        <f ca="1">IF(ISERROR(MATCH(N$1,INDIRECT("Table!A"&amp;$X78):INDIRECT("Table!" &amp; $AA$210 &amp; $X78),0)),"",INDIRECT(CONCATENATE("Table!",ADDRESS($T78,MATCH(N$1,INDIRECT("Table!A" &amp; $X78):INDIRECT("Table!" &amp; $AA$210 &amp; $X78),0))))/1024)</f>
        <v/>
      </c>
      <c r="N78" s="24" t="str">
        <f ca="1">IF(ISERROR(MATCH(O$1,INDIRECT("Table!A"&amp;$X78):INDIRECT("Table!" &amp; $AA$210 &amp; $X78),0)),"",INDIRECT(CONCATENATE("Table!",ADDRESS($T78,MATCH(O$1,INDIRECT("Table!A" &amp; $X78):INDIRECT("Table!" &amp; $AA$210 &amp; $X78),0))))/1024)</f>
        <v/>
      </c>
      <c r="O78" s="24"/>
      <c r="P78" s="276"/>
      <c r="Q78" s="24"/>
      <c r="R78" s="199"/>
      <c r="S78" s="199"/>
      <c r="T78" s="24"/>
      <c r="U78" s="199"/>
      <c r="V78" s="199"/>
      <c r="W78" s="199"/>
      <c r="X78" s="24"/>
      <c r="Y78" s="199"/>
      <c r="Z78" s="199"/>
      <c r="AA78" s="31"/>
    </row>
    <row r="79" spans="2:27">
      <c r="B79" s="24" t="str">
        <f ca="1">IF(ISERROR(MATCH(B$1,INDIRECT("Table!A"&amp;$X79):INDIRECT("Table!" &amp; $AA$210 &amp; $X79),0)),"",INDIRECT(CONCATENATE("Table!",ADDRESS($T79,MATCH(B$1,INDIRECT("Table!A" &amp; $X79):INDIRECT("Table!" &amp; $AA$210 &amp; $X79),0))))/1024)</f>
        <v/>
      </c>
      <c r="C79" s="24" t="str">
        <f ca="1">IF(ISERROR(MATCH(C$1,INDIRECT("Table!A"&amp;$X79):INDIRECT("Table!" &amp; $AA$210 &amp; $X79),0)),"",INDIRECT(CONCATENATE("Table!",ADDRESS($T79,MATCH(C$1,INDIRECT("Table!A" &amp; $X79):INDIRECT("Table!" &amp; $AA$210 &amp; $X79),0))))/1024)</f>
        <v/>
      </c>
      <c r="D79" s="24" t="str">
        <f ca="1">IF(ISERROR(MATCH(D$1,INDIRECT("Table!A"&amp;$X79):INDIRECT("Table!" &amp; $AA$210 &amp; $X79),0)),"",INDIRECT(CONCATENATE("Table!",ADDRESS($T79,MATCH(D$1,INDIRECT("Table!A" &amp; $X79):INDIRECT("Table!" &amp; $AA$210 &amp; $X79),0))))/1024)</f>
        <v/>
      </c>
      <c r="E79" s="24" t="str">
        <f ca="1">IF(ISERROR(MATCH(E$1,INDIRECT("Table!A"&amp;$X79):INDIRECT("Table!" &amp; $AA$210 &amp; $X79),0)),"",INDIRECT(CONCATENATE("Table!",ADDRESS($T79,MATCH(E$1,INDIRECT("Table!A" &amp; $X79):INDIRECT("Table!" &amp; $AA$210 &amp; $X79),0))))/1024)</f>
        <v/>
      </c>
      <c r="F79" s="24" t="str">
        <f ca="1">IF(ISERROR(MATCH(F$1,INDIRECT("Table!A"&amp;$X79):INDIRECT("Table!" &amp; $AA$210 &amp; $X79),0)),"",INDIRECT(CONCATENATE("Table!",ADDRESS($T79,MATCH(F$1,INDIRECT("Table!A" &amp; $X79):INDIRECT("Table!" &amp; $AA$210 &amp; $X79),0))))/1024)</f>
        <v/>
      </c>
      <c r="G79" s="24" t="str">
        <f ca="1">IF(ISERROR(MATCH(G$1,INDIRECT("Table!A"&amp;$X79):INDIRECT("Table!" &amp; $AA$210 &amp; $X79),0)),"",INDIRECT(CONCATENATE("Table!",ADDRESS($T79,MATCH(G$1,INDIRECT("Table!A" &amp; $X79):INDIRECT("Table!" &amp; $AA$210 &amp; $X79),0))))/1024)</f>
        <v/>
      </c>
      <c r="H79" s="24" t="str">
        <f ca="1">IF(ISERROR(MATCH(H$1,INDIRECT("Table!A"&amp;$X79):INDIRECT("Table!" &amp; $AA$210 &amp; $X79),0)),"",INDIRECT(CONCATENATE("Table!",ADDRESS($T79,MATCH(H$1,INDIRECT("Table!A" &amp; $X79):INDIRECT("Table!" &amp; $AA$210 &amp; $X79),0))))/1024)</f>
        <v/>
      </c>
      <c r="K79" s="24" t="str">
        <f ca="1">IF(ISERROR(MATCH(L$1,INDIRECT("Table!A"&amp;$X79):INDIRECT("Table!" &amp; $AA$210 &amp; $X79),0)),"",INDIRECT(CONCATENATE("Table!",ADDRESS($T79,MATCH(L$1,INDIRECT("Table!A" &amp; $X79):INDIRECT("Table!" &amp; $AA$210 &amp; $X79),0))))/1024)</f>
        <v/>
      </c>
      <c r="L79" s="24" t="str">
        <f ca="1">IF(ISERROR(MATCH(M$1,INDIRECT("Table!A"&amp;$X79):INDIRECT("Table!" &amp; $AA$210 &amp; $X79),0)),"",INDIRECT(CONCATENATE("Table!",ADDRESS($T79,MATCH(M$1,INDIRECT("Table!A" &amp; $X79):INDIRECT("Table!" &amp; $AA$210 &amp; $X79),0))))/1024)</f>
        <v/>
      </c>
      <c r="M79" s="24" t="str">
        <f ca="1">IF(ISERROR(MATCH(N$1,INDIRECT("Table!A"&amp;$X79):INDIRECT("Table!" &amp; $AA$210 &amp; $X79),0)),"",INDIRECT(CONCATENATE("Table!",ADDRESS($T79,MATCH(N$1,INDIRECT("Table!A" &amp; $X79):INDIRECT("Table!" &amp; $AA$210 &amp; $X79),0))))/1024)</f>
        <v/>
      </c>
      <c r="N79" s="24" t="str">
        <f ca="1">IF(ISERROR(MATCH(O$1,INDIRECT("Table!A"&amp;$X79):INDIRECT("Table!" &amp; $AA$210 &amp; $X79),0)),"",INDIRECT(CONCATENATE("Table!",ADDRESS($T79,MATCH(O$1,INDIRECT("Table!A" &amp; $X79):INDIRECT("Table!" &amp; $AA$210 &amp; $X79),0))))/1024)</f>
        <v/>
      </c>
      <c r="O79" s="24"/>
      <c r="P79" s="276"/>
      <c r="Q79" s="24"/>
      <c r="R79" s="198"/>
      <c r="S79" s="198"/>
      <c r="T79" s="24"/>
      <c r="U79" s="198"/>
      <c r="V79" s="198"/>
      <c r="W79" s="198"/>
      <c r="X79" s="24"/>
      <c r="Y79" s="198"/>
      <c r="Z79" s="198"/>
      <c r="AA79" s="31"/>
    </row>
    <row r="80" spans="2:27">
      <c r="B80" s="24" t="str">
        <f ca="1">IF(ISERROR(MATCH(B$1,INDIRECT("Table!A"&amp;$X80):INDIRECT("Table!" &amp; $AA$210 &amp; $X80),0)),"",INDIRECT(CONCATENATE("Table!",ADDRESS($T80,MATCH(B$1,INDIRECT("Table!A" &amp; $X80):INDIRECT("Table!" &amp; $AA$210 &amp; $X80),0))))/1024)</f>
        <v/>
      </c>
      <c r="C80" s="24" t="str">
        <f ca="1">IF(ISERROR(MATCH(C$1,INDIRECT("Table!A"&amp;$X80):INDIRECT("Table!" &amp; $AA$210 &amp; $X80),0)),"",INDIRECT(CONCATENATE("Table!",ADDRESS($T80,MATCH(C$1,INDIRECT("Table!A" &amp; $X80):INDIRECT("Table!" &amp; $AA$210 &amp; $X80),0))))/1024)</f>
        <v/>
      </c>
      <c r="D80" s="24" t="str">
        <f ca="1">IF(ISERROR(MATCH(D$1,INDIRECT("Table!A"&amp;$X80):INDIRECT("Table!" &amp; $AA$210 &amp; $X80),0)),"",INDIRECT(CONCATENATE("Table!",ADDRESS($T80,MATCH(D$1,INDIRECT("Table!A" &amp; $X80):INDIRECT("Table!" &amp; $AA$210 &amp; $X80),0))))/1024)</f>
        <v/>
      </c>
      <c r="E80" s="24" t="str">
        <f ca="1">IF(ISERROR(MATCH(E$1,INDIRECT("Table!A"&amp;$X80):INDIRECT("Table!" &amp; $AA$210 &amp; $X80),0)),"",INDIRECT(CONCATENATE("Table!",ADDRESS($T80,MATCH(E$1,INDIRECT("Table!A" &amp; $X80):INDIRECT("Table!" &amp; $AA$210 &amp; $X80),0))))/1024)</f>
        <v/>
      </c>
      <c r="F80" s="24" t="str">
        <f ca="1">IF(ISERROR(MATCH(F$1,INDIRECT("Table!A"&amp;$X80):INDIRECT("Table!" &amp; $AA$210 &amp; $X80),0)),"",INDIRECT(CONCATENATE("Table!",ADDRESS($T80,MATCH(F$1,INDIRECT("Table!A" &amp; $X80):INDIRECT("Table!" &amp; $AA$210 &amp; $X80),0))))/1024)</f>
        <v/>
      </c>
      <c r="G80" s="24" t="str">
        <f ca="1">IF(ISERROR(MATCH(G$1,INDIRECT("Table!A"&amp;$X80):INDIRECT("Table!" &amp; $AA$210 &amp; $X80),0)),"",INDIRECT(CONCATENATE("Table!",ADDRESS($T80,MATCH(G$1,INDIRECT("Table!A" &amp; $X80):INDIRECT("Table!" &amp; $AA$210 &amp; $X80),0))))/1024)</f>
        <v/>
      </c>
      <c r="H80" s="24" t="str">
        <f ca="1">IF(ISERROR(MATCH(H$1,INDIRECT("Table!A"&amp;$X80):INDIRECT("Table!" &amp; $AA$210 &amp; $X80),0)),"",INDIRECT(CONCATENATE("Table!",ADDRESS($T80,MATCH(H$1,INDIRECT("Table!A" &amp; $X80):INDIRECT("Table!" &amp; $AA$210 &amp; $X80),0))))/1024)</f>
        <v/>
      </c>
      <c r="K80" s="24" t="str">
        <f ca="1">IF(ISERROR(MATCH(L$1,INDIRECT("Table!A"&amp;$X80):INDIRECT("Table!" &amp; $AA$210 &amp; $X80),0)),"",INDIRECT(CONCATENATE("Table!",ADDRESS($T80,MATCH(L$1,INDIRECT("Table!A" &amp; $X80):INDIRECT("Table!" &amp; $AA$210 &amp; $X80),0))))/1024)</f>
        <v/>
      </c>
      <c r="L80" s="24" t="str">
        <f ca="1">IF(ISERROR(MATCH(M$1,INDIRECT("Table!A"&amp;$X80):INDIRECT("Table!" &amp; $AA$210 &amp; $X80),0)),"",INDIRECT(CONCATENATE("Table!",ADDRESS($T80,MATCH(M$1,INDIRECT("Table!A" &amp; $X80):INDIRECT("Table!" &amp; $AA$210 &amp; $X80),0))))/1024)</f>
        <v/>
      </c>
      <c r="M80" s="24" t="str">
        <f ca="1">IF(ISERROR(MATCH(N$1,INDIRECT("Table!A"&amp;$X80):INDIRECT("Table!" &amp; $AA$210 &amp; $X80),0)),"",INDIRECT(CONCATENATE("Table!",ADDRESS($T80,MATCH(N$1,INDIRECT("Table!A" &amp; $X80):INDIRECT("Table!" &amp; $AA$210 &amp; $X80),0))))/1024)</f>
        <v/>
      </c>
      <c r="N80" s="24" t="str">
        <f ca="1">IF(ISERROR(MATCH(O$1,INDIRECT("Table!A"&amp;$X80):INDIRECT("Table!" &amp; $AA$210 &amp; $X80),0)),"",INDIRECT(CONCATENATE("Table!",ADDRESS($T80,MATCH(O$1,INDIRECT("Table!A" &amp; $X80):INDIRECT("Table!" &amp; $AA$210 &amp; $X80),0))))/1024)</f>
        <v/>
      </c>
      <c r="O80" s="24"/>
      <c r="P80" s="276"/>
      <c r="Q80" s="24"/>
      <c r="R80" s="197"/>
      <c r="S80" s="197"/>
      <c r="T80" s="24"/>
      <c r="U80" s="197"/>
      <c r="V80" s="197"/>
      <c r="W80" s="197"/>
      <c r="X80" s="24"/>
      <c r="Y80" s="197"/>
      <c r="Z80" s="197"/>
      <c r="AA80" s="31"/>
    </row>
    <row r="81" spans="2:27">
      <c r="B81" s="24" t="str">
        <f ca="1">IF(ISERROR(MATCH(B$1,INDIRECT("Table!A"&amp;$X81):INDIRECT("Table!" &amp; $AA$210 &amp; $X81),0)),"",INDIRECT(CONCATENATE("Table!",ADDRESS($T81,MATCH(B$1,INDIRECT("Table!A" &amp; $X81):INDIRECT("Table!" &amp; $AA$210 &amp; $X81),0))))/1024)</f>
        <v/>
      </c>
      <c r="C81" s="24" t="str">
        <f ca="1">IF(ISERROR(MATCH(C$1,INDIRECT("Table!A"&amp;$X81):INDIRECT("Table!" &amp; $AA$210 &amp; $X81),0)),"",INDIRECT(CONCATENATE("Table!",ADDRESS($T81,MATCH(C$1,INDIRECT("Table!A" &amp; $X81):INDIRECT("Table!" &amp; $AA$210 &amp; $X81),0))))/1024)</f>
        <v/>
      </c>
      <c r="D81" s="24" t="str">
        <f ca="1">IF(ISERROR(MATCH(D$1,INDIRECT("Table!A"&amp;$X81):INDIRECT("Table!" &amp; $AA$210 &amp; $X81),0)),"",INDIRECT(CONCATENATE("Table!",ADDRESS($T81,MATCH(D$1,INDIRECT("Table!A" &amp; $X81):INDIRECT("Table!" &amp; $AA$210 &amp; $X81),0))))/1024)</f>
        <v/>
      </c>
      <c r="E81" s="24" t="str">
        <f ca="1">IF(ISERROR(MATCH(E$1,INDIRECT("Table!A"&amp;$X81):INDIRECT("Table!" &amp; $AA$210 &amp; $X81),0)),"",INDIRECT(CONCATENATE("Table!",ADDRESS($T81,MATCH(E$1,INDIRECT("Table!A" &amp; $X81):INDIRECT("Table!" &amp; $AA$210 &amp; $X81),0))))/1024)</f>
        <v/>
      </c>
      <c r="F81" s="24" t="str">
        <f ca="1">IF(ISERROR(MATCH(F$1,INDIRECT("Table!A"&amp;$X81):INDIRECT("Table!" &amp; $AA$210 &amp; $X81),0)),"",INDIRECT(CONCATENATE("Table!",ADDRESS($T81,MATCH(F$1,INDIRECT("Table!A" &amp; $X81):INDIRECT("Table!" &amp; $AA$210 &amp; $X81),0))))/1024)</f>
        <v/>
      </c>
      <c r="G81" s="24" t="str">
        <f ca="1">IF(ISERROR(MATCH(G$1,INDIRECT("Table!A"&amp;$X81):INDIRECT("Table!" &amp; $AA$210 &amp; $X81),0)),"",INDIRECT(CONCATENATE("Table!",ADDRESS($T81,MATCH(G$1,INDIRECT("Table!A" &amp; $X81):INDIRECT("Table!" &amp; $AA$210 &amp; $X81),0))))/1024)</f>
        <v/>
      </c>
      <c r="H81" s="24" t="str">
        <f ca="1">IF(ISERROR(MATCH(H$1,INDIRECT("Table!A"&amp;$X81):INDIRECT("Table!" &amp; $AA$210 &amp; $X81),0)),"",INDIRECT(CONCATENATE("Table!",ADDRESS($T81,MATCH(H$1,INDIRECT("Table!A" &amp; $X81):INDIRECT("Table!" &amp; $AA$210 &amp; $X81),0))))/1024)</f>
        <v/>
      </c>
      <c r="K81" s="24" t="str">
        <f ca="1">IF(ISERROR(MATCH(L$1,INDIRECT("Table!A"&amp;$X81):INDIRECT("Table!" &amp; $AA$210 &amp; $X81),0)),"",INDIRECT(CONCATENATE("Table!",ADDRESS($T81,MATCH(L$1,INDIRECT("Table!A" &amp; $X81):INDIRECT("Table!" &amp; $AA$210 &amp; $X81),0))))/1024)</f>
        <v/>
      </c>
      <c r="L81" s="24" t="str">
        <f ca="1">IF(ISERROR(MATCH(M$1,INDIRECT("Table!A"&amp;$X81):INDIRECT("Table!" &amp; $AA$210 &amp; $X81),0)),"",INDIRECT(CONCATENATE("Table!",ADDRESS($T81,MATCH(M$1,INDIRECT("Table!A" &amp; $X81):INDIRECT("Table!" &amp; $AA$210 &amp; $X81),0))))/1024)</f>
        <v/>
      </c>
      <c r="M81" s="24" t="str">
        <f ca="1">IF(ISERROR(MATCH(N$1,INDIRECT("Table!A"&amp;$X81):INDIRECT("Table!" &amp; $AA$210 &amp; $X81),0)),"",INDIRECT(CONCATENATE("Table!",ADDRESS($T81,MATCH(N$1,INDIRECT("Table!A" &amp; $X81):INDIRECT("Table!" &amp; $AA$210 &amp; $X81),0))))/1024)</f>
        <v/>
      </c>
      <c r="N81" s="24" t="str">
        <f ca="1">IF(ISERROR(MATCH(O$1,INDIRECT("Table!A"&amp;$X81):INDIRECT("Table!" &amp; $AA$210 &amp; $X81),0)),"",INDIRECT(CONCATENATE("Table!",ADDRESS($T81,MATCH(O$1,INDIRECT("Table!A" &amp; $X81):INDIRECT("Table!" &amp; $AA$210 &amp; $X81),0))))/1024)</f>
        <v/>
      </c>
      <c r="O81" s="24"/>
      <c r="P81" s="276"/>
      <c r="Q81" s="24"/>
      <c r="R81" s="196"/>
      <c r="S81" s="196"/>
      <c r="T81" s="24"/>
      <c r="U81" s="196"/>
      <c r="V81" s="196"/>
      <c r="W81" s="196"/>
      <c r="X81" s="24"/>
      <c r="Y81" s="196"/>
      <c r="Z81" s="196"/>
      <c r="AA81" s="31"/>
    </row>
    <row r="82" spans="2:27">
      <c r="B82" s="24" t="str">
        <f ca="1">IF(ISERROR(MATCH(B$1,INDIRECT("Table!A"&amp;$X82):INDIRECT("Table!" &amp; $AA$210 &amp; $X82),0)),"",INDIRECT(CONCATENATE("Table!",ADDRESS($T82,MATCH(B$1,INDIRECT("Table!A" &amp; $X82):INDIRECT("Table!" &amp; $AA$210 &amp; $X82),0))))/1024)</f>
        <v/>
      </c>
      <c r="C82" s="24" t="str">
        <f ca="1">IF(ISERROR(MATCH(C$1,INDIRECT("Table!A"&amp;$X82):INDIRECT("Table!" &amp; $AA$210 &amp; $X82),0)),"",INDIRECT(CONCATENATE("Table!",ADDRESS($T82,MATCH(C$1,INDIRECT("Table!A" &amp; $X82):INDIRECT("Table!" &amp; $AA$210 &amp; $X82),0))))/1024)</f>
        <v/>
      </c>
      <c r="D82" s="24" t="str">
        <f ca="1">IF(ISERROR(MATCH(D$1,INDIRECT("Table!A"&amp;$X82):INDIRECT("Table!" &amp; $AA$210 &amp; $X82),0)),"",INDIRECT(CONCATENATE("Table!",ADDRESS($T82,MATCH(D$1,INDIRECT("Table!A" &amp; $X82):INDIRECT("Table!" &amp; $AA$210 &amp; $X82),0))))/1024)</f>
        <v/>
      </c>
      <c r="E82" s="24" t="str">
        <f ca="1">IF(ISERROR(MATCH(E$1,INDIRECT("Table!A"&amp;$X82):INDIRECT("Table!" &amp; $AA$210 &amp; $X82),0)),"",INDIRECT(CONCATENATE("Table!",ADDRESS($T82,MATCH(E$1,INDIRECT("Table!A" &amp; $X82):INDIRECT("Table!" &amp; $AA$210 &amp; $X82),0))))/1024)</f>
        <v/>
      </c>
      <c r="F82" s="24" t="str">
        <f ca="1">IF(ISERROR(MATCH(F$1,INDIRECT("Table!A"&amp;$X82):INDIRECT("Table!" &amp; $AA$210 &amp; $X82),0)),"",INDIRECT(CONCATENATE("Table!",ADDRESS($T82,MATCH(F$1,INDIRECT("Table!A" &amp; $X82):INDIRECT("Table!" &amp; $AA$210 &amp; $X82),0))))/1024)</f>
        <v/>
      </c>
      <c r="G82" s="24" t="str">
        <f ca="1">IF(ISERROR(MATCH(G$1,INDIRECT("Table!A"&amp;$X82):INDIRECT("Table!" &amp; $AA$210 &amp; $X82),0)),"",INDIRECT(CONCATENATE("Table!",ADDRESS($T82,MATCH(G$1,INDIRECT("Table!A" &amp; $X82):INDIRECT("Table!" &amp; $AA$210 &amp; $X82),0))))/1024)</f>
        <v/>
      </c>
      <c r="H82" s="24" t="str">
        <f ca="1">IF(ISERROR(MATCH(H$1,INDIRECT("Table!A"&amp;$X82):INDIRECT("Table!" &amp; $AA$210 &amp; $X82),0)),"",INDIRECT(CONCATENATE("Table!",ADDRESS($T82,MATCH(H$1,INDIRECT("Table!A" &amp; $X82):INDIRECT("Table!" &amp; $AA$210 &amp; $X82),0))))/1024)</f>
        <v/>
      </c>
      <c r="K82" s="24" t="str">
        <f ca="1">IF(ISERROR(MATCH(L$1,INDIRECT("Table!A"&amp;$X82):INDIRECT("Table!" &amp; $AA$210 &amp; $X82),0)),"",INDIRECT(CONCATENATE("Table!",ADDRESS($T82,MATCH(L$1,INDIRECT("Table!A" &amp; $X82):INDIRECT("Table!" &amp; $AA$210 &amp; $X82),0))))/1024)</f>
        <v/>
      </c>
      <c r="L82" s="24" t="str">
        <f ca="1">IF(ISERROR(MATCH(M$1,INDIRECT("Table!A"&amp;$X82):INDIRECT("Table!" &amp; $AA$210 &amp; $X82),0)),"",INDIRECT(CONCATENATE("Table!",ADDRESS($T82,MATCH(M$1,INDIRECT("Table!A" &amp; $X82):INDIRECT("Table!" &amp; $AA$210 &amp; $X82),0))))/1024)</f>
        <v/>
      </c>
      <c r="M82" s="24" t="str">
        <f ca="1">IF(ISERROR(MATCH(N$1,INDIRECT("Table!A"&amp;$X82):INDIRECT("Table!" &amp; $AA$210 &amp; $X82),0)),"",INDIRECT(CONCATENATE("Table!",ADDRESS($T82,MATCH(N$1,INDIRECT("Table!A" &amp; $X82):INDIRECT("Table!" &amp; $AA$210 &amp; $X82),0))))/1024)</f>
        <v/>
      </c>
      <c r="N82" s="24" t="str">
        <f ca="1">IF(ISERROR(MATCH(O$1,INDIRECT("Table!A"&amp;$X82):INDIRECT("Table!" &amp; $AA$210 &amp; $X82),0)),"",INDIRECT(CONCATENATE("Table!",ADDRESS($T82,MATCH(O$1,INDIRECT("Table!A" &amp; $X82):INDIRECT("Table!" &amp; $AA$210 &amp; $X82),0))))/1024)</f>
        <v/>
      </c>
      <c r="O82" s="24"/>
      <c r="P82" s="276"/>
      <c r="Q82" s="24"/>
      <c r="R82" s="195"/>
      <c r="S82" s="195"/>
      <c r="T82" s="24"/>
      <c r="U82" s="195"/>
      <c r="V82" s="195"/>
      <c r="W82" s="195"/>
      <c r="X82" s="24"/>
      <c r="Y82" s="195"/>
      <c r="Z82" s="195"/>
      <c r="AA82" s="31"/>
    </row>
    <row r="83" spans="2:27">
      <c r="B83" s="24" t="str">
        <f ca="1">IF(ISERROR(MATCH(B$1,INDIRECT("Table!A"&amp;$X83):INDIRECT("Table!" &amp; $AA$210 &amp; $X83),0)),"",INDIRECT(CONCATENATE("Table!",ADDRESS($T83,MATCH(B$1,INDIRECT("Table!A" &amp; $X83):INDIRECT("Table!" &amp; $AA$210 &amp; $X83),0))))/1024)</f>
        <v/>
      </c>
      <c r="C83" s="24" t="str">
        <f ca="1">IF(ISERROR(MATCH(C$1,INDIRECT("Table!A"&amp;$X83):INDIRECT("Table!" &amp; $AA$210 &amp; $X83),0)),"",INDIRECT(CONCATENATE("Table!",ADDRESS($T83,MATCH(C$1,INDIRECT("Table!A" &amp; $X83):INDIRECT("Table!" &amp; $AA$210 &amp; $X83),0))))/1024)</f>
        <v/>
      </c>
      <c r="D83" s="24" t="str">
        <f ca="1">IF(ISERROR(MATCH(D$1,INDIRECT("Table!A"&amp;$X83):INDIRECT("Table!" &amp; $AA$210 &amp; $X83),0)),"",INDIRECT(CONCATENATE("Table!",ADDRESS($T83,MATCH(D$1,INDIRECT("Table!A" &amp; $X83):INDIRECT("Table!" &amp; $AA$210 &amp; $X83),0))))/1024)</f>
        <v/>
      </c>
      <c r="E83" s="24" t="str">
        <f ca="1">IF(ISERROR(MATCH(E$1,INDIRECT("Table!A"&amp;$X83):INDIRECT("Table!" &amp; $AA$210 &amp; $X83),0)),"",INDIRECT(CONCATENATE("Table!",ADDRESS($T83,MATCH(E$1,INDIRECT("Table!A" &amp; $X83):INDIRECT("Table!" &amp; $AA$210 &amp; $X83),0))))/1024)</f>
        <v/>
      </c>
      <c r="F83" s="24" t="str">
        <f ca="1">IF(ISERROR(MATCH(F$1,INDIRECT("Table!A"&amp;$X83):INDIRECT("Table!" &amp; $AA$210 &amp; $X83),0)),"",INDIRECT(CONCATENATE("Table!",ADDRESS($T83,MATCH(F$1,INDIRECT("Table!A" &amp; $X83):INDIRECT("Table!" &amp; $AA$210 &amp; $X83),0))))/1024)</f>
        <v/>
      </c>
      <c r="G83" s="24" t="str">
        <f ca="1">IF(ISERROR(MATCH(G$1,INDIRECT("Table!A"&amp;$X83):INDIRECT("Table!" &amp; $AA$210 &amp; $X83),0)),"",INDIRECT(CONCATENATE("Table!",ADDRESS($T83,MATCH(G$1,INDIRECT("Table!A" &amp; $X83):INDIRECT("Table!" &amp; $AA$210 &amp; $X83),0))))/1024)</f>
        <v/>
      </c>
      <c r="H83" s="24" t="str">
        <f ca="1">IF(ISERROR(MATCH(H$1,INDIRECT("Table!A"&amp;$X83):INDIRECT("Table!" &amp; $AA$210 &amp; $X83),0)),"",INDIRECT(CONCATENATE("Table!",ADDRESS($T83,MATCH(H$1,INDIRECT("Table!A" &amp; $X83):INDIRECT("Table!" &amp; $AA$210 &amp; $X83),0))))/1024)</f>
        <v/>
      </c>
      <c r="K83" s="24" t="str">
        <f ca="1">IF(ISERROR(MATCH(L$1,INDIRECT("Table!A"&amp;$X83):INDIRECT("Table!" &amp; $AA$210 &amp; $X83),0)),"",INDIRECT(CONCATENATE("Table!",ADDRESS($T83,MATCH(L$1,INDIRECT("Table!A" &amp; $X83):INDIRECT("Table!" &amp; $AA$210 &amp; $X83),0))))/1024)</f>
        <v/>
      </c>
      <c r="L83" s="24" t="str">
        <f ca="1">IF(ISERROR(MATCH(M$1,INDIRECT("Table!A"&amp;$X83):INDIRECT("Table!" &amp; $AA$210 &amp; $X83),0)),"",INDIRECT(CONCATENATE("Table!",ADDRESS($T83,MATCH(M$1,INDIRECT("Table!A" &amp; $X83):INDIRECT("Table!" &amp; $AA$210 &amp; $X83),0))))/1024)</f>
        <v/>
      </c>
      <c r="M83" s="24" t="str">
        <f ca="1">IF(ISERROR(MATCH(N$1,INDIRECT("Table!A"&amp;$X83):INDIRECT("Table!" &amp; $AA$210 &amp; $X83),0)),"",INDIRECT(CONCATENATE("Table!",ADDRESS($T83,MATCH(N$1,INDIRECT("Table!A" &amp; $X83):INDIRECT("Table!" &amp; $AA$210 &amp; $X83),0))))/1024)</f>
        <v/>
      </c>
      <c r="N83" s="24" t="str">
        <f ca="1">IF(ISERROR(MATCH(O$1,INDIRECT("Table!A"&amp;$X83):INDIRECT("Table!" &amp; $AA$210 &amp; $X83),0)),"",INDIRECT(CONCATENATE("Table!",ADDRESS($T83,MATCH(O$1,INDIRECT("Table!A" &amp; $X83):INDIRECT("Table!" &amp; $AA$210 &amp; $X83),0))))/1024)</f>
        <v/>
      </c>
      <c r="O83" s="24"/>
      <c r="P83" s="276"/>
      <c r="Q83" s="24"/>
      <c r="R83" s="194"/>
      <c r="S83" s="194"/>
      <c r="T83" s="24"/>
      <c r="U83" s="194"/>
      <c r="V83" s="194"/>
      <c r="W83" s="194"/>
      <c r="X83" s="24"/>
      <c r="Y83" s="194"/>
      <c r="Z83" s="194"/>
      <c r="AA83" s="31"/>
    </row>
    <row r="84" spans="2:27">
      <c r="B84" s="24" t="str">
        <f ca="1">IF(ISERROR(MATCH(B$1,INDIRECT("Table!A"&amp;$X84):INDIRECT("Table!" &amp; $AA$210 &amp; $X84),0)),"",INDIRECT(CONCATENATE("Table!",ADDRESS($T84,MATCH(B$1,INDIRECT("Table!A" &amp; $X84):INDIRECT("Table!" &amp; $AA$210 &amp; $X84),0))))/1024)</f>
        <v/>
      </c>
      <c r="C84" s="24" t="str">
        <f ca="1">IF(ISERROR(MATCH(C$1,INDIRECT("Table!A"&amp;$X84):INDIRECT("Table!" &amp; $AA$210 &amp; $X84),0)),"",INDIRECT(CONCATENATE("Table!",ADDRESS($T84,MATCH(C$1,INDIRECT("Table!A" &amp; $X84):INDIRECT("Table!" &amp; $AA$210 &amp; $X84),0))))/1024)</f>
        <v/>
      </c>
      <c r="D84" s="24" t="str">
        <f ca="1">IF(ISERROR(MATCH(D$1,INDIRECT("Table!A"&amp;$X84):INDIRECT("Table!" &amp; $AA$210 &amp; $X84),0)),"",INDIRECT(CONCATENATE("Table!",ADDRESS($T84,MATCH(D$1,INDIRECT("Table!A" &amp; $X84):INDIRECT("Table!" &amp; $AA$210 &amp; $X84),0))))/1024)</f>
        <v/>
      </c>
      <c r="E84" s="24" t="str">
        <f ca="1">IF(ISERROR(MATCH(E$1,INDIRECT("Table!A"&amp;$X84):INDIRECT("Table!" &amp; $AA$210 &amp; $X84),0)),"",INDIRECT(CONCATENATE("Table!",ADDRESS($T84,MATCH(E$1,INDIRECT("Table!A" &amp; $X84):INDIRECT("Table!" &amp; $AA$210 &amp; $X84),0))))/1024)</f>
        <v/>
      </c>
      <c r="F84" s="24" t="str">
        <f ca="1">IF(ISERROR(MATCH(F$1,INDIRECT("Table!A"&amp;$X84):INDIRECT("Table!" &amp; $AA$210 &amp; $X84),0)),"",INDIRECT(CONCATENATE("Table!",ADDRESS($T84,MATCH(F$1,INDIRECT("Table!A" &amp; $X84):INDIRECT("Table!" &amp; $AA$210 &amp; $X84),0))))/1024)</f>
        <v/>
      </c>
      <c r="G84" s="24" t="str">
        <f ca="1">IF(ISERROR(MATCH(G$1,INDIRECT("Table!A"&amp;$X84):INDIRECT("Table!" &amp; $AA$210 &amp; $X84),0)),"",INDIRECT(CONCATENATE("Table!",ADDRESS($T84,MATCH(G$1,INDIRECT("Table!A" &amp; $X84):INDIRECT("Table!" &amp; $AA$210 &amp; $X84),0))))/1024)</f>
        <v/>
      </c>
      <c r="H84" s="24" t="str">
        <f ca="1">IF(ISERROR(MATCH(H$1,INDIRECT("Table!A"&amp;$X84):INDIRECT("Table!" &amp; $AA$210 &amp; $X84),0)),"",INDIRECT(CONCATENATE("Table!",ADDRESS($T84,MATCH(H$1,INDIRECT("Table!A" &amp; $X84):INDIRECT("Table!" &amp; $AA$210 &amp; $X84),0))))/1024)</f>
        <v/>
      </c>
      <c r="K84" s="24" t="str">
        <f ca="1">IF(ISERROR(MATCH(L$1,INDIRECT("Table!A"&amp;$X84):INDIRECT("Table!" &amp; $AA$210 &amp; $X84),0)),"",INDIRECT(CONCATENATE("Table!",ADDRESS($T84,MATCH(L$1,INDIRECT("Table!A" &amp; $X84):INDIRECT("Table!" &amp; $AA$210 &amp; $X84),0))))/1024)</f>
        <v/>
      </c>
      <c r="L84" s="24" t="str">
        <f ca="1">IF(ISERROR(MATCH(M$1,INDIRECT("Table!A"&amp;$X84):INDIRECT("Table!" &amp; $AA$210 &amp; $X84),0)),"",INDIRECT(CONCATENATE("Table!",ADDRESS($T84,MATCH(M$1,INDIRECT("Table!A" &amp; $X84):INDIRECT("Table!" &amp; $AA$210 &amp; $X84),0))))/1024)</f>
        <v/>
      </c>
      <c r="M84" s="24" t="str">
        <f ca="1">IF(ISERROR(MATCH(N$1,INDIRECT("Table!A"&amp;$X84):INDIRECT("Table!" &amp; $AA$210 &amp; $X84),0)),"",INDIRECT(CONCATENATE("Table!",ADDRESS($T84,MATCH(N$1,INDIRECT("Table!A" &amp; $X84):INDIRECT("Table!" &amp; $AA$210 &amp; $X84),0))))/1024)</f>
        <v/>
      </c>
      <c r="N84" s="24" t="str">
        <f ca="1">IF(ISERROR(MATCH(O$1,INDIRECT("Table!A"&amp;$X84):INDIRECT("Table!" &amp; $AA$210 &amp; $X84),0)),"",INDIRECT(CONCATENATE("Table!",ADDRESS($T84,MATCH(O$1,INDIRECT("Table!A" &amp; $X84):INDIRECT("Table!" &amp; $AA$210 &amp; $X84),0))))/1024)</f>
        <v/>
      </c>
      <c r="O84" s="24"/>
      <c r="P84" s="276"/>
      <c r="Q84" s="24"/>
      <c r="R84" s="193"/>
      <c r="S84" s="193"/>
      <c r="T84" s="24"/>
      <c r="U84" s="193"/>
      <c r="V84" s="193"/>
      <c r="W84" s="193"/>
      <c r="X84" s="24"/>
      <c r="Y84" s="193"/>
      <c r="Z84" s="193"/>
      <c r="AA84" s="31"/>
    </row>
    <row r="85" spans="2:27">
      <c r="B85" s="24" t="str">
        <f ca="1">IF(ISERROR(MATCH(B$1,INDIRECT("Table!A"&amp;$X85):INDIRECT("Table!" &amp; $AA$210 &amp; $X85),0)),"",INDIRECT(CONCATENATE("Table!",ADDRESS($T85,MATCH(B$1,INDIRECT("Table!A" &amp; $X85):INDIRECT("Table!" &amp; $AA$210 &amp; $X85),0))))/1024)</f>
        <v/>
      </c>
      <c r="C85" s="24" t="str">
        <f ca="1">IF(ISERROR(MATCH(C$1,INDIRECT("Table!A"&amp;$X85):INDIRECT("Table!" &amp; $AA$210 &amp; $X85),0)),"",INDIRECT(CONCATENATE("Table!",ADDRESS($T85,MATCH(C$1,INDIRECT("Table!A" &amp; $X85):INDIRECT("Table!" &amp; $AA$210 &amp; $X85),0))))/1024)</f>
        <v/>
      </c>
      <c r="D85" s="24" t="str">
        <f ca="1">IF(ISERROR(MATCH(D$1,INDIRECT("Table!A"&amp;$X85):INDIRECT("Table!" &amp; $AA$210 &amp; $X85),0)),"",INDIRECT(CONCATENATE("Table!",ADDRESS($T85,MATCH(D$1,INDIRECT("Table!A" &amp; $X85):INDIRECT("Table!" &amp; $AA$210 &amp; $X85),0))))/1024)</f>
        <v/>
      </c>
      <c r="E85" s="24" t="str">
        <f ca="1">IF(ISERROR(MATCH(E$1,INDIRECT("Table!A"&amp;$X85):INDIRECT("Table!" &amp; $AA$210 &amp; $X85),0)),"",INDIRECT(CONCATENATE("Table!",ADDRESS($T85,MATCH(E$1,INDIRECT("Table!A" &amp; $X85):INDIRECT("Table!" &amp; $AA$210 &amp; $X85),0))))/1024)</f>
        <v/>
      </c>
      <c r="F85" s="24" t="str">
        <f ca="1">IF(ISERROR(MATCH(F$1,INDIRECT("Table!A"&amp;$X85):INDIRECT("Table!" &amp; $AA$210 &amp; $X85),0)),"",INDIRECT(CONCATENATE("Table!",ADDRESS($T85,MATCH(F$1,INDIRECT("Table!A" &amp; $X85):INDIRECT("Table!" &amp; $AA$210 &amp; $X85),0))))/1024)</f>
        <v/>
      </c>
      <c r="G85" s="24" t="str">
        <f ca="1">IF(ISERROR(MATCH(G$1,INDIRECT("Table!A"&amp;$X85):INDIRECT("Table!" &amp; $AA$210 &amp; $X85),0)),"",INDIRECT(CONCATENATE("Table!",ADDRESS($T85,MATCH(G$1,INDIRECT("Table!A" &amp; $X85):INDIRECT("Table!" &amp; $AA$210 &amp; $X85),0))))/1024)</f>
        <v/>
      </c>
      <c r="H85" s="24" t="str">
        <f ca="1">IF(ISERROR(MATCH(H$1,INDIRECT("Table!A"&amp;$X85):INDIRECT("Table!" &amp; $AA$210 &amp; $X85),0)),"",INDIRECT(CONCATENATE("Table!",ADDRESS($T85,MATCH(H$1,INDIRECT("Table!A" &amp; $X85):INDIRECT("Table!" &amp; $AA$210 &amp; $X85),0))))/1024)</f>
        <v/>
      </c>
      <c r="K85" s="24" t="str">
        <f ca="1">IF(ISERROR(MATCH(L$1,INDIRECT("Table!A"&amp;$X85):INDIRECT("Table!" &amp; $AA$210 &amp; $X85),0)),"",INDIRECT(CONCATENATE("Table!",ADDRESS($T85,MATCH(L$1,INDIRECT("Table!A" &amp; $X85):INDIRECT("Table!" &amp; $AA$210 &amp; $X85),0))))/1024)</f>
        <v/>
      </c>
      <c r="L85" s="24" t="str">
        <f ca="1">IF(ISERROR(MATCH(M$1,INDIRECT("Table!A"&amp;$X85):INDIRECT("Table!" &amp; $AA$210 &amp; $X85),0)),"",INDIRECT(CONCATENATE("Table!",ADDRESS($T85,MATCH(M$1,INDIRECT("Table!A" &amp; $X85):INDIRECT("Table!" &amp; $AA$210 &amp; $X85),0))))/1024)</f>
        <v/>
      </c>
      <c r="M85" s="24" t="str">
        <f ca="1">IF(ISERROR(MATCH(N$1,INDIRECT("Table!A"&amp;$X85):INDIRECT("Table!" &amp; $AA$210 &amp; $X85),0)),"",INDIRECT(CONCATENATE("Table!",ADDRESS($T85,MATCH(N$1,INDIRECT("Table!A" &amp; $X85):INDIRECT("Table!" &amp; $AA$210 &amp; $X85),0))))/1024)</f>
        <v/>
      </c>
      <c r="N85" s="24" t="str">
        <f ca="1">IF(ISERROR(MATCH(O$1,INDIRECT("Table!A"&amp;$X85):INDIRECT("Table!" &amp; $AA$210 &amp; $X85),0)),"",INDIRECT(CONCATENATE("Table!",ADDRESS($T85,MATCH(O$1,INDIRECT("Table!A" &amp; $X85):INDIRECT("Table!" &amp; $AA$210 &amp; $X85),0))))/1024)</f>
        <v/>
      </c>
      <c r="O85" s="24"/>
      <c r="P85" s="276"/>
      <c r="Q85" s="24"/>
      <c r="R85" s="192"/>
      <c r="S85" s="192"/>
      <c r="T85" s="24"/>
      <c r="U85" s="192"/>
      <c r="V85" s="192"/>
      <c r="W85" s="192"/>
      <c r="X85" s="24"/>
      <c r="Y85" s="192"/>
      <c r="Z85" s="192"/>
      <c r="AA85" s="31"/>
    </row>
    <row r="86" spans="2:27">
      <c r="B86" s="24" t="str">
        <f ca="1">IF(ISERROR(MATCH(B$1,INDIRECT("Table!A"&amp;$X86):INDIRECT("Table!" &amp; $AA$210 &amp; $X86),0)),"",INDIRECT(CONCATENATE("Table!",ADDRESS($T86,MATCH(B$1,INDIRECT("Table!A" &amp; $X86):INDIRECT("Table!" &amp; $AA$210 &amp; $X86),0))))/1024)</f>
        <v/>
      </c>
      <c r="C86" s="24" t="str">
        <f ca="1">IF(ISERROR(MATCH(C$1,INDIRECT("Table!A"&amp;$X86):INDIRECT("Table!" &amp; $AA$210 &amp; $X86),0)),"",INDIRECT(CONCATENATE("Table!",ADDRESS($T86,MATCH(C$1,INDIRECT("Table!A" &amp; $X86):INDIRECT("Table!" &amp; $AA$210 &amp; $X86),0))))/1024)</f>
        <v/>
      </c>
      <c r="D86" s="24" t="str">
        <f ca="1">IF(ISERROR(MATCH(D$1,INDIRECT("Table!A"&amp;$X86):INDIRECT("Table!" &amp; $AA$210 &amp; $X86),0)),"",INDIRECT(CONCATENATE("Table!",ADDRESS($T86,MATCH(D$1,INDIRECT("Table!A" &amp; $X86):INDIRECT("Table!" &amp; $AA$210 &amp; $X86),0))))/1024)</f>
        <v/>
      </c>
      <c r="E86" s="24" t="str">
        <f ca="1">IF(ISERROR(MATCH(E$1,INDIRECT("Table!A"&amp;$X86):INDIRECT("Table!" &amp; $AA$210 &amp; $X86),0)),"",INDIRECT(CONCATENATE("Table!",ADDRESS($T86,MATCH(E$1,INDIRECT("Table!A" &amp; $X86):INDIRECT("Table!" &amp; $AA$210 &amp; $X86),0))))/1024)</f>
        <v/>
      </c>
      <c r="F86" s="24" t="str">
        <f ca="1">IF(ISERROR(MATCH(F$1,INDIRECT("Table!A"&amp;$X86):INDIRECT("Table!" &amp; $AA$210 &amp; $X86),0)),"",INDIRECT(CONCATENATE("Table!",ADDRESS($T86,MATCH(F$1,INDIRECT("Table!A" &amp; $X86):INDIRECT("Table!" &amp; $AA$210 &amp; $X86),0))))/1024)</f>
        <v/>
      </c>
      <c r="G86" s="24" t="str">
        <f ca="1">IF(ISERROR(MATCH(G$1,INDIRECT("Table!A"&amp;$X86):INDIRECT("Table!" &amp; $AA$210 &amp; $X86),0)),"",INDIRECT(CONCATENATE("Table!",ADDRESS($T86,MATCH(G$1,INDIRECT("Table!A" &amp; $X86):INDIRECT("Table!" &amp; $AA$210 &amp; $X86),0))))/1024)</f>
        <v/>
      </c>
      <c r="H86" s="24" t="str">
        <f ca="1">IF(ISERROR(MATCH(H$1,INDIRECT("Table!A"&amp;$X86):INDIRECT("Table!" &amp; $AA$210 &amp; $X86),0)),"",INDIRECT(CONCATENATE("Table!",ADDRESS($T86,MATCH(H$1,INDIRECT("Table!A" &amp; $X86):INDIRECT("Table!" &amp; $AA$210 &amp; $X86),0))))/1024)</f>
        <v/>
      </c>
      <c r="K86" s="24" t="str">
        <f ca="1">IF(ISERROR(MATCH(L$1,INDIRECT("Table!A"&amp;$X86):INDIRECT("Table!" &amp; $AA$210 &amp; $X86),0)),"",INDIRECT(CONCATENATE("Table!",ADDRESS($T86,MATCH(L$1,INDIRECT("Table!A" &amp; $X86):INDIRECT("Table!" &amp; $AA$210 &amp; $X86),0))))/1024)</f>
        <v/>
      </c>
      <c r="L86" s="24" t="str">
        <f ca="1">IF(ISERROR(MATCH(M$1,INDIRECT("Table!A"&amp;$X86):INDIRECT("Table!" &amp; $AA$210 &amp; $X86),0)),"",INDIRECT(CONCATENATE("Table!",ADDRESS($T86,MATCH(M$1,INDIRECT("Table!A" &amp; $X86):INDIRECT("Table!" &amp; $AA$210 &amp; $X86),0))))/1024)</f>
        <v/>
      </c>
      <c r="M86" s="24" t="str">
        <f ca="1">IF(ISERROR(MATCH(N$1,INDIRECT("Table!A"&amp;$X86):INDIRECT("Table!" &amp; $AA$210 &amp; $X86),0)),"",INDIRECT(CONCATENATE("Table!",ADDRESS($T86,MATCH(N$1,INDIRECT("Table!A" &amp; $X86):INDIRECT("Table!" &amp; $AA$210 &amp; $X86),0))))/1024)</f>
        <v/>
      </c>
      <c r="N86" s="24" t="str">
        <f ca="1">IF(ISERROR(MATCH(O$1,INDIRECT("Table!A"&amp;$X86):INDIRECT("Table!" &amp; $AA$210 &amp; $X86),0)),"",INDIRECT(CONCATENATE("Table!",ADDRESS($T86,MATCH(O$1,INDIRECT("Table!A" &amp; $X86):INDIRECT("Table!" &amp; $AA$210 &amp; $X86),0))))/1024)</f>
        <v/>
      </c>
      <c r="O86" s="24"/>
      <c r="P86" s="276"/>
      <c r="Q86" s="24"/>
      <c r="R86" s="191"/>
      <c r="S86" s="191"/>
      <c r="T86" s="24"/>
      <c r="U86" s="191"/>
      <c r="V86" s="191"/>
      <c r="W86" s="191"/>
      <c r="X86" s="24"/>
      <c r="Y86" s="191"/>
      <c r="Z86" s="191"/>
      <c r="AA86" s="31"/>
    </row>
    <row r="87" spans="2:27">
      <c r="B87" s="24" t="str">
        <f ca="1">IF(ISERROR(MATCH(B$1,INDIRECT("Table!A"&amp;$X87):INDIRECT("Table!" &amp; $AA$210 &amp; $X87),0)),"",INDIRECT(CONCATENATE("Table!",ADDRESS($T87,MATCH(B$1,INDIRECT("Table!A" &amp; $X87):INDIRECT("Table!" &amp; $AA$210 &amp; $X87),0))))/1024)</f>
        <v/>
      </c>
      <c r="C87" s="24" t="str">
        <f ca="1">IF(ISERROR(MATCH(C$1,INDIRECT("Table!A"&amp;$X87):INDIRECT("Table!" &amp; $AA$210 &amp; $X87),0)),"",INDIRECT(CONCATENATE("Table!",ADDRESS($T87,MATCH(C$1,INDIRECT("Table!A" &amp; $X87):INDIRECT("Table!" &amp; $AA$210 &amp; $X87),0))))/1024)</f>
        <v/>
      </c>
      <c r="D87" s="24" t="str">
        <f ca="1">IF(ISERROR(MATCH(D$1,INDIRECT("Table!A"&amp;$X87):INDIRECT("Table!" &amp; $AA$210 &amp; $X87),0)),"",INDIRECT(CONCATENATE("Table!",ADDRESS($T87,MATCH(D$1,INDIRECT("Table!A" &amp; $X87):INDIRECT("Table!" &amp; $AA$210 &amp; $X87),0))))/1024)</f>
        <v/>
      </c>
      <c r="E87" s="24" t="str">
        <f ca="1">IF(ISERROR(MATCH(E$1,INDIRECT("Table!A"&amp;$X87):INDIRECT("Table!" &amp; $AA$210 &amp; $X87),0)),"",INDIRECT(CONCATENATE("Table!",ADDRESS($T87,MATCH(E$1,INDIRECT("Table!A" &amp; $X87):INDIRECT("Table!" &amp; $AA$210 &amp; $X87),0))))/1024)</f>
        <v/>
      </c>
      <c r="F87" s="24" t="str">
        <f ca="1">IF(ISERROR(MATCH(F$1,INDIRECT("Table!A"&amp;$X87):INDIRECT("Table!" &amp; $AA$210 &amp; $X87),0)),"",INDIRECT(CONCATENATE("Table!",ADDRESS($T87,MATCH(F$1,INDIRECT("Table!A" &amp; $X87):INDIRECT("Table!" &amp; $AA$210 &amp; $X87),0))))/1024)</f>
        <v/>
      </c>
      <c r="G87" s="24" t="str">
        <f ca="1">IF(ISERROR(MATCH(G$1,INDIRECT("Table!A"&amp;$X87):INDIRECT("Table!" &amp; $AA$210 &amp; $X87),0)),"",INDIRECT(CONCATENATE("Table!",ADDRESS($T87,MATCH(G$1,INDIRECT("Table!A" &amp; $X87):INDIRECT("Table!" &amp; $AA$210 &amp; $X87),0))))/1024)</f>
        <v/>
      </c>
      <c r="H87" s="24" t="str">
        <f ca="1">IF(ISERROR(MATCH(H$1,INDIRECT("Table!A"&amp;$X87):INDIRECT("Table!" &amp; $AA$210 &amp; $X87),0)),"",INDIRECT(CONCATENATE("Table!",ADDRESS($T87,MATCH(H$1,INDIRECT("Table!A" &amp; $X87):INDIRECT("Table!" &amp; $AA$210 &amp; $X87),0))))/1024)</f>
        <v/>
      </c>
      <c r="K87" s="24" t="str">
        <f ca="1">IF(ISERROR(MATCH(L$1,INDIRECT("Table!A"&amp;$X87):INDIRECT("Table!" &amp; $AA$210 &amp; $X87),0)),"",INDIRECT(CONCATENATE("Table!",ADDRESS($T87,MATCH(L$1,INDIRECT("Table!A" &amp; $X87):INDIRECT("Table!" &amp; $AA$210 &amp; $X87),0))))/1024)</f>
        <v/>
      </c>
      <c r="L87" s="24" t="str">
        <f ca="1">IF(ISERROR(MATCH(M$1,INDIRECT("Table!A"&amp;$X87):INDIRECT("Table!" &amp; $AA$210 &amp; $X87),0)),"",INDIRECT(CONCATENATE("Table!",ADDRESS($T87,MATCH(M$1,INDIRECT("Table!A" &amp; $X87):INDIRECT("Table!" &amp; $AA$210 &amp; $X87),0))))/1024)</f>
        <v/>
      </c>
      <c r="M87" s="24" t="str">
        <f ca="1">IF(ISERROR(MATCH(N$1,INDIRECT("Table!A"&amp;$X87):INDIRECT("Table!" &amp; $AA$210 &amp; $X87),0)),"",INDIRECT(CONCATENATE("Table!",ADDRESS($T87,MATCH(N$1,INDIRECT("Table!A" &amp; $X87):INDIRECT("Table!" &amp; $AA$210 &amp; $X87),0))))/1024)</f>
        <v/>
      </c>
      <c r="N87" s="24" t="str">
        <f ca="1">IF(ISERROR(MATCH(O$1,INDIRECT("Table!A"&amp;$X87):INDIRECT("Table!" &amp; $AA$210 &amp; $X87),0)),"",INDIRECT(CONCATENATE("Table!",ADDRESS($T87,MATCH(O$1,INDIRECT("Table!A" &amp; $X87):INDIRECT("Table!" &amp; $AA$210 &amp; $X87),0))))/1024)</f>
        <v/>
      </c>
      <c r="O87" s="24"/>
      <c r="P87" s="276"/>
      <c r="Q87" s="24"/>
      <c r="R87" s="191"/>
      <c r="S87" s="191"/>
      <c r="T87" s="24"/>
      <c r="U87" s="191"/>
      <c r="V87" s="191"/>
      <c r="W87" s="191"/>
      <c r="X87" s="24"/>
      <c r="Y87" s="191"/>
      <c r="Z87" s="191"/>
      <c r="AA87" s="31"/>
    </row>
    <row r="88" spans="2:27">
      <c r="B88" s="24" t="str">
        <f ca="1">IF(ISERROR(MATCH(B$1,INDIRECT("Table!A"&amp;$X88):INDIRECT("Table!" &amp; $AA$210 &amp; $X88),0)),"",INDIRECT(CONCATENATE("Table!",ADDRESS($T88,MATCH(B$1,INDIRECT("Table!A" &amp; $X88):INDIRECT("Table!" &amp; $AA$210 &amp; $X88),0))))/1024)</f>
        <v/>
      </c>
      <c r="C88" s="24" t="str">
        <f ca="1">IF(ISERROR(MATCH(C$1,INDIRECT("Table!A"&amp;$X88):INDIRECT("Table!" &amp; $AA$210 &amp; $X88),0)),"",INDIRECT(CONCATENATE("Table!",ADDRESS($T88,MATCH(C$1,INDIRECT("Table!A" &amp; $X88):INDIRECT("Table!" &amp; $AA$210 &amp; $X88),0))))/1024)</f>
        <v/>
      </c>
      <c r="D88" s="24" t="str">
        <f ca="1">IF(ISERROR(MATCH(D$1,INDIRECT("Table!A"&amp;$X88):INDIRECT("Table!" &amp; $AA$210 &amp; $X88),0)),"",INDIRECT(CONCATENATE("Table!",ADDRESS($T88,MATCH(D$1,INDIRECT("Table!A" &amp; $X88):INDIRECT("Table!" &amp; $AA$210 &amp; $X88),0))))/1024)</f>
        <v/>
      </c>
      <c r="E88" s="24" t="str">
        <f ca="1">IF(ISERROR(MATCH(E$1,INDIRECT("Table!A"&amp;$X88):INDIRECT("Table!" &amp; $AA$210 &amp; $X88),0)),"",INDIRECT(CONCATENATE("Table!",ADDRESS($T88,MATCH(E$1,INDIRECT("Table!A" &amp; $X88):INDIRECT("Table!" &amp; $AA$210 &amp; $X88),0))))/1024)</f>
        <v/>
      </c>
      <c r="F88" s="24" t="str">
        <f ca="1">IF(ISERROR(MATCH(F$1,INDIRECT("Table!A"&amp;$X88):INDIRECT("Table!" &amp; $AA$210 &amp; $X88),0)),"",INDIRECT(CONCATENATE("Table!",ADDRESS($T88,MATCH(F$1,INDIRECT("Table!A" &amp; $X88):INDIRECT("Table!" &amp; $AA$210 &amp; $X88),0))))/1024)</f>
        <v/>
      </c>
      <c r="G88" s="24" t="str">
        <f ca="1">IF(ISERROR(MATCH(G$1,INDIRECT("Table!A"&amp;$X88):INDIRECT("Table!" &amp; $AA$210 &amp; $X88),0)),"",INDIRECT(CONCATENATE("Table!",ADDRESS($T88,MATCH(G$1,INDIRECT("Table!A" &amp; $X88):INDIRECT("Table!" &amp; $AA$210 &amp; $X88),0))))/1024)</f>
        <v/>
      </c>
      <c r="H88" s="24" t="str">
        <f ca="1">IF(ISERROR(MATCH(H$1,INDIRECT("Table!A"&amp;$X88):INDIRECT("Table!" &amp; $AA$210 &amp; $X88),0)),"",INDIRECT(CONCATENATE("Table!",ADDRESS($T88,MATCH(H$1,INDIRECT("Table!A" &amp; $X88):INDIRECT("Table!" &amp; $AA$210 &amp; $X88),0))))/1024)</f>
        <v/>
      </c>
      <c r="K88" s="24" t="str">
        <f ca="1">IF(ISERROR(MATCH(L$1,INDIRECT("Table!A"&amp;$X88):INDIRECT("Table!" &amp; $AA$210 &amp; $X88),0)),"",INDIRECT(CONCATENATE("Table!",ADDRESS($T88,MATCH(L$1,INDIRECT("Table!A" &amp; $X88):INDIRECT("Table!" &amp; $AA$210 &amp; $X88),0))))/1024)</f>
        <v/>
      </c>
      <c r="L88" s="24" t="str">
        <f ca="1">IF(ISERROR(MATCH(M$1,INDIRECT("Table!A"&amp;$X88):INDIRECT("Table!" &amp; $AA$210 &amp; $X88),0)),"",INDIRECT(CONCATENATE("Table!",ADDRESS($T88,MATCH(M$1,INDIRECT("Table!A" &amp; $X88):INDIRECT("Table!" &amp; $AA$210 &amp; $X88),0))))/1024)</f>
        <v/>
      </c>
      <c r="M88" s="24" t="str">
        <f ca="1">IF(ISERROR(MATCH(N$1,INDIRECT("Table!A"&amp;$X88):INDIRECT("Table!" &amp; $AA$210 &amp; $X88),0)),"",INDIRECT(CONCATENATE("Table!",ADDRESS($T88,MATCH(N$1,INDIRECT("Table!A" &amp; $X88):INDIRECT("Table!" &amp; $AA$210 &amp; $X88),0))))/1024)</f>
        <v/>
      </c>
      <c r="N88" s="24" t="str">
        <f ca="1">IF(ISERROR(MATCH(O$1,INDIRECT("Table!A"&amp;$X88):INDIRECT("Table!" &amp; $AA$210 &amp; $X88),0)),"",INDIRECT(CONCATENATE("Table!",ADDRESS($T88,MATCH(O$1,INDIRECT("Table!A" &amp; $X88):INDIRECT("Table!" &amp; $AA$210 &amp; $X88),0))))/1024)</f>
        <v/>
      </c>
      <c r="O88" s="24"/>
      <c r="P88" s="276"/>
      <c r="Q88" s="24"/>
      <c r="R88" s="190"/>
      <c r="S88" s="190"/>
      <c r="T88" s="24"/>
      <c r="U88" s="190"/>
      <c r="V88" s="190"/>
      <c r="W88" s="190"/>
      <c r="X88" s="24"/>
      <c r="Y88" s="190"/>
      <c r="Z88" s="190"/>
      <c r="AA88" s="31"/>
    </row>
    <row r="89" spans="2:27">
      <c r="B89" s="24" t="str">
        <f ca="1">IF(ISERROR(MATCH(B$1,INDIRECT("Table!A"&amp;$X89):INDIRECT("Table!" &amp; $AA$210 &amp; $X89),0)),"",INDIRECT(CONCATENATE("Table!",ADDRESS($T89,MATCH(B$1,INDIRECT("Table!A" &amp; $X89):INDIRECT("Table!" &amp; $AA$210 &amp; $X89),0))))/1024)</f>
        <v/>
      </c>
      <c r="C89" s="24" t="str">
        <f ca="1">IF(ISERROR(MATCH(C$1,INDIRECT("Table!A"&amp;$X89):INDIRECT("Table!" &amp; $AA$210 &amp; $X89),0)),"",INDIRECT(CONCATENATE("Table!",ADDRESS($T89,MATCH(C$1,INDIRECT("Table!A" &amp; $X89):INDIRECT("Table!" &amp; $AA$210 &amp; $X89),0))))/1024)</f>
        <v/>
      </c>
      <c r="D89" s="24" t="str">
        <f ca="1">IF(ISERROR(MATCH(D$1,INDIRECT("Table!A"&amp;$X89):INDIRECT("Table!" &amp; $AA$210 &amp; $X89),0)),"",INDIRECT(CONCATENATE("Table!",ADDRESS($T89,MATCH(D$1,INDIRECT("Table!A" &amp; $X89):INDIRECT("Table!" &amp; $AA$210 &amp; $X89),0))))/1024)</f>
        <v/>
      </c>
      <c r="E89" s="24" t="str">
        <f ca="1">IF(ISERROR(MATCH(E$1,INDIRECT("Table!A"&amp;$X89):INDIRECT("Table!" &amp; $AA$210 &amp; $X89),0)),"",INDIRECT(CONCATENATE("Table!",ADDRESS($T89,MATCH(E$1,INDIRECT("Table!A" &amp; $X89):INDIRECT("Table!" &amp; $AA$210 &amp; $X89),0))))/1024)</f>
        <v/>
      </c>
      <c r="F89" s="24" t="str">
        <f ca="1">IF(ISERROR(MATCH(F$1,INDIRECT("Table!A"&amp;$X89):INDIRECT("Table!" &amp; $AA$210 &amp; $X89),0)),"",INDIRECT(CONCATENATE("Table!",ADDRESS($T89,MATCH(F$1,INDIRECT("Table!A" &amp; $X89):INDIRECT("Table!" &amp; $AA$210 &amp; $X89),0))))/1024)</f>
        <v/>
      </c>
      <c r="G89" s="24" t="str">
        <f ca="1">IF(ISERROR(MATCH(G$1,INDIRECT("Table!A"&amp;$X89):INDIRECT("Table!" &amp; $AA$210 &amp; $X89),0)),"",INDIRECT(CONCATENATE("Table!",ADDRESS($T89,MATCH(G$1,INDIRECT("Table!A" &amp; $X89):INDIRECT("Table!" &amp; $AA$210 &amp; $X89),0))))/1024)</f>
        <v/>
      </c>
      <c r="H89" s="24" t="str">
        <f ca="1">IF(ISERROR(MATCH(H$1,INDIRECT("Table!A"&amp;$X89):INDIRECT("Table!" &amp; $AA$210 &amp; $X89),0)),"",INDIRECT(CONCATENATE("Table!",ADDRESS($T89,MATCH(H$1,INDIRECT("Table!A" &amp; $X89):INDIRECT("Table!" &amp; $AA$210 &amp; $X89),0))))/1024)</f>
        <v/>
      </c>
      <c r="K89" s="24" t="str">
        <f ca="1">IF(ISERROR(MATCH(L$1,INDIRECT("Table!A"&amp;$X89):INDIRECT("Table!" &amp; $AA$210 &amp; $X89),0)),"",INDIRECT(CONCATENATE("Table!",ADDRESS($T89,MATCH(L$1,INDIRECT("Table!A" &amp; $X89):INDIRECT("Table!" &amp; $AA$210 &amp; $X89),0))))/1024)</f>
        <v/>
      </c>
      <c r="L89" s="24" t="str">
        <f ca="1">IF(ISERROR(MATCH(M$1,INDIRECT("Table!A"&amp;$X89):INDIRECT("Table!" &amp; $AA$210 &amp; $X89),0)),"",INDIRECT(CONCATENATE("Table!",ADDRESS($T89,MATCH(M$1,INDIRECT("Table!A" &amp; $X89):INDIRECT("Table!" &amp; $AA$210 &amp; $X89),0))))/1024)</f>
        <v/>
      </c>
      <c r="M89" s="24" t="str">
        <f ca="1">IF(ISERROR(MATCH(N$1,INDIRECT("Table!A"&amp;$X89):INDIRECT("Table!" &amp; $AA$210 &amp; $X89),0)),"",INDIRECT(CONCATENATE("Table!",ADDRESS($T89,MATCH(N$1,INDIRECT("Table!A" &amp; $X89):INDIRECT("Table!" &amp; $AA$210 &amp; $X89),0))))/1024)</f>
        <v/>
      </c>
      <c r="N89" s="24" t="str">
        <f ca="1">IF(ISERROR(MATCH(O$1,INDIRECT("Table!A"&amp;$X89):INDIRECT("Table!" &amp; $AA$210 &amp; $X89),0)),"",INDIRECT(CONCATENATE("Table!",ADDRESS($T89,MATCH(O$1,INDIRECT("Table!A" &amp; $X89):INDIRECT("Table!" &amp; $AA$210 &amp; $X89),0))))/1024)</f>
        <v/>
      </c>
      <c r="O89" s="24"/>
      <c r="P89" s="276"/>
      <c r="Q89" s="24"/>
      <c r="R89" s="189"/>
      <c r="S89" s="189"/>
      <c r="T89" s="24"/>
      <c r="U89" s="189"/>
      <c r="V89" s="189"/>
      <c r="W89" s="189"/>
      <c r="X89" s="24"/>
      <c r="Y89" s="189"/>
      <c r="Z89" s="189"/>
      <c r="AA89" s="31"/>
    </row>
    <row r="90" spans="2:27">
      <c r="B90" s="24" t="str">
        <f ca="1">IF(ISERROR(MATCH(B$1,INDIRECT("Table!A"&amp;$X90):INDIRECT("Table!" &amp; $AA$210 &amp; $X90),0)),"",INDIRECT(CONCATENATE("Table!",ADDRESS($T90,MATCH(B$1,INDIRECT("Table!A" &amp; $X90):INDIRECT("Table!" &amp; $AA$210 &amp; $X90),0))))/1024)</f>
        <v/>
      </c>
      <c r="C90" s="24" t="str">
        <f ca="1">IF(ISERROR(MATCH(C$1,INDIRECT("Table!A"&amp;$X90):INDIRECT("Table!" &amp; $AA$210 &amp; $X90),0)),"",INDIRECT(CONCATENATE("Table!",ADDRESS($T90,MATCH(C$1,INDIRECT("Table!A" &amp; $X90):INDIRECT("Table!" &amp; $AA$210 &amp; $X90),0))))/1024)</f>
        <v/>
      </c>
      <c r="D90" s="24" t="str">
        <f ca="1">IF(ISERROR(MATCH(D$1,INDIRECT("Table!A"&amp;$X90):INDIRECT("Table!" &amp; $AA$210 &amp; $X90),0)),"",INDIRECT(CONCATENATE("Table!",ADDRESS($T90,MATCH(D$1,INDIRECT("Table!A" &amp; $X90):INDIRECT("Table!" &amp; $AA$210 &amp; $X90),0))))/1024)</f>
        <v/>
      </c>
      <c r="E90" s="24" t="str">
        <f ca="1">IF(ISERROR(MATCH(E$1,INDIRECT("Table!A"&amp;$X90):INDIRECT("Table!" &amp; $AA$210 &amp; $X90),0)),"",INDIRECT(CONCATENATE("Table!",ADDRESS($T90,MATCH(E$1,INDIRECT("Table!A" &amp; $X90):INDIRECT("Table!" &amp; $AA$210 &amp; $X90),0))))/1024)</f>
        <v/>
      </c>
      <c r="F90" s="24" t="str">
        <f ca="1">IF(ISERROR(MATCH(F$1,INDIRECT("Table!A"&amp;$X90):INDIRECT("Table!" &amp; $AA$210 &amp; $X90),0)),"",INDIRECT(CONCATENATE("Table!",ADDRESS($T90,MATCH(F$1,INDIRECT("Table!A" &amp; $X90):INDIRECT("Table!" &amp; $AA$210 &amp; $X90),0))))/1024)</f>
        <v/>
      </c>
      <c r="G90" s="24" t="str">
        <f ca="1">IF(ISERROR(MATCH(G$1,INDIRECT("Table!A"&amp;$X90):INDIRECT("Table!" &amp; $AA$210 &amp; $X90),0)),"",INDIRECT(CONCATENATE("Table!",ADDRESS($T90,MATCH(G$1,INDIRECT("Table!A" &amp; $X90):INDIRECT("Table!" &amp; $AA$210 &amp; $X90),0))))/1024)</f>
        <v/>
      </c>
      <c r="H90" s="24" t="str">
        <f ca="1">IF(ISERROR(MATCH(H$1,INDIRECT("Table!A"&amp;$X90):INDIRECT("Table!" &amp; $AA$210 &amp; $X90),0)),"",INDIRECT(CONCATENATE("Table!",ADDRESS($T90,MATCH(H$1,INDIRECT("Table!A" &amp; $X90):INDIRECT("Table!" &amp; $AA$210 &amp; $X90),0))))/1024)</f>
        <v/>
      </c>
      <c r="K90" s="24" t="str">
        <f ca="1">IF(ISERROR(MATCH(L$1,INDIRECT("Table!A"&amp;$X90):INDIRECT("Table!" &amp; $AA$210 &amp; $X90),0)),"",INDIRECT(CONCATENATE("Table!",ADDRESS($T90,MATCH(L$1,INDIRECT("Table!A" &amp; $X90):INDIRECT("Table!" &amp; $AA$210 &amp; $X90),0))))/1024)</f>
        <v/>
      </c>
      <c r="L90" s="24" t="str">
        <f ca="1">IF(ISERROR(MATCH(M$1,INDIRECT("Table!A"&amp;$X90):INDIRECT("Table!" &amp; $AA$210 &amp; $X90),0)),"",INDIRECT(CONCATENATE("Table!",ADDRESS($T90,MATCH(M$1,INDIRECT("Table!A" &amp; $X90):INDIRECT("Table!" &amp; $AA$210 &amp; $X90),0))))/1024)</f>
        <v/>
      </c>
      <c r="M90" s="24" t="str">
        <f ca="1">IF(ISERROR(MATCH(N$1,INDIRECT("Table!A"&amp;$X90):INDIRECT("Table!" &amp; $AA$210 &amp; $X90),0)),"",INDIRECT(CONCATENATE("Table!",ADDRESS($T90,MATCH(N$1,INDIRECT("Table!A" &amp; $X90):INDIRECT("Table!" &amp; $AA$210 &amp; $X90),0))))/1024)</f>
        <v/>
      </c>
      <c r="N90" s="24" t="str">
        <f ca="1">IF(ISERROR(MATCH(O$1,INDIRECT("Table!A"&amp;$X90):INDIRECT("Table!" &amp; $AA$210 &amp; $X90),0)),"",INDIRECT(CONCATENATE("Table!",ADDRESS($T90,MATCH(O$1,INDIRECT("Table!A" &amp; $X90):INDIRECT("Table!" &amp; $AA$210 &amp; $X90),0))))/1024)</f>
        <v/>
      </c>
      <c r="O90" s="24"/>
      <c r="P90" s="276"/>
      <c r="Q90" s="24"/>
      <c r="R90" s="189"/>
      <c r="S90" s="189"/>
      <c r="T90" s="24"/>
      <c r="U90" s="189"/>
      <c r="V90" s="189"/>
      <c r="W90" s="189"/>
      <c r="X90" s="24"/>
      <c r="Y90" s="189"/>
      <c r="Z90" s="189"/>
      <c r="AA90" s="31"/>
    </row>
    <row r="91" spans="2:27">
      <c r="B91" s="24" t="str">
        <f ca="1">IF(ISERROR(MATCH(B$1,INDIRECT("Table!A"&amp;$X91):INDIRECT("Table!" &amp; $AA$210 &amp; $X91),0)),"",INDIRECT(CONCATENATE("Table!",ADDRESS($T91,MATCH(B$1,INDIRECT("Table!A" &amp; $X91):INDIRECT("Table!" &amp; $AA$210 &amp; $X91),0))))/1024)</f>
        <v/>
      </c>
      <c r="C91" s="24" t="str">
        <f ca="1">IF(ISERROR(MATCH(C$1,INDIRECT("Table!A"&amp;$X91):INDIRECT("Table!" &amp; $AA$210 &amp; $X91),0)),"",INDIRECT(CONCATENATE("Table!",ADDRESS($T91,MATCH(C$1,INDIRECT("Table!A" &amp; $X91):INDIRECT("Table!" &amp; $AA$210 &amp; $X91),0))))/1024)</f>
        <v/>
      </c>
      <c r="D91" s="24" t="str">
        <f ca="1">IF(ISERROR(MATCH(D$1,INDIRECT("Table!A"&amp;$X91):INDIRECT("Table!" &amp; $AA$210 &amp; $X91),0)),"",INDIRECT(CONCATENATE("Table!",ADDRESS($T91,MATCH(D$1,INDIRECT("Table!A" &amp; $X91):INDIRECT("Table!" &amp; $AA$210 &amp; $X91),0))))/1024)</f>
        <v/>
      </c>
      <c r="E91" s="24" t="str">
        <f ca="1">IF(ISERROR(MATCH(E$1,INDIRECT("Table!A"&amp;$X91):INDIRECT("Table!" &amp; $AA$210 &amp; $X91),0)),"",INDIRECT(CONCATENATE("Table!",ADDRESS($T91,MATCH(E$1,INDIRECT("Table!A" &amp; $X91):INDIRECT("Table!" &amp; $AA$210 &amp; $X91),0))))/1024)</f>
        <v/>
      </c>
      <c r="F91" s="24" t="str">
        <f ca="1">IF(ISERROR(MATCH(F$1,INDIRECT("Table!A"&amp;$X91):INDIRECT("Table!" &amp; $AA$210 &amp; $X91),0)),"",INDIRECT(CONCATENATE("Table!",ADDRESS($T91,MATCH(F$1,INDIRECT("Table!A" &amp; $X91):INDIRECT("Table!" &amp; $AA$210 &amp; $X91),0))))/1024)</f>
        <v/>
      </c>
      <c r="G91" s="24" t="str">
        <f ca="1">IF(ISERROR(MATCH(G$1,INDIRECT("Table!A"&amp;$X91):INDIRECT("Table!" &amp; $AA$210 &amp; $X91),0)),"",INDIRECT(CONCATENATE("Table!",ADDRESS($T91,MATCH(G$1,INDIRECT("Table!A" &amp; $X91):INDIRECT("Table!" &amp; $AA$210 &amp; $X91),0))))/1024)</f>
        <v/>
      </c>
      <c r="H91" s="24" t="str">
        <f ca="1">IF(ISERROR(MATCH(H$1,INDIRECT("Table!A"&amp;$X91):INDIRECT("Table!" &amp; $AA$210 &amp; $X91),0)),"",INDIRECT(CONCATENATE("Table!",ADDRESS($T91,MATCH(H$1,INDIRECT("Table!A" &amp; $X91):INDIRECT("Table!" &amp; $AA$210 &amp; $X91),0))))/1024)</f>
        <v/>
      </c>
      <c r="K91" s="24" t="str">
        <f ca="1">IF(ISERROR(MATCH(L$1,INDIRECT("Table!A"&amp;$X91):INDIRECT("Table!" &amp; $AA$210 &amp; $X91),0)),"",INDIRECT(CONCATENATE("Table!",ADDRESS($T91,MATCH(L$1,INDIRECT("Table!A" &amp; $X91):INDIRECT("Table!" &amp; $AA$210 &amp; $X91),0))))/1024)</f>
        <v/>
      </c>
      <c r="L91" s="24" t="str">
        <f ca="1">IF(ISERROR(MATCH(M$1,INDIRECT("Table!A"&amp;$X91):INDIRECT("Table!" &amp; $AA$210 &amp; $X91),0)),"",INDIRECT(CONCATENATE("Table!",ADDRESS($T91,MATCH(M$1,INDIRECT("Table!A" &amp; $X91):INDIRECT("Table!" &amp; $AA$210 &amp; $X91),0))))/1024)</f>
        <v/>
      </c>
      <c r="M91" s="24" t="str">
        <f ca="1">IF(ISERROR(MATCH(N$1,INDIRECT("Table!A"&amp;$X91):INDIRECT("Table!" &amp; $AA$210 &amp; $X91),0)),"",INDIRECT(CONCATENATE("Table!",ADDRESS($T91,MATCH(N$1,INDIRECT("Table!A" &amp; $X91):INDIRECT("Table!" &amp; $AA$210 &amp; $X91),0))))/1024)</f>
        <v/>
      </c>
      <c r="N91" s="24" t="str">
        <f ca="1">IF(ISERROR(MATCH(O$1,INDIRECT("Table!A"&amp;$X91):INDIRECT("Table!" &amp; $AA$210 &amp; $X91),0)),"",INDIRECT(CONCATENATE("Table!",ADDRESS($T91,MATCH(O$1,INDIRECT("Table!A" &amp; $X91):INDIRECT("Table!" &amp; $AA$210 &amp; $X91),0))))/1024)</f>
        <v/>
      </c>
      <c r="O91" s="24"/>
      <c r="P91" s="276"/>
      <c r="Q91" s="24"/>
      <c r="R91" s="188"/>
      <c r="S91" s="188"/>
      <c r="T91" s="24"/>
      <c r="U91" s="188"/>
      <c r="V91" s="188"/>
      <c r="W91" s="188"/>
      <c r="X91" s="24"/>
      <c r="Y91" s="188"/>
      <c r="Z91" s="188"/>
      <c r="AA91" s="31"/>
    </row>
    <row r="92" spans="2:27">
      <c r="B92" s="24" t="str">
        <f ca="1">IF(ISERROR(MATCH(B$1,INDIRECT("Table!A"&amp;$X92):INDIRECT("Table!" &amp; $AA$210 &amp; $X92),0)),"",INDIRECT(CONCATENATE("Table!",ADDRESS($T92,MATCH(B$1,INDIRECT("Table!A" &amp; $X92):INDIRECT("Table!" &amp; $AA$210 &amp; $X92),0))))/1024)</f>
        <v/>
      </c>
      <c r="C92" s="24" t="str">
        <f ca="1">IF(ISERROR(MATCH(C$1,INDIRECT("Table!A"&amp;$X92):INDIRECT("Table!" &amp; $AA$210 &amp; $X92),0)),"",INDIRECT(CONCATENATE("Table!",ADDRESS($T92,MATCH(C$1,INDIRECT("Table!A" &amp; $X92):INDIRECT("Table!" &amp; $AA$210 &amp; $X92),0))))/1024)</f>
        <v/>
      </c>
      <c r="D92" s="24" t="str">
        <f ca="1">IF(ISERROR(MATCH(D$1,INDIRECT("Table!A"&amp;$X92):INDIRECT("Table!" &amp; $AA$210 &amp; $X92),0)),"",INDIRECT(CONCATENATE("Table!",ADDRESS($T92,MATCH(D$1,INDIRECT("Table!A" &amp; $X92):INDIRECT("Table!" &amp; $AA$210 &amp; $X92),0))))/1024)</f>
        <v/>
      </c>
      <c r="E92" s="24" t="str">
        <f ca="1">IF(ISERROR(MATCH(E$1,INDIRECT("Table!A"&amp;$X92):INDIRECT("Table!" &amp; $AA$210 &amp; $X92),0)),"",INDIRECT(CONCATENATE("Table!",ADDRESS($T92,MATCH(E$1,INDIRECT("Table!A" &amp; $X92):INDIRECT("Table!" &amp; $AA$210 &amp; $X92),0))))/1024)</f>
        <v/>
      </c>
      <c r="F92" s="24" t="str">
        <f ca="1">IF(ISERROR(MATCH(F$1,INDIRECT("Table!A"&amp;$X92):INDIRECT("Table!" &amp; $AA$210 &amp; $X92),0)),"",INDIRECT(CONCATENATE("Table!",ADDRESS($T92,MATCH(F$1,INDIRECT("Table!A" &amp; $X92):INDIRECT("Table!" &amp; $AA$210 &amp; $X92),0))))/1024)</f>
        <v/>
      </c>
      <c r="G92" s="24" t="str">
        <f ca="1">IF(ISERROR(MATCH(G$1,INDIRECT("Table!A"&amp;$X92):INDIRECT("Table!" &amp; $AA$210 &amp; $X92),0)),"",INDIRECT(CONCATENATE("Table!",ADDRESS($T92,MATCH(G$1,INDIRECT("Table!A" &amp; $X92):INDIRECT("Table!" &amp; $AA$210 &amp; $X92),0))))/1024)</f>
        <v/>
      </c>
      <c r="H92" s="24" t="str">
        <f ca="1">IF(ISERROR(MATCH(H$1,INDIRECT("Table!A"&amp;$X92):INDIRECT("Table!" &amp; $AA$210 &amp; $X92),0)),"",INDIRECT(CONCATENATE("Table!",ADDRESS($T92,MATCH(H$1,INDIRECT("Table!A" &amp; $X92):INDIRECT("Table!" &amp; $AA$210 &amp; $X92),0))))/1024)</f>
        <v/>
      </c>
      <c r="K92" s="24" t="str">
        <f ca="1">IF(ISERROR(MATCH(L$1,INDIRECT("Table!A"&amp;$X92):INDIRECT("Table!" &amp; $AA$210 &amp; $X92),0)),"",INDIRECT(CONCATENATE("Table!",ADDRESS($T92,MATCH(L$1,INDIRECT("Table!A" &amp; $X92):INDIRECT("Table!" &amp; $AA$210 &amp; $X92),0))))/1024)</f>
        <v/>
      </c>
      <c r="L92" s="24" t="str">
        <f ca="1">IF(ISERROR(MATCH(M$1,INDIRECT("Table!A"&amp;$X92):INDIRECT("Table!" &amp; $AA$210 &amp; $X92),0)),"",INDIRECT(CONCATENATE("Table!",ADDRESS($T92,MATCH(M$1,INDIRECT("Table!A" &amp; $X92):INDIRECT("Table!" &amp; $AA$210 &amp; $X92),0))))/1024)</f>
        <v/>
      </c>
      <c r="M92" s="24" t="str">
        <f ca="1">IF(ISERROR(MATCH(N$1,INDIRECT("Table!A"&amp;$X92):INDIRECT("Table!" &amp; $AA$210 &amp; $X92),0)),"",INDIRECT(CONCATENATE("Table!",ADDRESS($T92,MATCH(N$1,INDIRECT("Table!A" &amp; $X92):INDIRECT("Table!" &amp; $AA$210 &amp; $X92),0))))/1024)</f>
        <v/>
      </c>
      <c r="N92" s="24" t="str">
        <f ca="1">IF(ISERROR(MATCH(O$1,INDIRECT("Table!A"&amp;$X92):INDIRECT("Table!" &amp; $AA$210 &amp; $X92),0)),"",INDIRECT(CONCATENATE("Table!",ADDRESS($T92,MATCH(O$1,INDIRECT("Table!A" &amp; $X92):INDIRECT("Table!" &amp; $AA$210 &amp; $X92),0))))/1024)</f>
        <v/>
      </c>
      <c r="O92" s="24"/>
      <c r="P92" s="276"/>
      <c r="Q92" s="24"/>
      <c r="R92" s="187"/>
      <c r="S92" s="187"/>
      <c r="T92" s="24"/>
      <c r="U92" s="187"/>
      <c r="V92" s="187"/>
      <c r="W92" s="187"/>
      <c r="X92" s="24"/>
      <c r="Y92" s="187"/>
      <c r="Z92" s="187"/>
      <c r="AA92" s="31"/>
    </row>
    <row r="93" spans="2:27">
      <c r="B93" s="24" t="str">
        <f ca="1">IF(ISERROR(MATCH(B$1,INDIRECT("Table!A"&amp;$X93):INDIRECT("Table!" &amp; $AA$210 &amp; $X93),0)),"",INDIRECT(CONCATENATE("Table!",ADDRESS($T93,MATCH(B$1,INDIRECT("Table!A" &amp; $X93):INDIRECT("Table!" &amp; $AA$210 &amp; $X93),0))))/1024)</f>
        <v/>
      </c>
      <c r="C93" s="24" t="str">
        <f ca="1">IF(ISERROR(MATCH(C$1,INDIRECT("Table!A"&amp;$X93):INDIRECT("Table!" &amp; $AA$210 &amp; $X93),0)),"",INDIRECT(CONCATENATE("Table!",ADDRESS($T93,MATCH(C$1,INDIRECT("Table!A" &amp; $X93):INDIRECT("Table!" &amp; $AA$210 &amp; $X93),0))))/1024)</f>
        <v/>
      </c>
      <c r="D93" s="24" t="str">
        <f ca="1">IF(ISERROR(MATCH(D$1,INDIRECT("Table!A"&amp;$X93):INDIRECT("Table!" &amp; $AA$210 &amp; $X93),0)),"",INDIRECT(CONCATENATE("Table!",ADDRESS($T93,MATCH(D$1,INDIRECT("Table!A" &amp; $X93):INDIRECT("Table!" &amp; $AA$210 &amp; $X93),0))))/1024)</f>
        <v/>
      </c>
      <c r="E93" s="24" t="str">
        <f ca="1">IF(ISERROR(MATCH(E$1,INDIRECT("Table!A"&amp;$X93):INDIRECT("Table!" &amp; $AA$210 &amp; $X93),0)),"",INDIRECT(CONCATENATE("Table!",ADDRESS($T93,MATCH(E$1,INDIRECT("Table!A" &amp; $X93):INDIRECT("Table!" &amp; $AA$210 &amp; $X93),0))))/1024)</f>
        <v/>
      </c>
      <c r="F93" s="24" t="str">
        <f ca="1">IF(ISERROR(MATCH(F$1,INDIRECT("Table!A"&amp;$X93):INDIRECT("Table!" &amp; $AA$210 &amp; $X93),0)),"",INDIRECT(CONCATENATE("Table!",ADDRESS($T93,MATCH(F$1,INDIRECT("Table!A" &amp; $X93):INDIRECT("Table!" &amp; $AA$210 &amp; $X93),0))))/1024)</f>
        <v/>
      </c>
      <c r="G93" s="24" t="str">
        <f ca="1">IF(ISERROR(MATCH(G$1,INDIRECT("Table!A"&amp;$X93):INDIRECT("Table!" &amp; $AA$210 &amp; $X93),0)),"",INDIRECT(CONCATENATE("Table!",ADDRESS($T93,MATCH(G$1,INDIRECT("Table!A" &amp; $X93):INDIRECT("Table!" &amp; $AA$210 &amp; $X93),0))))/1024)</f>
        <v/>
      </c>
      <c r="H93" s="24" t="str">
        <f ca="1">IF(ISERROR(MATCH(H$1,INDIRECT("Table!A"&amp;$X93):INDIRECT("Table!" &amp; $AA$210 &amp; $X93),0)),"",INDIRECT(CONCATENATE("Table!",ADDRESS($T93,MATCH(H$1,INDIRECT("Table!A" &amp; $X93):INDIRECT("Table!" &amp; $AA$210 &amp; $X93),0))))/1024)</f>
        <v/>
      </c>
      <c r="K93" s="24" t="str">
        <f ca="1">IF(ISERROR(MATCH(L$1,INDIRECT("Table!A"&amp;$X93):INDIRECT("Table!" &amp; $AA$210 &amp; $X93),0)),"",INDIRECT(CONCATENATE("Table!",ADDRESS($T93,MATCH(L$1,INDIRECT("Table!A" &amp; $X93):INDIRECT("Table!" &amp; $AA$210 &amp; $X93),0))))/1024)</f>
        <v/>
      </c>
      <c r="L93" s="24" t="str">
        <f ca="1">IF(ISERROR(MATCH(M$1,INDIRECT("Table!A"&amp;$X93):INDIRECT("Table!" &amp; $AA$210 &amp; $X93),0)),"",INDIRECT(CONCATENATE("Table!",ADDRESS($T93,MATCH(M$1,INDIRECT("Table!A" &amp; $X93):INDIRECT("Table!" &amp; $AA$210 &amp; $X93),0))))/1024)</f>
        <v/>
      </c>
      <c r="M93" s="24" t="str">
        <f ca="1">IF(ISERROR(MATCH(N$1,INDIRECT("Table!A"&amp;$X93):INDIRECT("Table!" &amp; $AA$210 &amp; $X93),0)),"",INDIRECT(CONCATENATE("Table!",ADDRESS($T93,MATCH(N$1,INDIRECT("Table!A" &amp; $X93):INDIRECT("Table!" &amp; $AA$210 &amp; $X93),0))))/1024)</f>
        <v/>
      </c>
      <c r="N93" s="24" t="str">
        <f ca="1">IF(ISERROR(MATCH(O$1,INDIRECT("Table!A"&amp;$X93):INDIRECT("Table!" &amp; $AA$210 &amp; $X93),0)),"",INDIRECT(CONCATENATE("Table!",ADDRESS($T93,MATCH(O$1,INDIRECT("Table!A" &amp; $X93):INDIRECT("Table!" &amp; $AA$210 &amp; $X93),0))))/1024)</f>
        <v/>
      </c>
      <c r="O93" s="24"/>
      <c r="P93" s="276"/>
      <c r="Q93" s="24"/>
      <c r="R93" s="186"/>
      <c r="S93" s="186"/>
      <c r="T93" s="24"/>
      <c r="U93" s="186"/>
      <c r="V93" s="186"/>
      <c r="W93" s="186"/>
      <c r="X93" s="24"/>
      <c r="Y93" s="186"/>
      <c r="Z93" s="186"/>
      <c r="AA93" s="31"/>
    </row>
    <row r="94" spans="2:27">
      <c r="B94" s="24" t="str">
        <f ca="1">IF(ISERROR(MATCH(B$1,INDIRECT("Table!A"&amp;$X94):INDIRECT("Table!" &amp; $AA$210 &amp; $X94),0)),"",INDIRECT(CONCATENATE("Table!",ADDRESS($T94,MATCH(B$1,INDIRECT("Table!A" &amp; $X94):INDIRECT("Table!" &amp; $AA$210 &amp; $X94),0))))/1024)</f>
        <v/>
      </c>
      <c r="C94" s="24" t="str">
        <f ca="1">IF(ISERROR(MATCH(C$1,INDIRECT("Table!A"&amp;$X94):INDIRECT("Table!" &amp; $AA$210 &amp; $X94),0)),"",INDIRECT(CONCATENATE("Table!",ADDRESS($T94,MATCH(C$1,INDIRECT("Table!A" &amp; $X94):INDIRECT("Table!" &amp; $AA$210 &amp; $X94),0))))/1024)</f>
        <v/>
      </c>
      <c r="D94" s="24" t="str">
        <f ca="1">IF(ISERROR(MATCH(D$1,INDIRECT("Table!A"&amp;$X94):INDIRECT("Table!" &amp; $AA$210 &amp; $X94),0)),"",INDIRECT(CONCATENATE("Table!",ADDRESS($T94,MATCH(D$1,INDIRECT("Table!A" &amp; $X94):INDIRECT("Table!" &amp; $AA$210 &amp; $X94),0))))/1024)</f>
        <v/>
      </c>
      <c r="E94" s="24" t="str">
        <f ca="1">IF(ISERROR(MATCH(E$1,INDIRECT("Table!A"&amp;$X94):INDIRECT("Table!" &amp; $AA$210 &amp; $X94),0)),"",INDIRECT(CONCATENATE("Table!",ADDRESS($T94,MATCH(E$1,INDIRECT("Table!A" &amp; $X94):INDIRECT("Table!" &amp; $AA$210 &amp; $X94),0))))/1024)</f>
        <v/>
      </c>
      <c r="F94" s="24" t="str">
        <f ca="1">IF(ISERROR(MATCH(F$1,INDIRECT("Table!A"&amp;$X94):INDIRECT("Table!" &amp; $AA$210 &amp; $X94),0)),"",INDIRECT(CONCATENATE("Table!",ADDRESS($T94,MATCH(F$1,INDIRECT("Table!A" &amp; $X94):INDIRECT("Table!" &amp; $AA$210 &amp; $X94),0))))/1024)</f>
        <v/>
      </c>
      <c r="G94" s="24" t="str">
        <f ca="1">IF(ISERROR(MATCH(G$1,INDIRECT("Table!A"&amp;$X94):INDIRECT("Table!" &amp; $AA$210 &amp; $X94),0)),"",INDIRECT(CONCATENATE("Table!",ADDRESS($T94,MATCH(G$1,INDIRECT("Table!A" &amp; $X94):INDIRECT("Table!" &amp; $AA$210 &amp; $X94),0))))/1024)</f>
        <v/>
      </c>
      <c r="H94" s="24" t="str">
        <f ca="1">IF(ISERROR(MATCH(H$1,INDIRECT("Table!A"&amp;$X94):INDIRECT("Table!" &amp; $AA$210 &amp; $X94),0)),"",INDIRECT(CONCATENATE("Table!",ADDRESS($T94,MATCH(H$1,INDIRECT("Table!A" &amp; $X94):INDIRECT("Table!" &amp; $AA$210 &amp; $X94),0))))/1024)</f>
        <v/>
      </c>
      <c r="K94" s="24" t="str">
        <f ca="1">IF(ISERROR(MATCH(L$1,INDIRECT("Table!A"&amp;$X94):INDIRECT("Table!" &amp; $AA$210 &amp; $X94),0)),"",INDIRECT(CONCATENATE("Table!",ADDRESS($T94,MATCH(L$1,INDIRECT("Table!A" &amp; $X94):INDIRECT("Table!" &amp; $AA$210 &amp; $X94),0))))/1024)</f>
        <v/>
      </c>
      <c r="L94" s="24" t="str">
        <f ca="1">IF(ISERROR(MATCH(M$1,INDIRECT("Table!A"&amp;$X94):INDIRECT("Table!" &amp; $AA$210 &amp; $X94),0)),"",INDIRECT(CONCATENATE("Table!",ADDRESS($T94,MATCH(M$1,INDIRECT("Table!A" &amp; $X94):INDIRECT("Table!" &amp; $AA$210 &amp; $X94),0))))/1024)</f>
        <v/>
      </c>
      <c r="M94" s="24" t="str">
        <f ca="1">IF(ISERROR(MATCH(N$1,INDIRECT("Table!A"&amp;$X94):INDIRECT("Table!" &amp; $AA$210 &amp; $X94),0)),"",INDIRECT(CONCATENATE("Table!",ADDRESS($T94,MATCH(N$1,INDIRECT("Table!A" &amp; $X94):INDIRECT("Table!" &amp; $AA$210 &amp; $X94),0))))/1024)</f>
        <v/>
      </c>
      <c r="N94" s="24" t="str">
        <f ca="1">IF(ISERROR(MATCH(O$1,INDIRECT("Table!A"&amp;$X94):INDIRECT("Table!" &amp; $AA$210 &amp; $X94),0)),"",INDIRECT(CONCATENATE("Table!",ADDRESS($T94,MATCH(O$1,INDIRECT("Table!A" &amp; $X94):INDIRECT("Table!" &amp; $AA$210 &amp; $X94),0))))/1024)</f>
        <v/>
      </c>
      <c r="O94" s="24"/>
      <c r="P94" s="276"/>
      <c r="Q94" s="24"/>
      <c r="R94" s="185"/>
      <c r="S94" s="185"/>
      <c r="T94" s="24"/>
      <c r="U94" s="185"/>
      <c r="V94" s="185"/>
      <c r="W94" s="185"/>
      <c r="X94" s="24"/>
      <c r="Y94" s="185"/>
      <c r="Z94" s="185"/>
      <c r="AA94" s="31"/>
    </row>
    <row r="95" spans="2:27">
      <c r="B95" s="24" t="str">
        <f ca="1">IF(ISERROR(MATCH(B$1,INDIRECT("Table!A"&amp;$X95):INDIRECT("Table!" &amp; $AA$210 &amp; $X95),0)),"",INDIRECT(CONCATENATE("Table!",ADDRESS($T95,MATCH(B$1,INDIRECT("Table!A" &amp; $X95):INDIRECT("Table!" &amp; $AA$210 &amp; $X95),0))))/1024)</f>
        <v/>
      </c>
      <c r="C95" s="24" t="str">
        <f ca="1">IF(ISERROR(MATCH(C$1,INDIRECT("Table!A"&amp;$X95):INDIRECT("Table!" &amp; $AA$210 &amp; $X95),0)),"",INDIRECT(CONCATENATE("Table!",ADDRESS($T95,MATCH(C$1,INDIRECT("Table!A" &amp; $X95):INDIRECT("Table!" &amp; $AA$210 &amp; $X95),0))))/1024)</f>
        <v/>
      </c>
      <c r="D95" s="24" t="str">
        <f ca="1">IF(ISERROR(MATCH(D$1,INDIRECT("Table!A"&amp;$X95):INDIRECT("Table!" &amp; $AA$210 &amp; $X95),0)),"",INDIRECT(CONCATENATE("Table!",ADDRESS($T95,MATCH(D$1,INDIRECT("Table!A" &amp; $X95):INDIRECT("Table!" &amp; $AA$210 &amp; $X95),0))))/1024)</f>
        <v/>
      </c>
      <c r="E95" s="24" t="str">
        <f ca="1">IF(ISERROR(MATCH(E$1,INDIRECT("Table!A"&amp;$X95):INDIRECT("Table!" &amp; $AA$210 &amp; $X95),0)),"",INDIRECT(CONCATENATE("Table!",ADDRESS($T95,MATCH(E$1,INDIRECT("Table!A" &amp; $X95):INDIRECT("Table!" &amp; $AA$210 &amp; $X95),0))))/1024)</f>
        <v/>
      </c>
      <c r="F95" s="24" t="str">
        <f ca="1">IF(ISERROR(MATCH(F$1,INDIRECT("Table!A"&amp;$X95):INDIRECT("Table!" &amp; $AA$210 &amp; $X95),0)),"",INDIRECT(CONCATENATE("Table!",ADDRESS($T95,MATCH(F$1,INDIRECT("Table!A" &amp; $X95):INDIRECT("Table!" &amp; $AA$210 &amp; $X95),0))))/1024)</f>
        <v/>
      </c>
      <c r="G95" s="24" t="str">
        <f ca="1">IF(ISERROR(MATCH(G$1,INDIRECT("Table!A"&amp;$X95):INDIRECT("Table!" &amp; $AA$210 &amp; $X95),0)),"",INDIRECT(CONCATENATE("Table!",ADDRESS($T95,MATCH(G$1,INDIRECT("Table!A" &amp; $X95):INDIRECT("Table!" &amp; $AA$210 &amp; $X95),0))))/1024)</f>
        <v/>
      </c>
      <c r="H95" s="24" t="str">
        <f ca="1">IF(ISERROR(MATCH(H$1,INDIRECT("Table!A"&amp;$X95):INDIRECT("Table!" &amp; $AA$210 &amp; $X95),0)),"",INDIRECT(CONCATENATE("Table!",ADDRESS($T95,MATCH(H$1,INDIRECT("Table!A" &amp; $X95):INDIRECT("Table!" &amp; $AA$210 &amp; $X95),0))))/1024)</f>
        <v/>
      </c>
      <c r="K95" s="24" t="str">
        <f ca="1">IF(ISERROR(MATCH(L$1,INDIRECT("Table!A"&amp;$X95):INDIRECT("Table!" &amp; $AA$210 &amp; $X95),0)),"",INDIRECT(CONCATENATE("Table!",ADDRESS($T95,MATCH(L$1,INDIRECT("Table!A" &amp; $X95):INDIRECT("Table!" &amp; $AA$210 &amp; $X95),0))))/1024)</f>
        <v/>
      </c>
      <c r="L95" s="24" t="str">
        <f ca="1">IF(ISERROR(MATCH(M$1,INDIRECT("Table!A"&amp;$X95):INDIRECT("Table!" &amp; $AA$210 &amp; $X95),0)),"",INDIRECT(CONCATENATE("Table!",ADDRESS($T95,MATCH(M$1,INDIRECT("Table!A" &amp; $X95):INDIRECT("Table!" &amp; $AA$210 &amp; $X95),0))))/1024)</f>
        <v/>
      </c>
      <c r="M95" s="24" t="str">
        <f ca="1">IF(ISERROR(MATCH(N$1,INDIRECT("Table!A"&amp;$X95):INDIRECT("Table!" &amp; $AA$210 &amp; $X95),0)),"",INDIRECT(CONCATENATE("Table!",ADDRESS($T95,MATCH(N$1,INDIRECT("Table!A" &amp; $X95):INDIRECT("Table!" &amp; $AA$210 &amp; $X95),0))))/1024)</f>
        <v/>
      </c>
      <c r="N95" s="24" t="str">
        <f ca="1">IF(ISERROR(MATCH(O$1,INDIRECT("Table!A"&amp;$X95):INDIRECT("Table!" &amp; $AA$210 &amp; $X95),0)),"",INDIRECT(CONCATENATE("Table!",ADDRESS($T95,MATCH(O$1,INDIRECT("Table!A" &amp; $X95):INDIRECT("Table!" &amp; $AA$210 &amp; $X95),0))))/1024)</f>
        <v/>
      </c>
      <c r="O95" s="24"/>
      <c r="P95" s="276"/>
      <c r="Q95" s="24"/>
      <c r="R95" s="184"/>
      <c r="S95" s="184"/>
      <c r="T95" s="24"/>
      <c r="U95" s="184"/>
      <c r="V95" s="184"/>
      <c r="W95" s="184"/>
      <c r="X95" s="24"/>
      <c r="Y95" s="184"/>
      <c r="Z95" s="184"/>
      <c r="AA95" s="31"/>
    </row>
    <row r="96" spans="2:27">
      <c r="B96" s="24" t="str">
        <f ca="1">IF(ISERROR(MATCH(B$1,INDIRECT("Table!A"&amp;$X96):INDIRECT("Table!" &amp; $AA$210 &amp; $X96),0)),"",INDIRECT(CONCATENATE("Table!",ADDRESS($T96,MATCH(B$1,INDIRECT("Table!A" &amp; $X96):INDIRECT("Table!" &amp; $AA$210 &amp; $X96),0))))/1024)</f>
        <v/>
      </c>
      <c r="C96" s="24" t="str">
        <f ca="1">IF(ISERROR(MATCH(C$1,INDIRECT("Table!A"&amp;$X96):INDIRECT("Table!" &amp; $AA$210 &amp; $X96),0)),"",INDIRECT(CONCATENATE("Table!",ADDRESS($T96,MATCH(C$1,INDIRECT("Table!A" &amp; $X96):INDIRECT("Table!" &amp; $AA$210 &amp; $X96),0))))/1024)</f>
        <v/>
      </c>
      <c r="D96" s="24" t="str">
        <f ca="1">IF(ISERROR(MATCH(D$1,INDIRECT("Table!A"&amp;$X96):INDIRECT("Table!" &amp; $AA$210 &amp; $X96),0)),"",INDIRECT(CONCATENATE("Table!",ADDRESS($T96,MATCH(D$1,INDIRECT("Table!A" &amp; $X96):INDIRECT("Table!" &amp; $AA$210 &amp; $X96),0))))/1024)</f>
        <v/>
      </c>
      <c r="E96" s="24" t="str">
        <f ca="1">IF(ISERROR(MATCH(E$1,INDIRECT("Table!A"&amp;$X96):INDIRECT("Table!" &amp; $AA$210 &amp; $X96),0)),"",INDIRECT(CONCATENATE("Table!",ADDRESS($T96,MATCH(E$1,INDIRECT("Table!A" &amp; $X96):INDIRECT("Table!" &amp; $AA$210 &amp; $X96),0))))/1024)</f>
        <v/>
      </c>
      <c r="F96" s="24" t="str">
        <f ca="1">IF(ISERROR(MATCH(F$1,INDIRECT("Table!A"&amp;$X96):INDIRECT("Table!" &amp; $AA$210 &amp; $X96),0)),"",INDIRECT(CONCATENATE("Table!",ADDRESS($T96,MATCH(F$1,INDIRECT("Table!A" &amp; $X96):INDIRECT("Table!" &amp; $AA$210 &amp; $X96),0))))/1024)</f>
        <v/>
      </c>
      <c r="G96" s="24" t="str">
        <f ca="1">IF(ISERROR(MATCH(G$1,INDIRECT("Table!A"&amp;$X96):INDIRECT("Table!" &amp; $AA$210 &amp; $X96),0)),"",INDIRECT(CONCATENATE("Table!",ADDRESS($T96,MATCH(G$1,INDIRECT("Table!A" &amp; $X96):INDIRECT("Table!" &amp; $AA$210 &amp; $X96),0))))/1024)</f>
        <v/>
      </c>
      <c r="H96" s="24" t="str">
        <f ca="1">IF(ISERROR(MATCH(H$1,INDIRECT("Table!A"&amp;$X96):INDIRECT("Table!" &amp; $AA$210 &amp; $X96),0)),"",INDIRECT(CONCATENATE("Table!",ADDRESS($T96,MATCH(H$1,INDIRECT("Table!A" &amp; $X96):INDIRECT("Table!" &amp; $AA$210 &amp; $X96),0))))/1024)</f>
        <v/>
      </c>
      <c r="K96" s="24" t="str">
        <f ca="1">IF(ISERROR(MATCH(L$1,INDIRECT("Table!A"&amp;$X96):INDIRECT("Table!" &amp; $AA$210 &amp; $X96),0)),"",INDIRECT(CONCATENATE("Table!",ADDRESS($T96,MATCH(L$1,INDIRECT("Table!A" &amp; $X96):INDIRECT("Table!" &amp; $AA$210 &amp; $X96),0))))/1024)</f>
        <v/>
      </c>
      <c r="L96" s="24" t="str">
        <f ca="1">IF(ISERROR(MATCH(M$1,INDIRECT("Table!A"&amp;$X96):INDIRECT("Table!" &amp; $AA$210 &amp; $X96),0)),"",INDIRECT(CONCATENATE("Table!",ADDRESS($T96,MATCH(M$1,INDIRECT("Table!A" &amp; $X96):INDIRECT("Table!" &amp; $AA$210 &amp; $X96),0))))/1024)</f>
        <v/>
      </c>
      <c r="M96" s="24" t="str">
        <f ca="1">IF(ISERROR(MATCH(N$1,INDIRECT("Table!A"&amp;$X96):INDIRECT("Table!" &amp; $AA$210 &amp; $X96),0)),"",INDIRECT(CONCATENATE("Table!",ADDRESS($T96,MATCH(N$1,INDIRECT("Table!A" &amp; $X96):INDIRECT("Table!" &amp; $AA$210 &amp; $X96),0))))/1024)</f>
        <v/>
      </c>
      <c r="N96" s="24" t="str">
        <f ca="1">IF(ISERROR(MATCH(O$1,INDIRECT("Table!A"&amp;$X96):INDIRECT("Table!" &amp; $AA$210 &amp; $X96),0)),"",INDIRECT(CONCATENATE("Table!",ADDRESS($T96,MATCH(O$1,INDIRECT("Table!A" &amp; $X96):INDIRECT("Table!" &amp; $AA$210 &amp; $X96),0))))/1024)</f>
        <v/>
      </c>
      <c r="O96" s="24"/>
      <c r="P96" s="276"/>
      <c r="Q96" s="24"/>
      <c r="R96" s="183"/>
      <c r="S96" s="183"/>
      <c r="T96" s="24"/>
      <c r="U96" s="183"/>
      <c r="V96" s="183"/>
      <c r="W96" s="183"/>
      <c r="X96" s="24"/>
      <c r="Y96" s="183"/>
      <c r="Z96" s="183"/>
      <c r="AA96" s="31"/>
    </row>
    <row r="97" spans="2:27">
      <c r="B97" s="24" t="str">
        <f ca="1">IF(ISERROR(MATCH(B$1,INDIRECT("Table!A"&amp;$X97):INDIRECT("Table!" &amp; $AA$210 &amp; $X97),0)),"",INDIRECT(CONCATENATE("Table!",ADDRESS($T97,MATCH(B$1,INDIRECT("Table!A" &amp; $X97):INDIRECT("Table!" &amp; $AA$210 &amp; $X97),0))))/1024)</f>
        <v/>
      </c>
      <c r="C97" s="24" t="str">
        <f ca="1">IF(ISERROR(MATCH(C$1,INDIRECT("Table!A"&amp;$X97):INDIRECT("Table!" &amp; $AA$210 &amp; $X97),0)),"",INDIRECT(CONCATENATE("Table!",ADDRESS($T97,MATCH(C$1,INDIRECT("Table!A" &amp; $X97):INDIRECT("Table!" &amp; $AA$210 &amp; $X97),0))))/1024)</f>
        <v/>
      </c>
      <c r="D97" s="24" t="str">
        <f ca="1">IF(ISERROR(MATCH(D$1,INDIRECT("Table!A"&amp;$X97):INDIRECT("Table!" &amp; $AA$210 &amp; $X97),0)),"",INDIRECT(CONCATENATE("Table!",ADDRESS($T97,MATCH(D$1,INDIRECT("Table!A" &amp; $X97):INDIRECT("Table!" &amp; $AA$210 &amp; $X97),0))))/1024)</f>
        <v/>
      </c>
      <c r="E97" s="24" t="str">
        <f ca="1">IF(ISERROR(MATCH(E$1,INDIRECT("Table!A"&amp;$X97):INDIRECT("Table!" &amp; $AA$210 &amp; $X97),0)),"",INDIRECT(CONCATENATE("Table!",ADDRESS($T97,MATCH(E$1,INDIRECT("Table!A" &amp; $X97):INDIRECT("Table!" &amp; $AA$210 &amp; $X97),0))))/1024)</f>
        <v/>
      </c>
      <c r="F97" s="24" t="str">
        <f ca="1">IF(ISERROR(MATCH(F$1,INDIRECT("Table!A"&amp;$X97):INDIRECT("Table!" &amp; $AA$210 &amp; $X97),0)),"",INDIRECT(CONCATENATE("Table!",ADDRESS($T97,MATCH(F$1,INDIRECT("Table!A" &amp; $X97):INDIRECT("Table!" &amp; $AA$210 &amp; $X97),0))))/1024)</f>
        <v/>
      </c>
      <c r="G97" s="24" t="str">
        <f ca="1">IF(ISERROR(MATCH(G$1,INDIRECT("Table!A"&amp;$X97):INDIRECT("Table!" &amp; $AA$210 &amp; $X97),0)),"",INDIRECT(CONCATENATE("Table!",ADDRESS($T97,MATCH(G$1,INDIRECT("Table!A" &amp; $X97):INDIRECT("Table!" &amp; $AA$210 &amp; $X97),0))))/1024)</f>
        <v/>
      </c>
      <c r="H97" s="24" t="str">
        <f ca="1">IF(ISERROR(MATCH(H$1,INDIRECT("Table!A"&amp;$X97):INDIRECT("Table!" &amp; $AA$210 &amp; $X97),0)),"",INDIRECT(CONCATENATE("Table!",ADDRESS($T97,MATCH(H$1,INDIRECT("Table!A" &amp; $X97):INDIRECT("Table!" &amp; $AA$210 &amp; $X97),0))))/1024)</f>
        <v/>
      </c>
      <c r="K97" s="24" t="str">
        <f ca="1">IF(ISERROR(MATCH(L$1,INDIRECT("Table!A"&amp;$X97):INDIRECT("Table!" &amp; $AA$210 &amp; $X97),0)),"",INDIRECT(CONCATENATE("Table!",ADDRESS($T97,MATCH(L$1,INDIRECT("Table!A" &amp; $X97):INDIRECT("Table!" &amp; $AA$210 &amp; $X97),0))))/1024)</f>
        <v/>
      </c>
      <c r="L97" s="24" t="str">
        <f ca="1">IF(ISERROR(MATCH(M$1,INDIRECT("Table!A"&amp;$X97):INDIRECT("Table!" &amp; $AA$210 &amp; $X97),0)),"",INDIRECT(CONCATENATE("Table!",ADDRESS($T97,MATCH(M$1,INDIRECT("Table!A" &amp; $X97):INDIRECT("Table!" &amp; $AA$210 &amp; $X97),0))))/1024)</f>
        <v/>
      </c>
      <c r="M97" s="24" t="str">
        <f ca="1">IF(ISERROR(MATCH(N$1,INDIRECT("Table!A"&amp;$X97):INDIRECT("Table!" &amp; $AA$210 &amp; $X97),0)),"",INDIRECT(CONCATENATE("Table!",ADDRESS($T97,MATCH(N$1,INDIRECT("Table!A" &amp; $X97):INDIRECT("Table!" &amp; $AA$210 &amp; $X97),0))))/1024)</f>
        <v/>
      </c>
      <c r="N97" s="24" t="str">
        <f ca="1">IF(ISERROR(MATCH(O$1,INDIRECT("Table!A"&amp;$X97):INDIRECT("Table!" &amp; $AA$210 &amp; $X97),0)),"",INDIRECT(CONCATENATE("Table!",ADDRESS($T97,MATCH(O$1,INDIRECT("Table!A" &amp; $X97):INDIRECT("Table!" &amp; $AA$210 &amp; $X97),0))))/1024)</f>
        <v/>
      </c>
      <c r="O97" s="24"/>
      <c r="P97" s="276"/>
      <c r="Q97" s="24"/>
      <c r="R97" s="183"/>
      <c r="S97" s="183"/>
      <c r="T97" s="24"/>
      <c r="U97" s="183"/>
      <c r="V97" s="183"/>
      <c r="W97" s="183"/>
      <c r="X97" s="24"/>
      <c r="Y97" s="183"/>
      <c r="Z97" s="183"/>
      <c r="AA97" s="31"/>
    </row>
    <row r="98" spans="2:27">
      <c r="B98" s="24" t="str">
        <f ca="1">IF(ISERROR(MATCH(B$1,INDIRECT("Table!A"&amp;$X98):INDIRECT("Table!" &amp; $AA$210 &amp; $X98),0)),"",INDIRECT(CONCATENATE("Table!",ADDRESS($T98,MATCH(B$1,INDIRECT("Table!A" &amp; $X98):INDIRECT("Table!" &amp; $AA$210 &amp; $X98),0))))/1024)</f>
        <v/>
      </c>
      <c r="C98" s="24" t="str">
        <f ca="1">IF(ISERROR(MATCH(C$1,INDIRECT("Table!A"&amp;$X98):INDIRECT("Table!" &amp; $AA$210 &amp; $X98),0)),"",INDIRECT(CONCATENATE("Table!",ADDRESS($T98,MATCH(C$1,INDIRECT("Table!A" &amp; $X98):INDIRECT("Table!" &amp; $AA$210 &amp; $X98),0))))/1024)</f>
        <v/>
      </c>
      <c r="D98" s="24" t="str">
        <f ca="1">IF(ISERROR(MATCH(D$1,INDIRECT("Table!A"&amp;$X98):INDIRECT("Table!" &amp; $AA$210 &amp; $X98),0)),"",INDIRECT(CONCATENATE("Table!",ADDRESS($T98,MATCH(D$1,INDIRECT("Table!A" &amp; $X98):INDIRECT("Table!" &amp; $AA$210 &amp; $X98),0))))/1024)</f>
        <v/>
      </c>
      <c r="E98" s="24" t="str">
        <f ca="1">IF(ISERROR(MATCH(E$1,INDIRECT("Table!A"&amp;$X98):INDIRECT("Table!" &amp; $AA$210 &amp; $X98),0)),"",INDIRECT(CONCATENATE("Table!",ADDRESS($T98,MATCH(E$1,INDIRECT("Table!A" &amp; $X98):INDIRECT("Table!" &amp; $AA$210 &amp; $X98),0))))/1024)</f>
        <v/>
      </c>
      <c r="F98" s="24" t="str">
        <f ca="1">IF(ISERROR(MATCH(F$1,INDIRECT("Table!A"&amp;$X98):INDIRECT("Table!" &amp; $AA$210 &amp; $X98),0)),"",INDIRECT(CONCATENATE("Table!",ADDRESS($T98,MATCH(F$1,INDIRECT("Table!A" &amp; $X98):INDIRECT("Table!" &amp; $AA$210 &amp; $X98),0))))/1024)</f>
        <v/>
      </c>
      <c r="G98" s="24" t="str">
        <f ca="1">IF(ISERROR(MATCH(G$1,INDIRECT("Table!A"&amp;$X98):INDIRECT("Table!" &amp; $AA$210 &amp; $X98),0)),"",INDIRECT(CONCATENATE("Table!",ADDRESS($T98,MATCH(G$1,INDIRECT("Table!A" &amp; $X98):INDIRECT("Table!" &amp; $AA$210 &amp; $X98),0))))/1024)</f>
        <v/>
      </c>
      <c r="H98" s="24" t="str">
        <f ca="1">IF(ISERROR(MATCH(H$1,INDIRECT("Table!A"&amp;$X98):INDIRECT("Table!" &amp; $AA$210 &amp; $X98),0)),"",INDIRECT(CONCATENATE("Table!",ADDRESS($T98,MATCH(H$1,INDIRECT("Table!A" &amp; $X98):INDIRECT("Table!" &amp; $AA$210 &amp; $X98),0))))/1024)</f>
        <v/>
      </c>
      <c r="K98" s="24" t="str">
        <f ca="1">IF(ISERROR(MATCH(L$1,INDIRECT("Table!A"&amp;$X98):INDIRECT("Table!" &amp; $AA$210 &amp; $X98),0)),"",INDIRECT(CONCATENATE("Table!",ADDRESS($T98,MATCH(L$1,INDIRECT("Table!A" &amp; $X98):INDIRECT("Table!" &amp; $AA$210 &amp; $X98),0))))/1024)</f>
        <v/>
      </c>
      <c r="L98" s="24" t="str">
        <f ca="1">IF(ISERROR(MATCH(M$1,INDIRECT("Table!A"&amp;$X98):INDIRECT("Table!" &amp; $AA$210 &amp; $X98),0)),"",INDIRECT(CONCATENATE("Table!",ADDRESS($T98,MATCH(M$1,INDIRECT("Table!A" &amp; $X98):INDIRECT("Table!" &amp; $AA$210 &amp; $X98),0))))/1024)</f>
        <v/>
      </c>
      <c r="M98" s="24" t="str">
        <f ca="1">IF(ISERROR(MATCH(N$1,INDIRECT("Table!A"&amp;$X98):INDIRECT("Table!" &amp; $AA$210 &amp; $X98),0)),"",INDIRECT(CONCATENATE("Table!",ADDRESS($T98,MATCH(N$1,INDIRECT("Table!A" &amp; $X98):INDIRECT("Table!" &amp; $AA$210 &amp; $X98),0))))/1024)</f>
        <v/>
      </c>
      <c r="N98" s="24" t="str">
        <f ca="1">IF(ISERROR(MATCH(O$1,INDIRECT("Table!A"&amp;$X98):INDIRECT("Table!" &amp; $AA$210 &amp; $X98),0)),"",INDIRECT(CONCATENATE("Table!",ADDRESS($T98,MATCH(O$1,INDIRECT("Table!A" &amp; $X98):INDIRECT("Table!" &amp; $AA$210 &amp; $X98),0))))/1024)</f>
        <v/>
      </c>
      <c r="O98" s="24"/>
      <c r="P98" s="276"/>
      <c r="Q98" s="24"/>
      <c r="R98" s="183"/>
      <c r="S98" s="183"/>
      <c r="T98" s="24"/>
      <c r="U98" s="183"/>
      <c r="V98" s="183"/>
      <c r="W98" s="183"/>
      <c r="X98" s="24"/>
      <c r="Y98" s="183"/>
      <c r="Z98" s="183"/>
      <c r="AA98" s="31"/>
    </row>
    <row r="99" spans="2:27">
      <c r="B99" s="24" t="str">
        <f ca="1">IF(ISERROR(MATCH(B$1,INDIRECT("Table!A"&amp;$X99):INDIRECT("Table!" &amp; $AA$210 &amp; $X99),0)),"",INDIRECT(CONCATENATE("Table!",ADDRESS($T99,MATCH(B$1,INDIRECT("Table!A" &amp; $X99):INDIRECT("Table!" &amp; $AA$210 &amp; $X99),0))))/1024)</f>
        <v/>
      </c>
      <c r="C99" s="24" t="str">
        <f ca="1">IF(ISERROR(MATCH(C$1,INDIRECT("Table!A"&amp;$X99):INDIRECT("Table!" &amp; $AA$210 &amp; $X99),0)),"",INDIRECT(CONCATENATE("Table!",ADDRESS($T99,MATCH(C$1,INDIRECT("Table!A" &amp; $X99):INDIRECT("Table!" &amp; $AA$210 &amp; $X99),0))))/1024)</f>
        <v/>
      </c>
      <c r="D99" s="24" t="str">
        <f ca="1">IF(ISERROR(MATCH(D$1,INDIRECT("Table!A"&amp;$X99):INDIRECT("Table!" &amp; $AA$210 &amp; $X99),0)),"",INDIRECT(CONCATENATE("Table!",ADDRESS($T99,MATCH(D$1,INDIRECT("Table!A" &amp; $X99):INDIRECT("Table!" &amp; $AA$210 &amp; $X99),0))))/1024)</f>
        <v/>
      </c>
      <c r="E99" s="24" t="str">
        <f ca="1">IF(ISERROR(MATCH(E$1,INDIRECT("Table!A"&amp;$X99):INDIRECT("Table!" &amp; $AA$210 &amp; $X99),0)),"",INDIRECT(CONCATENATE("Table!",ADDRESS($T99,MATCH(E$1,INDIRECT("Table!A" &amp; $X99):INDIRECT("Table!" &amp; $AA$210 &amp; $X99),0))))/1024)</f>
        <v/>
      </c>
      <c r="F99" s="24" t="str">
        <f ca="1">IF(ISERROR(MATCH(F$1,INDIRECT("Table!A"&amp;$X99):INDIRECT("Table!" &amp; $AA$210 &amp; $X99),0)),"",INDIRECT(CONCATENATE("Table!",ADDRESS($T99,MATCH(F$1,INDIRECT("Table!A" &amp; $X99):INDIRECT("Table!" &amp; $AA$210 &amp; $X99),0))))/1024)</f>
        <v/>
      </c>
      <c r="G99" s="24" t="str">
        <f ca="1">IF(ISERROR(MATCH(G$1,INDIRECT("Table!A"&amp;$X99):INDIRECT("Table!" &amp; $AA$210 &amp; $X99),0)),"",INDIRECT(CONCATENATE("Table!",ADDRESS($T99,MATCH(G$1,INDIRECT("Table!A" &amp; $X99):INDIRECT("Table!" &amp; $AA$210 &amp; $X99),0))))/1024)</f>
        <v/>
      </c>
      <c r="H99" s="24" t="str">
        <f ca="1">IF(ISERROR(MATCH(H$1,INDIRECT("Table!A"&amp;$X99):INDIRECT("Table!" &amp; $AA$210 &amp; $X99),0)),"",INDIRECT(CONCATENATE("Table!",ADDRESS($T99,MATCH(H$1,INDIRECT("Table!A" &amp; $X99):INDIRECT("Table!" &amp; $AA$210 &amp; $X99),0))))/1024)</f>
        <v/>
      </c>
      <c r="K99" s="24" t="str">
        <f ca="1">IF(ISERROR(MATCH(L$1,INDIRECT("Table!A"&amp;$X99):INDIRECT("Table!" &amp; $AA$210 &amp; $X99),0)),"",INDIRECT(CONCATENATE("Table!",ADDRESS($T99,MATCH(L$1,INDIRECT("Table!A" &amp; $X99):INDIRECT("Table!" &amp; $AA$210 &amp; $X99),0))))/1024)</f>
        <v/>
      </c>
      <c r="L99" s="24" t="str">
        <f ca="1">IF(ISERROR(MATCH(M$1,INDIRECT("Table!A"&amp;$X99):INDIRECT("Table!" &amp; $AA$210 &amp; $X99),0)),"",INDIRECT(CONCATENATE("Table!",ADDRESS($T99,MATCH(M$1,INDIRECT("Table!A" &amp; $X99):INDIRECT("Table!" &amp; $AA$210 &amp; $X99),0))))/1024)</f>
        <v/>
      </c>
      <c r="M99" s="24" t="str">
        <f ca="1">IF(ISERROR(MATCH(N$1,INDIRECT("Table!A"&amp;$X99):INDIRECT("Table!" &amp; $AA$210 &amp; $X99),0)),"",INDIRECT(CONCATENATE("Table!",ADDRESS($T99,MATCH(N$1,INDIRECT("Table!A" &amp; $X99):INDIRECT("Table!" &amp; $AA$210 &amp; $X99),0))))/1024)</f>
        <v/>
      </c>
      <c r="N99" s="24" t="str">
        <f ca="1">IF(ISERROR(MATCH(O$1,INDIRECT("Table!A"&amp;$X99):INDIRECT("Table!" &amp; $AA$210 &amp; $X99),0)),"",INDIRECT(CONCATENATE("Table!",ADDRESS($T99,MATCH(O$1,INDIRECT("Table!A" &amp; $X99):INDIRECT("Table!" &amp; $AA$210 &amp; $X99),0))))/1024)</f>
        <v/>
      </c>
      <c r="O99" s="24"/>
      <c r="P99" s="276"/>
      <c r="Q99" s="24"/>
      <c r="R99" s="182"/>
      <c r="S99" s="182"/>
      <c r="T99" s="24"/>
      <c r="U99" s="182"/>
      <c r="V99" s="182"/>
      <c r="W99" s="182"/>
      <c r="X99" s="24"/>
      <c r="Y99" s="182"/>
      <c r="Z99" s="182"/>
      <c r="AA99" s="31"/>
    </row>
    <row r="100" spans="2:27">
      <c r="B100" s="24" t="str">
        <f ca="1">IF(ISERROR(MATCH(B$1,INDIRECT("Table!A"&amp;$X100):INDIRECT("Table!" &amp; $AA$210 &amp; $X100),0)),"",INDIRECT(CONCATENATE("Table!",ADDRESS($T100,MATCH(B$1,INDIRECT("Table!A" &amp; $X100):INDIRECT("Table!" &amp; $AA$210 &amp; $X100),0))))/1024)</f>
        <v/>
      </c>
      <c r="C100" s="24" t="str">
        <f ca="1">IF(ISERROR(MATCH(C$1,INDIRECT("Table!A"&amp;$X100):INDIRECT("Table!" &amp; $AA$210 &amp; $X100),0)),"",INDIRECT(CONCATENATE("Table!",ADDRESS($T100,MATCH(C$1,INDIRECT("Table!A" &amp; $X100):INDIRECT("Table!" &amp; $AA$210 &amp; $X100),0))))/1024)</f>
        <v/>
      </c>
      <c r="D100" s="24" t="str">
        <f ca="1">IF(ISERROR(MATCH(D$1,INDIRECT("Table!A"&amp;$X100):INDIRECT("Table!" &amp; $AA$210 &amp; $X100),0)),"",INDIRECT(CONCATENATE("Table!",ADDRESS($T100,MATCH(D$1,INDIRECT("Table!A" &amp; $X100):INDIRECT("Table!" &amp; $AA$210 &amp; $X100),0))))/1024)</f>
        <v/>
      </c>
      <c r="E100" s="24" t="str">
        <f ca="1">IF(ISERROR(MATCH(E$1,INDIRECT("Table!A"&amp;$X100):INDIRECT("Table!" &amp; $AA$210 &amp; $X100),0)),"",INDIRECT(CONCATENATE("Table!",ADDRESS($T100,MATCH(E$1,INDIRECT("Table!A" &amp; $X100):INDIRECT("Table!" &amp; $AA$210 &amp; $X100),0))))/1024)</f>
        <v/>
      </c>
      <c r="F100" s="24" t="str">
        <f ca="1">IF(ISERROR(MATCH(F$1,INDIRECT("Table!A"&amp;$X100):INDIRECT("Table!" &amp; $AA$210 &amp; $X100),0)),"",INDIRECT(CONCATENATE("Table!",ADDRESS($T100,MATCH(F$1,INDIRECT("Table!A" &amp; $X100):INDIRECT("Table!" &amp; $AA$210 &amp; $X100),0))))/1024)</f>
        <v/>
      </c>
      <c r="G100" s="24" t="str">
        <f ca="1">IF(ISERROR(MATCH(G$1,INDIRECT("Table!A"&amp;$X100):INDIRECT("Table!" &amp; $AA$210 &amp; $X100),0)),"",INDIRECT(CONCATENATE("Table!",ADDRESS($T100,MATCH(G$1,INDIRECT("Table!A" &amp; $X100):INDIRECT("Table!" &amp; $AA$210 &amp; $X100),0))))/1024)</f>
        <v/>
      </c>
      <c r="H100" s="24" t="str">
        <f ca="1">IF(ISERROR(MATCH(H$1,INDIRECT("Table!A"&amp;$X100):INDIRECT("Table!" &amp; $AA$210 &amp; $X100),0)),"",INDIRECT(CONCATENATE("Table!",ADDRESS($T100,MATCH(H$1,INDIRECT("Table!A" &amp; $X100):INDIRECT("Table!" &amp; $AA$210 &amp; $X100),0))))/1024)</f>
        <v/>
      </c>
      <c r="K100" s="24" t="str">
        <f ca="1">IF(ISERROR(MATCH(L$1,INDIRECT("Table!A"&amp;$X100):INDIRECT("Table!" &amp; $AA$210 &amp; $X100),0)),"",INDIRECT(CONCATENATE("Table!",ADDRESS($T100,MATCH(L$1,INDIRECT("Table!A" &amp; $X100):INDIRECT("Table!" &amp; $AA$210 &amp; $X100),0))))/1024)</f>
        <v/>
      </c>
      <c r="L100" s="24" t="str">
        <f ca="1">IF(ISERROR(MATCH(M$1,INDIRECT("Table!A"&amp;$X100):INDIRECT("Table!" &amp; $AA$210 &amp; $X100),0)),"",INDIRECT(CONCATENATE("Table!",ADDRESS($T100,MATCH(M$1,INDIRECT("Table!A" &amp; $X100):INDIRECT("Table!" &amp; $AA$210 &amp; $X100),0))))/1024)</f>
        <v/>
      </c>
      <c r="M100" s="24" t="str">
        <f ca="1">IF(ISERROR(MATCH(N$1,INDIRECT("Table!A"&amp;$X100):INDIRECT("Table!" &amp; $AA$210 &amp; $X100),0)),"",INDIRECT(CONCATENATE("Table!",ADDRESS($T100,MATCH(N$1,INDIRECT("Table!A" &amp; $X100):INDIRECT("Table!" &amp; $AA$210 &amp; $X100),0))))/1024)</f>
        <v/>
      </c>
      <c r="N100" s="24" t="str">
        <f ca="1">IF(ISERROR(MATCH(O$1,INDIRECT("Table!A"&amp;$X100):INDIRECT("Table!" &amp; $AA$210 &amp; $X100),0)),"",INDIRECT(CONCATENATE("Table!",ADDRESS($T100,MATCH(O$1,INDIRECT("Table!A" &amp; $X100):INDIRECT("Table!" &amp; $AA$210 &amp; $X100),0))))/1024)</f>
        <v/>
      </c>
      <c r="O100" s="24"/>
      <c r="P100" s="276"/>
      <c r="Q100" s="24"/>
      <c r="R100" s="181"/>
      <c r="S100" s="181"/>
      <c r="T100" s="24"/>
      <c r="U100" s="181"/>
      <c r="V100" s="181"/>
      <c r="W100" s="181"/>
      <c r="X100" s="24"/>
      <c r="Y100" s="181"/>
      <c r="Z100" s="181"/>
      <c r="AA100" s="31"/>
    </row>
    <row r="101" spans="2:27">
      <c r="B101" s="24" t="str">
        <f ca="1">IF(ISERROR(MATCH(B$1,INDIRECT("Table!A"&amp;$X101):INDIRECT("Table!" &amp; $AA$210 &amp; $X101),0)),"",INDIRECT(CONCATENATE("Table!",ADDRESS($T101,MATCH(B$1,INDIRECT("Table!A" &amp; $X101):INDIRECT("Table!" &amp; $AA$210 &amp; $X101),0))))/1024)</f>
        <v/>
      </c>
      <c r="C101" s="24" t="str">
        <f ca="1">IF(ISERROR(MATCH(C$1,INDIRECT("Table!A"&amp;$X101):INDIRECT("Table!" &amp; $AA$210 &amp; $X101),0)),"",INDIRECT(CONCATENATE("Table!",ADDRESS($T101,MATCH(C$1,INDIRECT("Table!A" &amp; $X101):INDIRECT("Table!" &amp; $AA$210 &amp; $X101),0))))/1024)</f>
        <v/>
      </c>
      <c r="D101" s="24" t="str">
        <f ca="1">IF(ISERROR(MATCH(D$1,INDIRECT("Table!A"&amp;$X101):INDIRECT("Table!" &amp; $AA$210 &amp; $X101),0)),"",INDIRECT(CONCATENATE("Table!",ADDRESS($T101,MATCH(D$1,INDIRECT("Table!A" &amp; $X101):INDIRECT("Table!" &amp; $AA$210 &amp; $X101),0))))/1024)</f>
        <v/>
      </c>
      <c r="E101" s="24" t="str">
        <f ca="1">IF(ISERROR(MATCH(E$1,INDIRECT("Table!A"&amp;$X101):INDIRECT("Table!" &amp; $AA$210 &amp; $X101),0)),"",INDIRECT(CONCATENATE("Table!",ADDRESS($T101,MATCH(E$1,INDIRECT("Table!A" &amp; $X101):INDIRECT("Table!" &amp; $AA$210 &amp; $X101),0))))/1024)</f>
        <v/>
      </c>
      <c r="F101" s="24" t="str">
        <f ca="1">IF(ISERROR(MATCH(F$1,INDIRECT("Table!A"&amp;$X101):INDIRECT("Table!" &amp; $AA$210 &amp; $X101),0)),"",INDIRECT(CONCATENATE("Table!",ADDRESS($T101,MATCH(F$1,INDIRECT("Table!A" &amp; $X101):INDIRECT("Table!" &amp; $AA$210 &amp; $X101),0))))/1024)</f>
        <v/>
      </c>
      <c r="G101" s="24" t="str">
        <f ca="1">IF(ISERROR(MATCH(G$1,INDIRECT("Table!A"&amp;$X101):INDIRECT("Table!" &amp; $AA$210 &amp; $X101),0)),"",INDIRECT(CONCATENATE("Table!",ADDRESS($T101,MATCH(G$1,INDIRECT("Table!A" &amp; $X101):INDIRECT("Table!" &amp; $AA$210 &amp; $X101),0))))/1024)</f>
        <v/>
      </c>
      <c r="H101" s="24" t="str">
        <f ca="1">IF(ISERROR(MATCH(H$1,INDIRECT("Table!A"&amp;$X101):INDIRECT("Table!" &amp; $AA$210 &amp; $X101),0)),"",INDIRECT(CONCATENATE("Table!",ADDRESS($T101,MATCH(H$1,INDIRECT("Table!A" &amp; $X101):INDIRECT("Table!" &amp; $AA$210 &amp; $X101),0))))/1024)</f>
        <v/>
      </c>
      <c r="K101" s="24" t="str">
        <f ca="1">IF(ISERROR(MATCH(L$1,INDIRECT("Table!A"&amp;$X101):INDIRECT("Table!" &amp; $AA$210 &amp; $X101),0)),"",INDIRECT(CONCATENATE("Table!",ADDRESS($T101,MATCH(L$1,INDIRECT("Table!A" &amp; $X101):INDIRECT("Table!" &amp; $AA$210 &amp; $X101),0))))/1024)</f>
        <v/>
      </c>
      <c r="L101" s="24" t="str">
        <f ca="1">IF(ISERROR(MATCH(M$1,INDIRECT("Table!A"&amp;$X101):INDIRECT("Table!" &amp; $AA$210 &amp; $X101),0)),"",INDIRECT(CONCATENATE("Table!",ADDRESS($T101,MATCH(M$1,INDIRECT("Table!A" &amp; $X101):INDIRECT("Table!" &amp; $AA$210 &amp; $X101),0))))/1024)</f>
        <v/>
      </c>
      <c r="M101" s="24" t="str">
        <f ca="1">IF(ISERROR(MATCH(N$1,INDIRECT("Table!A"&amp;$X101):INDIRECT("Table!" &amp; $AA$210 &amp; $X101),0)),"",INDIRECT(CONCATENATE("Table!",ADDRESS($T101,MATCH(N$1,INDIRECT("Table!A" &amp; $X101):INDIRECT("Table!" &amp; $AA$210 &amp; $X101),0))))/1024)</f>
        <v/>
      </c>
      <c r="N101" s="24" t="str">
        <f ca="1">IF(ISERROR(MATCH(O$1,INDIRECT("Table!A"&amp;$X101):INDIRECT("Table!" &amp; $AA$210 &amp; $X101),0)),"",INDIRECT(CONCATENATE("Table!",ADDRESS($T101,MATCH(O$1,INDIRECT("Table!A" &amp; $X101):INDIRECT("Table!" &amp; $AA$210 &amp; $X101),0))))/1024)</f>
        <v/>
      </c>
      <c r="O101" s="24"/>
      <c r="P101" s="276"/>
      <c r="Q101" s="24"/>
      <c r="R101" s="180"/>
      <c r="S101" s="180"/>
      <c r="T101" s="24"/>
      <c r="U101" s="180"/>
      <c r="V101" s="180"/>
      <c r="W101" s="180"/>
      <c r="X101" s="24"/>
      <c r="Y101" s="180"/>
      <c r="Z101" s="180"/>
      <c r="AA101" s="31"/>
    </row>
    <row r="102" spans="2:27">
      <c r="B102" s="24" t="str">
        <f ca="1">IF(ISERROR(MATCH(B$1,INDIRECT("Table!A"&amp;$X102):INDIRECT("Table!" &amp; $AA$210 &amp; $X102),0)),"",INDIRECT(CONCATENATE("Table!",ADDRESS($T102,MATCH(B$1,INDIRECT("Table!A" &amp; $X102):INDIRECT("Table!" &amp; $AA$210 &amp; $X102),0))))/1024)</f>
        <v/>
      </c>
      <c r="C102" s="24" t="str">
        <f ca="1">IF(ISERROR(MATCH(C$1,INDIRECT("Table!A"&amp;$X102):INDIRECT("Table!" &amp; $AA$210 &amp; $X102),0)),"",INDIRECT(CONCATENATE("Table!",ADDRESS($T102,MATCH(C$1,INDIRECT("Table!A" &amp; $X102):INDIRECT("Table!" &amp; $AA$210 &amp; $X102),0))))/1024)</f>
        <v/>
      </c>
      <c r="D102" s="24" t="str">
        <f ca="1">IF(ISERROR(MATCH(D$1,INDIRECT("Table!A"&amp;$X102):INDIRECT("Table!" &amp; $AA$210 &amp; $X102),0)),"",INDIRECT(CONCATENATE("Table!",ADDRESS($T102,MATCH(D$1,INDIRECT("Table!A" &amp; $X102):INDIRECT("Table!" &amp; $AA$210 &amp; $X102),0))))/1024)</f>
        <v/>
      </c>
      <c r="E102" s="24" t="str">
        <f ca="1">IF(ISERROR(MATCH(E$1,INDIRECT("Table!A"&amp;$X102):INDIRECT("Table!" &amp; $AA$210 &amp; $X102),0)),"",INDIRECT(CONCATENATE("Table!",ADDRESS($T102,MATCH(E$1,INDIRECT("Table!A" &amp; $X102):INDIRECT("Table!" &amp; $AA$210 &amp; $X102),0))))/1024)</f>
        <v/>
      </c>
      <c r="F102" s="24" t="str">
        <f ca="1">IF(ISERROR(MATCH(F$1,INDIRECT("Table!A"&amp;$X102):INDIRECT("Table!" &amp; $AA$210 &amp; $X102),0)),"",INDIRECT(CONCATENATE("Table!",ADDRESS($T102,MATCH(F$1,INDIRECT("Table!A" &amp; $X102):INDIRECT("Table!" &amp; $AA$210 &amp; $X102),0))))/1024)</f>
        <v/>
      </c>
      <c r="G102" s="24" t="str">
        <f ca="1">IF(ISERROR(MATCH(G$1,INDIRECT("Table!A"&amp;$X102):INDIRECT("Table!" &amp; $AA$210 &amp; $X102),0)),"",INDIRECT(CONCATENATE("Table!",ADDRESS($T102,MATCH(G$1,INDIRECT("Table!A" &amp; $X102):INDIRECT("Table!" &amp; $AA$210 &amp; $X102),0))))/1024)</f>
        <v/>
      </c>
      <c r="H102" s="24" t="str">
        <f ca="1">IF(ISERROR(MATCH(H$1,INDIRECT("Table!A"&amp;$X102):INDIRECT("Table!" &amp; $AA$210 &amp; $X102),0)),"",INDIRECT(CONCATENATE("Table!",ADDRESS($T102,MATCH(H$1,INDIRECT("Table!A" &amp; $X102):INDIRECT("Table!" &amp; $AA$210 &amp; $X102),0))))/1024)</f>
        <v/>
      </c>
      <c r="K102" s="24" t="str">
        <f ca="1">IF(ISERROR(MATCH(L$1,INDIRECT("Table!A"&amp;$X102):INDIRECT("Table!" &amp; $AA$210 &amp; $X102),0)),"",INDIRECT(CONCATENATE("Table!",ADDRESS($T102,MATCH(L$1,INDIRECT("Table!A" &amp; $X102):INDIRECT("Table!" &amp; $AA$210 &amp; $X102),0))))/1024)</f>
        <v/>
      </c>
      <c r="L102" s="24" t="str">
        <f ca="1">IF(ISERROR(MATCH(M$1,INDIRECT("Table!A"&amp;$X102):INDIRECT("Table!" &amp; $AA$210 &amp; $X102),0)),"",INDIRECT(CONCATENATE("Table!",ADDRESS($T102,MATCH(M$1,INDIRECT("Table!A" &amp; $X102):INDIRECT("Table!" &amp; $AA$210 &amp; $X102),0))))/1024)</f>
        <v/>
      </c>
      <c r="M102" s="24" t="str">
        <f ca="1">IF(ISERROR(MATCH(N$1,INDIRECT("Table!A"&amp;$X102):INDIRECT("Table!" &amp; $AA$210 &amp; $X102),0)),"",INDIRECT(CONCATENATE("Table!",ADDRESS($T102,MATCH(N$1,INDIRECT("Table!A" &amp; $X102):INDIRECT("Table!" &amp; $AA$210 &amp; $X102),0))))/1024)</f>
        <v/>
      </c>
      <c r="N102" s="24" t="str">
        <f ca="1">IF(ISERROR(MATCH(O$1,INDIRECT("Table!A"&amp;$X102):INDIRECT("Table!" &amp; $AA$210 &amp; $X102),0)),"",INDIRECT(CONCATENATE("Table!",ADDRESS($T102,MATCH(O$1,INDIRECT("Table!A" &amp; $X102):INDIRECT("Table!" &amp; $AA$210 &amp; $X102),0))))/1024)</f>
        <v/>
      </c>
      <c r="O102" s="24"/>
      <c r="P102" s="276"/>
      <c r="Q102" s="24"/>
      <c r="R102" s="179"/>
      <c r="S102" s="179"/>
      <c r="T102" s="24"/>
      <c r="U102" s="179"/>
      <c r="V102" s="179"/>
      <c r="W102" s="179"/>
      <c r="X102" s="24"/>
      <c r="Y102" s="179"/>
      <c r="Z102" s="179"/>
      <c r="AA102" s="31"/>
    </row>
    <row r="103" spans="2:27">
      <c r="B103" s="24" t="str">
        <f ca="1">IF(ISERROR(MATCH(B$1,INDIRECT("Table!A"&amp;$X103):INDIRECT("Table!" &amp; $AA$210 &amp; $X103),0)),"",INDIRECT(CONCATENATE("Table!",ADDRESS($T103,MATCH(B$1,INDIRECT("Table!A" &amp; $X103):INDIRECT("Table!" &amp; $AA$210 &amp; $X103),0))))/1024)</f>
        <v/>
      </c>
      <c r="C103" s="24" t="str">
        <f ca="1">IF(ISERROR(MATCH(C$1,INDIRECT("Table!A"&amp;$X103):INDIRECT("Table!" &amp; $AA$210 &amp; $X103),0)),"",INDIRECT(CONCATENATE("Table!",ADDRESS($T103,MATCH(C$1,INDIRECT("Table!A" &amp; $X103):INDIRECT("Table!" &amp; $AA$210 &amp; $X103),0))))/1024)</f>
        <v/>
      </c>
      <c r="D103" s="24" t="str">
        <f ca="1">IF(ISERROR(MATCH(D$1,INDIRECT("Table!A"&amp;$X103):INDIRECT("Table!" &amp; $AA$210 &amp; $X103),0)),"",INDIRECT(CONCATENATE("Table!",ADDRESS($T103,MATCH(D$1,INDIRECT("Table!A" &amp; $X103):INDIRECT("Table!" &amp; $AA$210 &amp; $X103),0))))/1024)</f>
        <v/>
      </c>
      <c r="E103" s="24" t="str">
        <f ca="1">IF(ISERROR(MATCH(E$1,INDIRECT("Table!A"&amp;$X103):INDIRECT("Table!" &amp; $AA$210 &amp; $X103),0)),"",INDIRECT(CONCATENATE("Table!",ADDRESS($T103,MATCH(E$1,INDIRECT("Table!A" &amp; $X103):INDIRECT("Table!" &amp; $AA$210 &amp; $X103),0))))/1024)</f>
        <v/>
      </c>
      <c r="F103" s="24" t="str">
        <f ca="1">IF(ISERROR(MATCH(F$1,INDIRECT("Table!A"&amp;$X103):INDIRECT("Table!" &amp; $AA$210 &amp; $X103),0)),"",INDIRECT(CONCATENATE("Table!",ADDRESS($T103,MATCH(F$1,INDIRECT("Table!A" &amp; $X103):INDIRECT("Table!" &amp; $AA$210 &amp; $X103),0))))/1024)</f>
        <v/>
      </c>
      <c r="G103" s="24" t="str">
        <f ca="1">IF(ISERROR(MATCH(G$1,INDIRECT("Table!A"&amp;$X103):INDIRECT("Table!" &amp; $AA$210 &amp; $X103),0)),"",INDIRECT(CONCATENATE("Table!",ADDRESS($T103,MATCH(G$1,INDIRECT("Table!A" &amp; $X103):INDIRECT("Table!" &amp; $AA$210 &amp; $X103),0))))/1024)</f>
        <v/>
      </c>
      <c r="H103" s="24" t="str">
        <f ca="1">IF(ISERROR(MATCH(H$1,INDIRECT("Table!A"&amp;$X103):INDIRECT("Table!" &amp; $AA$210 &amp; $X103),0)),"",INDIRECT(CONCATENATE("Table!",ADDRESS($T103,MATCH(H$1,INDIRECT("Table!A" &amp; $X103):INDIRECT("Table!" &amp; $AA$210 &amp; $X103),0))))/1024)</f>
        <v/>
      </c>
      <c r="K103" s="24" t="str">
        <f ca="1">IF(ISERROR(MATCH(L$1,INDIRECT("Table!A"&amp;$X103):INDIRECT("Table!" &amp; $AA$210 &amp; $X103),0)),"",INDIRECT(CONCATENATE("Table!",ADDRESS($T103,MATCH(L$1,INDIRECT("Table!A" &amp; $X103):INDIRECT("Table!" &amp; $AA$210 &amp; $X103),0))))/1024)</f>
        <v/>
      </c>
      <c r="L103" s="24" t="str">
        <f ca="1">IF(ISERROR(MATCH(M$1,INDIRECT("Table!A"&amp;$X103):INDIRECT("Table!" &amp; $AA$210 &amp; $X103),0)),"",INDIRECT(CONCATENATE("Table!",ADDRESS($T103,MATCH(M$1,INDIRECT("Table!A" &amp; $X103):INDIRECT("Table!" &amp; $AA$210 &amp; $X103),0))))/1024)</f>
        <v/>
      </c>
      <c r="M103" s="24" t="str">
        <f ca="1">IF(ISERROR(MATCH(N$1,INDIRECT("Table!A"&amp;$X103):INDIRECT("Table!" &amp; $AA$210 &amp; $X103),0)),"",INDIRECT(CONCATENATE("Table!",ADDRESS($T103,MATCH(N$1,INDIRECT("Table!A" &amp; $X103):INDIRECT("Table!" &amp; $AA$210 &amp; $X103),0))))/1024)</f>
        <v/>
      </c>
      <c r="N103" s="24" t="str">
        <f ca="1">IF(ISERROR(MATCH(O$1,INDIRECT("Table!A"&amp;$X103):INDIRECT("Table!" &amp; $AA$210 &amp; $X103),0)),"",INDIRECT(CONCATENATE("Table!",ADDRESS($T103,MATCH(O$1,INDIRECT("Table!A" &amp; $X103):INDIRECT("Table!" &amp; $AA$210 &amp; $X103),0))))/1024)</f>
        <v/>
      </c>
      <c r="O103" s="24"/>
      <c r="P103" s="276"/>
      <c r="Q103" s="24"/>
      <c r="R103" s="178"/>
      <c r="S103" s="178"/>
      <c r="T103" s="24"/>
      <c r="U103" s="178"/>
      <c r="V103" s="178"/>
      <c r="W103" s="178"/>
      <c r="X103" s="24"/>
      <c r="Y103" s="178"/>
      <c r="Z103" s="178"/>
      <c r="AA103" s="31"/>
    </row>
    <row r="104" spans="2:27">
      <c r="B104" s="24" t="str">
        <f ca="1">IF(ISERROR(MATCH(B$1,INDIRECT("Table!A"&amp;$X104):INDIRECT("Table!" &amp; $AA$210 &amp; $X104),0)),"",INDIRECT(CONCATENATE("Table!",ADDRESS($T104,MATCH(B$1,INDIRECT("Table!A" &amp; $X104):INDIRECT("Table!" &amp; $AA$210 &amp; $X104),0))))/1024)</f>
        <v/>
      </c>
      <c r="C104" s="24" t="str">
        <f ca="1">IF(ISERROR(MATCH(C$1,INDIRECT("Table!A"&amp;$X104):INDIRECT("Table!" &amp; $AA$210 &amp; $X104),0)),"",INDIRECT(CONCATENATE("Table!",ADDRESS($T104,MATCH(C$1,INDIRECT("Table!A" &amp; $X104):INDIRECT("Table!" &amp; $AA$210 &amp; $X104),0))))/1024)</f>
        <v/>
      </c>
      <c r="D104" s="24" t="str">
        <f ca="1">IF(ISERROR(MATCH(D$1,INDIRECT("Table!A"&amp;$X104):INDIRECT("Table!" &amp; $AA$210 &amp; $X104),0)),"",INDIRECT(CONCATENATE("Table!",ADDRESS($T104,MATCH(D$1,INDIRECT("Table!A" &amp; $X104):INDIRECT("Table!" &amp; $AA$210 &amp; $X104),0))))/1024)</f>
        <v/>
      </c>
      <c r="E104" s="24" t="str">
        <f ca="1">IF(ISERROR(MATCH(E$1,INDIRECT("Table!A"&amp;$X104):INDIRECT("Table!" &amp; $AA$210 &amp; $X104),0)),"",INDIRECT(CONCATENATE("Table!",ADDRESS($T104,MATCH(E$1,INDIRECT("Table!A" &amp; $X104):INDIRECT("Table!" &amp; $AA$210 &amp; $X104),0))))/1024)</f>
        <v/>
      </c>
      <c r="F104" s="24" t="str">
        <f ca="1">IF(ISERROR(MATCH(F$1,INDIRECT("Table!A"&amp;$X104):INDIRECT("Table!" &amp; $AA$210 &amp; $X104),0)),"",INDIRECT(CONCATENATE("Table!",ADDRESS($T104,MATCH(F$1,INDIRECT("Table!A" &amp; $X104):INDIRECT("Table!" &amp; $AA$210 &amp; $X104),0))))/1024)</f>
        <v/>
      </c>
      <c r="G104" s="24" t="str">
        <f ca="1">IF(ISERROR(MATCH(G$1,INDIRECT("Table!A"&amp;$X104):INDIRECT("Table!" &amp; $AA$210 &amp; $X104),0)),"",INDIRECT(CONCATENATE("Table!",ADDRESS($T104,MATCH(G$1,INDIRECT("Table!A" &amp; $X104):INDIRECT("Table!" &amp; $AA$210 &amp; $X104),0))))/1024)</f>
        <v/>
      </c>
      <c r="H104" s="24" t="str">
        <f ca="1">IF(ISERROR(MATCH(H$1,INDIRECT("Table!A"&amp;$X104):INDIRECT("Table!" &amp; $AA$210 &amp; $X104),0)),"",INDIRECT(CONCATENATE("Table!",ADDRESS($T104,MATCH(H$1,INDIRECT("Table!A" &amp; $X104):INDIRECT("Table!" &amp; $AA$210 &amp; $X104),0))))/1024)</f>
        <v/>
      </c>
      <c r="K104" s="24" t="str">
        <f ca="1">IF(ISERROR(MATCH(L$1,INDIRECT("Table!A"&amp;$X104):INDIRECT("Table!" &amp; $AA$210 &amp; $X104),0)),"",INDIRECT(CONCATENATE("Table!",ADDRESS($T104,MATCH(L$1,INDIRECT("Table!A" &amp; $X104):INDIRECT("Table!" &amp; $AA$210 &amp; $X104),0))))/1024)</f>
        <v/>
      </c>
      <c r="L104" s="24" t="str">
        <f ca="1">IF(ISERROR(MATCH(M$1,INDIRECT("Table!A"&amp;$X104):INDIRECT("Table!" &amp; $AA$210 &amp; $X104),0)),"",INDIRECT(CONCATENATE("Table!",ADDRESS($T104,MATCH(M$1,INDIRECT("Table!A" &amp; $X104):INDIRECT("Table!" &amp; $AA$210 &amp; $X104),0))))/1024)</f>
        <v/>
      </c>
      <c r="M104" s="24" t="str">
        <f ca="1">IF(ISERROR(MATCH(N$1,INDIRECT("Table!A"&amp;$X104):INDIRECT("Table!" &amp; $AA$210 &amp; $X104),0)),"",INDIRECT(CONCATENATE("Table!",ADDRESS($T104,MATCH(N$1,INDIRECT("Table!A" &amp; $X104):INDIRECT("Table!" &amp; $AA$210 &amp; $X104),0))))/1024)</f>
        <v/>
      </c>
      <c r="N104" s="24" t="str">
        <f ca="1">IF(ISERROR(MATCH(O$1,INDIRECT("Table!A"&amp;$X104):INDIRECT("Table!" &amp; $AA$210 &amp; $X104),0)),"",INDIRECT(CONCATENATE("Table!",ADDRESS($T104,MATCH(O$1,INDIRECT("Table!A" &amp; $X104):INDIRECT("Table!" &amp; $AA$210 &amp; $X104),0))))/1024)</f>
        <v/>
      </c>
      <c r="O104" s="24"/>
      <c r="P104" s="276"/>
      <c r="Q104" s="24"/>
      <c r="R104" s="178"/>
      <c r="S104" s="178"/>
      <c r="T104" s="24"/>
      <c r="U104" s="178"/>
      <c r="V104" s="178"/>
      <c r="W104" s="178"/>
      <c r="X104" s="24"/>
      <c r="Y104" s="178"/>
      <c r="Z104" s="178"/>
      <c r="AA104" s="31"/>
    </row>
    <row r="105" spans="2:27">
      <c r="B105" s="24" t="str">
        <f ca="1">IF(ISERROR(MATCH(B$1,INDIRECT("Table!A"&amp;$X105):INDIRECT("Table!" &amp; $AA$210 &amp; $X105),0)),"",INDIRECT(CONCATENATE("Table!",ADDRESS($T105,MATCH(B$1,INDIRECT("Table!A" &amp; $X105):INDIRECT("Table!" &amp; $AA$210 &amp; $X105),0))))/1024)</f>
        <v/>
      </c>
      <c r="C105" s="24" t="str">
        <f ca="1">IF(ISERROR(MATCH(C$1,INDIRECT("Table!A"&amp;$X105):INDIRECT("Table!" &amp; $AA$210 &amp; $X105),0)),"",INDIRECT(CONCATENATE("Table!",ADDRESS($T105,MATCH(C$1,INDIRECT("Table!A" &amp; $X105):INDIRECT("Table!" &amp; $AA$210 &amp; $X105),0))))/1024)</f>
        <v/>
      </c>
      <c r="D105" s="24" t="str">
        <f ca="1">IF(ISERROR(MATCH(D$1,INDIRECT("Table!A"&amp;$X105):INDIRECT("Table!" &amp; $AA$210 &amp; $X105),0)),"",INDIRECT(CONCATENATE("Table!",ADDRESS($T105,MATCH(D$1,INDIRECT("Table!A" &amp; $X105):INDIRECT("Table!" &amp; $AA$210 &amp; $X105),0))))/1024)</f>
        <v/>
      </c>
      <c r="E105" s="24" t="str">
        <f ca="1">IF(ISERROR(MATCH(E$1,INDIRECT("Table!A"&amp;$X105):INDIRECT("Table!" &amp; $AA$210 &amp; $X105),0)),"",INDIRECT(CONCATENATE("Table!",ADDRESS($T105,MATCH(E$1,INDIRECT("Table!A" &amp; $X105):INDIRECT("Table!" &amp; $AA$210 &amp; $X105),0))))/1024)</f>
        <v/>
      </c>
      <c r="F105" s="24" t="str">
        <f ca="1">IF(ISERROR(MATCH(F$1,INDIRECT("Table!A"&amp;$X105):INDIRECT("Table!" &amp; $AA$210 &amp; $X105),0)),"",INDIRECT(CONCATENATE("Table!",ADDRESS($T105,MATCH(F$1,INDIRECT("Table!A" &amp; $X105):INDIRECT("Table!" &amp; $AA$210 &amp; $X105),0))))/1024)</f>
        <v/>
      </c>
      <c r="G105" s="24" t="str">
        <f ca="1">IF(ISERROR(MATCH(G$1,INDIRECT("Table!A"&amp;$X105):INDIRECT("Table!" &amp; $AA$210 &amp; $X105),0)),"",INDIRECT(CONCATENATE("Table!",ADDRESS($T105,MATCH(G$1,INDIRECT("Table!A" &amp; $X105):INDIRECT("Table!" &amp; $AA$210 &amp; $X105),0))))/1024)</f>
        <v/>
      </c>
      <c r="H105" s="24" t="str">
        <f ca="1">IF(ISERROR(MATCH(H$1,INDIRECT("Table!A"&amp;$X105):INDIRECT("Table!" &amp; $AA$210 &amp; $X105),0)),"",INDIRECT(CONCATENATE("Table!",ADDRESS($T105,MATCH(H$1,INDIRECT("Table!A" &amp; $X105):INDIRECT("Table!" &amp; $AA$210 &amp; $X105),0))))/1024)</f>
        <v/>
      </c>
      <c r="K105" s="24" t="str">
        <f ca="1">IF(ISERROR(MATCH(L$1,INDIRECT("Table!A"&amp;$X105):INDIRECT("Table!" &amp; $AA$210 &amp; $X105),0)),"",INDIRECT(CONCATENATE("Table!",ADDRESS($T105,MATCH(L$1,INDIRECT("Table!A" &amp; $X105):INDIRECT("Table!" &amp; $AA$210 &amp; $X105),0))))/1024)</f>
        <v/>
      </c>
      <c r="L105" s="24" t="str">
        <f ca="1">IF(ISERROR(MATCH(M$1,INDIRECT("Table!A"&amp;$X105):INDIRECT("Table!" &amp; $AA$210 &amp; $X105),0)),"",INDIRECT(CONCATENATE("Table!",ADDRESS($T105,MATCH(M$1,INDIRECT("Table!A" &amp; $X105):INDIRECT("Table!" &amp; $AA$210 &amp; $X105),0))))/1024)</f>
        <v/>
      </c>
      <c r="M105" s="24" t="str">
        <f ca="1">IF(ISERROR(MATCH(N$1,INDIRECT("Table!A"&amp;$X105):INDIRECT("Table!" &amp; $AA$210 &amp; $X105),0)),"",INDIRECT(CONCATENATE("Table!",ADDRESS($T105,MATCH(N$1,INDIRECT("Table!A" &amp; $X105):INDIRECT("Table!" &amp; $AA$210 &amp; $X105),0))))/1024)</f>
        <v/>
      </c>
      <c r="N105" s="24" t="str">
        <f ca="1">IF(ISERROR(MATCH(O$1,INDIRECT("Table!A"&amp;$X105):INDIRECT("Table!" &amp; $AA$210 &amp; $X105),0)),"",INDIRECT(CONCATENATE("Table!",ADDRESS($T105,MATCH(O$1,INDIRECT("Table!A" &amp; $X105):INDIRECT("Table!" &amp; $AA$210 &amp; $X105),0))))/1024)</f>
        <v/>
      </c>
      <c r="O105" s="24"/>
      <c r="P105" s="276"/>
      <c r="Q105" s="24"/>
      <c r="R105" s="177"/>
      <c r="S105" s="177"/>
      <c r="T105" s="24"/>
      <c r="U105" s="177"/>
      <c r="V105" s="177"/>
      <c r="W105" s="177"/>
      <c r="X105" s="24"/>
      <c r="Y105" s="177"/>
      <c r="Z105" s="177"/>
      <c r="AA105" s="31"/>
    </row>
    <row r="106" spans="2:27">
      <c r="B106" s="24" t="str">
        <f ca="1">IF(ISERROR(MATCH(B$1,INDIRECT("Table!A"&amp;$X106):INDIRECT("Table!" &amp; $AA$210 &amp; $X106),0)),"",INDIRECT(CONCATENATE("Table!",ADDRESS($T106,MATCH(B$1,INDIRECT("Table!A" &amp; $X106):INDIRECT("Table!" &amp; $AA$210 &amp; $X106),0))))/1024)</f>
        <v/>
      </c>
      <c r="C106" s="24" t="str">
        <f ca="1">IF(ISERROR(MATCH(C$1,INDIRECT("Table!A"&amp;$X106):INDIRECT("Table!" &amp; $AA$210 &amp; $X106),0)),"",INDIRECT(CONCATENATE("Table!",ADDRESS($T106,MATCH(C$1,INDIRECT("Table!A" &amp; $X106):INDIRECT("Table!" &amp; $AA$210 &amp; $X106),0))))/1024)</f>
        <v/>
      </c>
      <c r="D106" s="24" t="str">
        <f ca="1">IF(ISERROR(MATCH(D$1,INDIRECT("Table!A"&amp;$X106):INDIRECT("Table!" &amp; $AA$210 &amp; $X106),0)),"",INDIRECT(CONCATENATE("Table!",ADDRESS($T106,MATCH(D$1,INDIRECT("Table!A" &amp; $X106):INDIRECT("Table!" &amp; $AA$210 &amp; $X106),0))))/1024)</f>
        <v/>
      </c>
      <c r="E106" s="24" t="str">
        <f ca="1">IF(ISERROR(MATCH(E$1,INDIRECT("Table!A"&amp;$X106):INDIRECT("Table!" &amp; $AA$210 &amp; $X106),0)),"",INDIRECT(CONCATENATE("Table!",ADDRESS($T106,MATCH(E$1,INDIRECT("Table!A" &amp; $X106):INDIRECT("Table!" &amp; $AA$210 &amp; $X106),0))))/1024)</f>
        <v/>
      </c>
      <c r="F106" s="24" t="str">
        <f ca="1">IF(ISERROR(MATCH(F$1,INDIRECT("Table!A"&amp;$X106):INDIRECT("Table!" &amp; $AA$210 &amp; $X106),0)),"",INDIRECT(CONCATENATE("Table!",ADDRESS($T106,MATCH(F$1,INDIRECT("Table!A" &amp; $X106):INDIRECT("Table!" &amp; $AA$210 &amp; $X106),0))))/1024)</f>
        <v/>
      </c>
      <c r="G106" s="24" t="str">
        <f ca="1">IF(ISERROR(MATCH(G$1,INDIRECT("Table!A"&amp;$X106):INDIRECT("Table!" &amp; $AA$210 &amp; $X106),0)),"",INDIRECT(CONCATENATE("Table!",ADDRESS($T106,MATCH(G$1,INDIRECT("Table!A" &amp; $X106):INDIRECT("Table!" &amp; $AA$210 &amp; $X106),0))))/1024)</f>
        <v/>
      </c>
      <c r="H106" s="24" t="str">
        <f ca="1">IF(ISERROR(MATCH(H$1,INDIRECT("Table!A"&amp;$X106):INDIRECT("Table!" &amp; $AA$210 &amp; $X106),0)),"",INDIRECT(CONCATENATE("Table!",ADDRESS($T106,MATCH(H$1,INDIRECT("Table!A" &amp; $X106):INDIRECT("Table!" &amp; $AA$210 &amp; $X106),0))))/1024)</f>
        <v/>
      </c>
      <c r="K106" s="24" t="str">
        <f ca="1">IF(ISERROR(MATCH(L$1,INDIRECT("Table!A"&amp;$X106):INDIRECT("Table!" &amp; $AA$210 &amp; $X106),0)),"",INDIRECT(CONCATENATE("Table!",ADDRESS($T106,MATCH(L$1,INDIRECT("Table!A" &amp; $X106):INDIRECT("Table!" &amp; $AA$210 &amp; $X106),0))))/1024)</f>
        <v/>
      </c>
      <c r="L106" s="24" t="str">
        <f ca="1">IF(ISERROR(MATCH(M$1,INDIRECT("Table!A"&amp;$X106):INDIRECT("Table!" &amp; $AA$210 &amp; $X106),0)),"",INDIRECT(CONCATENATE("Table!",ADDRESS($T106,MATCH(M$1,INDIRECT("Table!A" &amp; $X106):INDIRECT("Table!" &amp; $AA$210 &amp; $X106),0))))/1024)</f>
        <v/>
      </c>
      <c r="M106" s="24" t="str">
        <f ca="1">IF(ISERROR(MATCH(N$1,INDIRECT("Table!A"&amp;$X106):INDIRECT("Table!" &amp; $AA$210 &amp; $X106),0)),"",INDIRECT(CONCATENATE("Table!",ADDRESS($T106,MATCH(N$1,INDIRECT("Table!A" &amp; $X106):INDIRECT("Table!" &amp; $AA$210 &amp; $X106),0))))/1024)</f>
        <v/>
      </c>
      <c r="N106" s="24" t="str">
        <f ca="1">IF(ISERROR(MATCH(O$1,INDIRECT("Table!A"&amp;$X106):INDIRECT("Table!" &amp; $AA$210 &amp; $X106),0)),"",INDIRECT(CONCATENATE("Table!",ADDRESS($T106,MATCH(O$1,INDIRECT("Table!A" &amp; $X106):INDIRECT("Table!" &amp; $AA$210 &amp; $X106),0))))/1024)</f>
        <v/>
      </c>
      <c r="O106" s="24"/>
      <c r="P106" s="276"/>
      <c r="Q106" s="24"/>
      <c r="R106" s="176"/>
      <c r="S106" s="176"/>
      <c r="T106" s="24"/>
      <c r="U106" s="176"/>
      <c r="V106" s="176"/>
      <c r="W106" s="176"/>
      <c r="X106" s="24"/>
      <c r="Y106" s="176"/>
      <c r="Z106" s="176"/>
      <c r="AA106" s="31"/>
    </row>
    <row r="107" spans="2:27">
      <c r="B107" s="24" t="str">
        <f ca="1">IF(ISERROR(MATCH(B$1,INDIRECT("Table!A"&amp;$X107):INDIRECT("Table!" &amp; $AA$210 &amp; $X107),0)),"",INDIRECT(CONCATENATE("Table!",ADDRESS($T107,MATCH(B$1,INDIRECT("Table!A" &amp; $X107):INDIRECT("Table!" &amp; $AA$210 &amp; $X107),0))))/1024)</f>
        <v/>
      </c>
      <c r="C107" s="24" t="str">
        <f ca="1">IF(ISERROR(MATCH(C$1,INDIRECT("Table!A"&amp;$X107):INDIRECT("Table!" &amp; $AA$210 &amp; $X107),0)),"",INDIRECT(CONCATENATE("Table!",ADDRESS($T107,MATCH(C$1,INDIRECT("Table!A" &amp; $X107):INDIRECT("Table!" &amp; $AA$210 &amp; $X107),0))))/1024)</f>
        <v/>
      </c>
      <c r="D107" s="24" t="str">
        <f ca="1">IF(ISERROR(MATCH(D$1,INDIRECT("Table!A"&amp;$X107):INDIRECT("Table!" &amp; $AA$210 &amp; $X107),0)),"",INDIRECT(CONCATENATE("Table!",ADDRESS($T107,MATCH(D$1,INDIRECT("Table!A" &amp; $X107):INDIRECT("Table!" &amp; $AA$210 &amp; $X107),0))))/1024)</f>
        <v/>
      </c>
      <c r="E107" s="24" t="str">
        <f ca="1">IF(ISERROR(MATCH(E$1,INDIRECT("Table!A"&amp;$X107):INDIRECT("Table!" &amp; $AA$210 &amp; $X107),0)),"",INDIRECT(CONCATENATE("Table!",ADDRESS($T107,MATCH(E$1,INDIRECT("Table!A" &amp; $X107):INDIRECT("Table!" &amp; $AA$210 &amp; $X107),0))))/1024)</f>
        <v/>
      </c>
      <c r="F107" s="24" t="str">
        <f ca="1">IF(ISERROR(MATCH(F$1,INDIRECT("Table!A"&amp;$X107):INDIRECT("Table!" &amp; $AA$210 &amp; $X107),0)),"",INDIRECT(CONCATENATE("Table!",ADDRESS($T107,MATCH(F$1,INDIRECT("Table!A" &amp; $X107):INDIRECT("Table!" &amp; $AA$210 &amp; $X107),0))))/1024)</f>
        <v/>
      </c>
      <c r="G107" s="24" t="str">
        <f ca="1">IF(ISERROR(MATCH(G$1,INDIRECT("Table!A"&amp;$X107):INDIRECT("Table!" &amp; $AA$210 &amp; $X107),0)),"",INDIRECT(CONCATENATE("Table!",ADDRESS($T107,MATCH(G$1,INDIRECT("Table!A" &amp; $X107):INDIRECT("Table!" &amp; $AA$210 &amp; $X107),0))))/1024)</f>
        <v/>
      </c>
      <c r="H107" s="24" t="str">
        <f ca="1">IF(ISERROR(MATCH(H$1,INDIRECT("Table!A"&amp;$X107):INDIRECT("Table!" &amp; $AA$210 &amp; $X107),0)),"",INDIRECT(CONCATENATE("Table!",ADDRESS($T107,MATCH(H$1,INDIRECT("Table!A" &amp; $X107):INDIRECT("Table!" &amp; $AA$210 &amp; $X107),0))))/1024)</f>
        <v/>
      </c>
      <c r="K107" s="24" t="str">
        <f ca="1">IF(ISERROR(MATCH(L$1,INDIRECT("Table!A"&amp;$X107):INDIRECT("Table!" &amp; $AA$210 &amp; $X107),0)),"",INDIRECT(CONCATENATE("Table!",ADDRESS($T107,MATCH(L$1,INDIRECT("Table!A" &amp; $X107):INDIRECT("Table!" &amp; $AA$210 &amp; $X107),0))))/1024)</f>
        <v/>
      </c>
      <c r="L107" s="24" t="str">
        <f ca="1">IF(ISERROR(MATCH(M$1,INDIRECT("Table!A"&amp;$X107):INDIRECT("Table!" &amp; $AA$210 &amp; $X107),0)),"",INDIRECT(CONCATENATE("Table!",ADDRESS($T107,MATCH(M$1,INDIRECT("Table!A" &amp; $X107):INDIRECT("Table!" &amp; $AA$210 &amp; $X107),0))))/1024)</f>
        <v/>
      </c>
      <c r="M107" s="24" t="str">
        <f ca="1">IF(ISERROR(MATCH(N$1,INDIRECT("Table!A"&amp;$X107):INDIRECT("Table!" &amp; $AA$210 &amp; $X107),0)),"",INDIRECT(CONCATENATE("Table!",ADDRESS($T107,MATCH(N$1,INDIRECT("Table!A" &amp; $X107):INDIRECT("Table!" &amp; $AA$210 &amp; $X107),0))))/1024)</f>
        <v/>
      </c>
      <c r="N107" s="24" t="str">
        <f ca="1">IF(ISERROR(MATCH(O$1,INDIRECT("Table!A"&amp;$X107):INDIRECT("Table!" &amp; $AA$210 &amp; $X107),0)),"",INDIRECT(CONCATENATE("Table!",ADDRESS($T107,MATCH(O$1,INDIRECT("Table!A" &amp; $X107):INDIRECT("Table!" &amp; $AA$210 &amp; $X107),0))))/1024)</f>
        <v/>
      </c>
      <c r="O107" s="24"/>
      <c r="P107" s="276"/>
      <c r="Q107" s="24"/>
      <c r="R107" s="176"/>
      <c r="S107" s="176"/>
      <c r="T107" s="24"/>
      <c r="U107" s="176"/>
      <c r="V107" s="176"/>
      <c r="W107" s="176"/>
      <c r="X107" s="24"/>
      <c r="Y107" s="176"/>
      <c r="Z107" s="176"/>
      <c r="AA107" s="31"/>
    </row>
    <row r="108" spans="2:27">
      <c r="B108" s="24" t="str">
        <f ca="1">IF(ISERROR(MATCH(B$1,INDIRECT("Table!A"&amp;$X108):INDIRECT("Table!" &amp; $AA$210 &amp; $X108),0)),"",INDIRECT(CONCATENATE("Table!",ADDRESS($T108,MATCH(B$1,INDIRECT("Table!A" &amp; $X108):INDIRECT("Table!" &amp; $AA$210 &amp; $X108),0))))/1024)</f>
        <v/>
      </c>
      <c r="C108" s="24" t="str">
        <f ca="1">IF(ISERROR(MATCH(C$1,INDIRECT("Table!A"&amp;$X108):INDIRECT("Table!" &amp; $AA$210 &amp; $X108),0)),"",INDIRECT(CONCATENATE("Table!",ADDRESS($T108,MATCH(C$1,INDIRECT("Table!A" &amp; $X108):INDIRECT("Table!" &amp; $AA$210 &amp; $X108),0))))/1024)</f>
        <v/>
      </c>
      <c r="D108" s="24" t="str">
        <f ca="1">IF(ISERROR(MATCH(D$1,INDIRECT("Table!A"&amp;$X108):INDIRECT("Table!" &amp; $AA$210 &amp; $X108),0)),"",INDIRECT(CONCATENATE("Table!",ADDRESS($T108,MATCH(D$1,INDIRECT("Table!A" &amp; $X108):INDIRECT("Table!" &amp; $AA$210 &amp; $X108),0))))/1024)</f>
        <v/>
      </c>
      <c r="E108" s="24" t="str">
        <f ca="1">IF(ISERROR(MATCH(E$1,INDIRECT("Table!A"&amp;$X108):INDIRECT("Table!" &amp; $AA$210 &amp; $X108),0)),"",INDIRECT(CONCATENATE("Table!",ADDRESS($T108,MATCH(E$1,INDIRECT("Table!A" &amp; $X108):INDIRECT("Table!" &amp; $AA$210 &amp; $X108),0))))/1024)</f>
        <v/>
      </c>
      <c r="F108" s="24" t="str">
        <f ca="1">IF(ISERROR(MATCH(F$1,INDIRECT("Table!A"&amp;$X108):INDIRECT("Table!" &amp; $AA$210 &amp; $X108),0)),"",INDIRECT(CONCATENATE("Table!",ADDRESS($T108,MATCH(F$1,INDIRECT("Table!A" &amp; $X108):INDIRECT("Table!" &amp; $AA$210 &amp; $X108),0))))/1024)</f>
        <v/>
      </c>
      <c r="G108" s="24" t="str">
        <f ca="1">IF(ISERROR(MATCH(G$1,INDIRECT("Table!A"&amp;$X108):INDIRECT("Table!" &amp; $AA$210 &amp; $X108),0)),"",INDIRECT(CONCATENATE("Table!",ADDRESS($T108,MATCH(G$1,INDIRECT("Table!A" &amp; $X108):INDIRECT("Table!" &amp; $AA$210 &amp; $X108),0))))/1024)</f>
        <v/>
      </c>
      <c r="H108" s="24" t="str">
        <f ca="1">IF(ISERROR(MATCH(H$1,INDIRECT("Table!A"&amp;$X108):INDIRECT("Table!" &amp; $AA$210 &amp; $X108),0)),"",INDIRECT(CONCATENATE("Table!",ADDRESS($T108,MATCH(H$1,INDIRECT("Table!A" &amp; $X108):INDIRECT("Table!" &amp; $AA$210 &amp; $X108),0))))/1024)</f>
        <v/>
      </c>
      <c r="K108" s="24" t="str">
        <f ca="1">IF(ISERROR(MATCH(L$1,INDIRECT("Table!A"&amp;$X108):INDIRECT("Table!" &amp; $AA$210 &amp; $X108),0)),"",INDIRECT(CONCATENATE("Table!",ADDRESS($T108,MATCH(L$1,INDIRECT("Table!A" &amp; $X108):INDIRECT("Table!" &amp; $AA$210 &amp; $X108),0))))/1024)</f>
        <v/>
      </c>
      <c r="L108" s="24" t="str">
        <f ca="1">IF(ISERROR(MATCH(M$1,INDIRECT("Table!A"&amp;$X108):INDIRECT("Table!" &amp; $AA$210 &amp; $X108),0)),"",INDIRECT(CONCATENATE("Table!",ADDRESS($T108,MATCH(M$1,INDIRECT("Table!A" &amp; $X108):INDIRECT("Table!" &amp; $AA$210 &amp; $X108),0))))/1024)</f>
        <v/>
      </c>
      <c r="M108" s="24" t="str">
        <f ca="1">IF(ISERROR(MATCH(N$1,INDIRECT("Table!A"&amp;$X108):INDIRECT("Table!" &amp; $AA$210 &amp; $X108),0)),"",INDIRECT(CONCATENATE("Table!",ADDRESS($T108,MATCH(N$1,INDIRECT("Table!A" &amp; $X108):INDIRECT("Table!" &amp; $AA$210 &amp; $X108),0))))/1024)</f>
        <v/>
      </c>
      <c r="N108" s="24" t="str">
        <f ca="1">IF(ISERROR(MATCH(O$1,INDIRECT("Table!A"&amp;$X108):INDIRECT("Table!" &amp; $AA$210 &amp; $X108),0)),"",INDIRECT(CONCATENATE("Table!",ADDRESS($T108,MATCH(O$1,INDIRECT("Table!A" &amp; $X108):INDIRECT("Table!" &amp; $AA$210 &amp; $X108),0))))/1024)</f>
        <v/>
      </c>
      <c r="O108" s="24"/>
      <c r="P108" s="276"/>
      <c r="Q108" s="24"/>
      <c r="R108" s="175"/>
      <c r="S108" s="175"/>
      <c r="T108" s="24"/>
      <c r="U108" s="175"/>
      <c r="V108" s="175"/>
      <c r="W108" s="175"/>
      <c r="X108" s="24"/>
      <c r="Y108" s="175"/>
      <c r="Z108" s="175"/>
      <c r="AA108" s="31"/>
    </row>
    <row r="109" spans="2:27">
      <c r="B109" s="24" t="str">
        <f ca="1">IF(ISERROR(MATCH(B$1,INDIRECT("Table!A"&amp;$X109):INDIRECT("Table!" &amp; $AA$210 &amp; $X109),0)),"",INDIRECT(CONCATENATE("Table!",ADDRESS($T109,MATCH(B$1,INDIRECT("Table!A" &amp; $X109):INDIRECT("Table!" &amp; $AA$210 &amp; $X109),0))))/1024)</f>
        <v/>
      </c>
      <c r="C109" s="24" t="str">
        <f ca="1">IF(ISERROR(MATCH(C$1,INDIRECT("Table!A"&amp;$X109):INDIRECT("Table!" &amp; $AA$210 &amp; $X109),0)),"",INDIRECT(CONCATENATE("Table!",ADDRESS($T109,MATCH(C$1,INDIRECT("Table!A" &amp; $X109):INDIRECT("Table!" &amp; $AA$210 &amp; $X109),0))))/1024)</f>
        <v/>
      </c>
      <c r="D109" s="24" t="str">
        <f ca="1">IF(ISERROR(MATCH(D$1,INDIRECT("Table!A"&amp;$X109):INDIRECT("Table!" &amp; $AA$210 &amp; $X109),0)),"",INDIRECT(CONCATENATE("Table!",ADDRESS($T109,MATCH(D$1,INDIRECT("Table!A" &amp; $X109):INDIRECT("Table!" &amp; $AA$210 &amp; $X109),0))))/1024)</f>
        <v/>
      </c>
      <c r="E109" s="24" t="str">
        <f ca="1">IF(ISERROR(MATCH(E$1,INDIRECT("Table!A"&amp;$X109):INDIRECT("Table!" &amp; $AA$210 &amp; $X109),0)),"",INDIRECT(CONCATENATE("Table!",ADDRESS($T109,MATCH(E$1,INDIRECT("Table!A" &amp; $X109):INDIRECT("Table!" &amp; $AA$210 &amp; $X109),0))))/1024)</f>
        <v/>
      </c>
      <c r="F109" s="24" t="str">
        <f ca="1">IF(ISERROR(MATCH(F$1,INDIRECT("Table!A"&amp;$X109):INDIRECT("Table!" &amp; $AA$210 &amp; $X109),0)),"",INDIRECT(CONCATENATE("Table!",ADDRESS($T109,MATCH(F$1,INDIRECT("Table!A" &amp; $X109):INDIRECT("Table!" &amp; $AA$210 &amp; $X109),0))))/1024)</f>
        <v/>
      </c>
      <c r="G109" s="24" t="str">
        <f ca="1">IF(ISERROR(MATCH(G$1,INDIRECT("Table!A"&amp;$X109):INDIRECT("Table!" &amp; $AA$210 &amp; $X109),0)),"",INDIRECT(CONCATENATE("Table!",ADDRESS($T109,MATCH(G$1,INDIRECT("Table!A" &amp; $X109):INDIRECT("Table!" &amp; $AA$210 &amp; $X109),0))))/1024)</f>
        <v/>
      </c>
      <c r="H109" s="24" t="str">
        <f ca="1">IF(ISERROR(MATCH(H$1,INDIRECT("Table!A"&amp;$X109):INDIRECT("Table!" &amp; $AA$210 &amp; $X109),0)),"",INDIRECT(CONCATENATE("Table!",ADDRESS($T109,MATCH(H$1,INDIRECT("Table!A" &amp; $X109):INDIRECT("Table!" &amp; $AA$210 &amp; $X109),0))))/1024)</f>
        <v/>
      </c>
      <c r="K109" s="24" t="str">
        <f ca="1">IF(ISERROR(MATCH(L$1,INDIRECT("Table!A"&amp;$X109):INDIRECT("Table!" &amp; $AA$210 &amp; $X109),0)),"",INDIRECT(CONCATENATE("Table!",ADDRESS($T109,MATCH(L$1,INDIRECT("Table!A" &amp; $X109):INDIRECT("Table!" &amp; $AA$210 &amp; $X109),0))))/1024)</f>
        <v/>
      </c>
      <c r="L109" s="24" t="str">
        <f ca="1">IF(ISERROR(MATCH(M$1,INDIRECT("Table!A"&amp;$X109):INDIRECT("Table!" &amp; $AA$210 &amp; $X109),0)),"",INDIRECT(CONCATENATE("Table!",ADDRESS($T109,MATCH(M$1,INDIRECT("Table!A" &amp; $X109):INDIRECT("Table!" &amp; $AA$210 &amp; $X109),0))))/1024)</f>
        <v/>
      </c>
      <c r="M109" s="24" t="str">
        <f ca="1">IF(ISERROR(MATCH(N$1,INDIRECT("Table!A"&amp;$X109):INDIRECT("Table!" &amp; $AA$210 &amp; $X109),0)),"",INDIRECT(CONCATENATE("Table!",ADDRESS($T109,MATCH(N$1,INDIRECT("Table!A" &amp; $X109):INDIRECT("Table!" &amp; $AA$210 &amp; $X109),0))))/1024)</f>
        <v/>
      </c>
      <c r="N109" s="24" t="str">
        <f ca="1">IF(ISERROR(MATCH(O$1,INDIRECT("Table!A"&amp;$X109):INDIRECT("Table!" &amp; $AA$210 &amp; $X109),0)),"",INDIRECT(CONCATENATE("Table!",ADDRESS($T109,MATCH(O$1,INDIRECT("Table!A" &amp; $X109):INDIRECT("Table!" &amp; $AA$210 &amp; $X109),0))))/1024)</f>
        <v/>
      </c>
      <c r="O109" s="24"/>
      <c r="P109" s="276"/>
      <c r="Q109" s="24"/>
      <c r="R109" s="174"/>
      <c r="S109" s="174"/>
      <c r="T109" s="24"/>
      <c r="U109" s="174"/>
      <c r="V109" s="174"/>
      <c r="W109" s="174"/>
      <c r="X109" s="24"/>
      <c r="Y109" s="174"/>
      <c r="Z109" s="174"/>
      <c r="AA109" s="31"/>
    </row>
    <row r="110" spans="2:27">
      <c r="B110" s="24" t="str">
        <f ca="1">IF(ISERROR(MATCH(B$1,INDIRECT("Table!A"&amp;$X110):INDIRECT("Table!" &amp; $AA$210 &amp; $X110),0)),"",INDIRECT(CONCATENATE("Table!",ADDRESS($T110,MATCH(B$1,INDIRECT("Table!A" &amp; $X110):INDIRECT("Table!" &amp; $AA$210 &amp; $X110),0))))/1024)</f>
        <v/>
      </c>
      <c r="C110" s="24" t="str">
        <f ca="1">IF(ISERROR(MATCH(C$1,INDIRECT("Table!A"&amp;$X110):INDIRECT("Table!" &amp; $AA$210 &amp; $X110),0)),"",INDIRECT(CONCATENATE("Table!",ADDRESS($T110,MATCH(C$1,INDIRECT("Table!A" &amp; $X110):INDIRECT("Table!" &amp; $AA$210 &amp; $X110),0))))/1024)</f>
        <v/>
      </c>
      <c r="D110" s="24" t="str">
        <f ca="1">IF(ISERROR(MATCH(D$1,INDIRECT("Table!A"&amp;$X110):INDIRECT("Table!" &amp; $AA$210 &amp; $X110),0)),"",INDIRECT(CONCATENATE("Table!",ADDRESS($T110,MATCH(D$1,INDIRECT("Table!A" &amp; $X110):INDIRECT("Table!" &amp; $AA$210 &amp; $X110),0))))/1024)</f>
        <v/>
      </c>
      <c r="E110" s="24" t="str">
        <f ca="1">IF(ISERROR(MATCH(E$1,INDIRECT("Table!A"&amp;$X110):INDIRECT("Table!" &amp; $AA$210 &amp; $X110),0)),"",INDIRECT(CONCATENATE("Table!",ADDRESS($T110,MATCH(E$1,INDIRECT("Table!A" &amp; $X110):INDIRECT("Table!" &amp; $AA$210 &amp; $X110),0))))/1024)</f>
        <v/>
      </c>
      <c r="F110" s="24" t="str">
        <f ca="1">IF(ISERROR(MATCH(F$1,INDIRECT("Table!A"&amp;$X110):INDIRECT("Table!" &amp; $AA$210 &amp; $X110),0)),"",INDIRECT(CONCATENATE("Table!",ADDRESS($T110,MATCH(F$1,INDIRECT("Table!A" &amp; $X110):INDIRECT("Table!" &amp; $AA$210 &amp; $X110),0))))/1024)</f>
        <v/>
      </c>
      <c r="G110" s="24" t="str">
        <f ca="1">IF(ISERROR(MATCH(G$1,INDIRECT("Table!A"&amp;$X110):INDIRECT("Table!" &amp; $AA$210 &amp; $X110),0)),"",INDIRECT(CONCATENATE("Table!",ADDRESS($T110,MATCH(G$1,INDIRECT("Table!A" &amp; $X110):INDIRECT("Table!" &amp; $AA$210 &amp; $X110),0))))/1024)</f>
        <v/>
      </c>
      <c r="H110" s="24" t="str">
        <f ca="1">IF(ISERROR(MATCH(H$1,INDIRECT("Table!A"&amp;$X110):INDIRECT("Table!" &amp; $AA$210 &amp; $X110),0)),"",INDIRECT(CONCATENATE("Table!",ADDRESS($T110,MATCH(H$1,INDIRECT("Table!A" &amp; $X110):INDIRECT("Table!" &amp; $AA$210 &amp; $X110),0))))/1024)</f>
        <v/>
      </c>
      <c r="K110" s="24" t="str">
        <f ca="1">IF(ISERROR(MATCH(L$1,INDIRECT("Table!A"&amp;$X110):INDIRECT("Table!" &amp; $AA$210 &amp; $X110),0)),"",INDIRECT(CONCATENATE("Table!",ADDRESS($T110,MATCH(L$1,INDIRECT("Table!A" &amp; $X110):INDIRECT("Table!" &amp; $AA$210 &amp; $X110),0))))/1024)</f>
        <v/>
      </c>
      <c r="L110" s="24" t="str">
        <f ca="1">IF(ISERROR(MATCH(M$1,INDIRECT("Table!A"&amp;$X110):INDIRECT("Table!" &amp; $AA$210 &amp; $X110),0)),"",INDIRECT(CONCATENATE("Table!",ADDRESS($T110,MATCH(M$1,INDIRECT("Table!A" &amp; $X110):INDIRECT("Table!" &amp; $AA$210 &amp; $X110),0))))/1024)</f>
        <v/>
      </c>
      <c r="M110" s="24" t="str">
        <f ca="1">IF(ISERROR(MATCH(N$1,INDIRECT("Table!A"&amp;$X110):INDIRECT("Table!" &amp; $AA$210 &amp; $X110),0)),"",INDIRECT(CONCATENATE("Table!",ADDRESS($T110,MATCH(N$1,INDIRECT("Table!A" &amp; $X110):INDIRECT("Table!" &amp; $AA$210 &amp; $X110),0))))/1024)</f>
        <v/>
      </c>
      <c r="N110" s="24" t="str">
        <f ca="1">IF(ISERROR(MATCH(O$1,INDIRECT("Table!A"&amp;$X110):INDIRECT("Table!" &amp; $AA$210 &amp; $X110),0)),"",INDIRECT(CONCATENATE("Table!",ADDRESS($T110,MATCH(O$1,INDIRECT("Table!A" &amp; $X110):INDIRECT("Table!" &amp; $AA$210 &amp; $X110),0))))/1024)</f>
        <v/>
      </c>
      <c r="O110" s="24"/>
      <c r="P110" s="276"/>
      <c r="Q110" s="24"/>
      <c r="R110" s="173"/>
      <c r="S110" s="173"/>
      <c r="T110" s="24"/>
      <c r="U110" s="173"/>
      <c r="V110" s="173"/>
      <c r="W110" s="173"/>
      <c r="X110" s="24"/>
      <c r="Y110" s="173"/>
      <c r="Z110" s="173"/>
      <c r="AA110" s="31"/>
    </row>
    <row r="111" spans="2:27">
      <c r="B111" s="24" t="str">
        <f ca="1">IF(ISERROR(MATCH(B$1,INDIRECT("Table!A"&amp;$X111):INDIRECT("Table!" &amp; $AA$210 &amp; $X111),0)),"",INDIRECT(CONCATENATE("Table!",ADDRESS($T111,MATCH(B$1,INDIRECT("Table!A" &amp; $X111):INDIRECT("Table!" &amp; $AA$210 &amp; $X111),0))))/1024)</f>
        <v/>
      </c>
      <c r="C111" s="24" t="str">
        <f ca="1">IF(ISERROR(MATCH(C$1,INDIRECT("Table!A"&amp;$X111):INDIRECT("Table!" &amp; $AA$210 &amp; $X111),0)),"",INDIRECT(CONCATENATE("Table!",ADDRESS($T111,MATCH(C$1,INDIRECT("Table!A" &amp; $X111):INDIRECT("Table!" &amp; $AA$210 &amp; $X111),0))))/1024)</f>
        <v/>
      </c>
      <c r="D111" s="24" t="str">
        <f ca="1">IF(ISERROR(MATCH(D$1,INDIRECT("Table!A"&amp;$X111):INDIRECT("Table!" &amp; $AA$210 &amp; $X111),0)),"",INDIRECT(CONCATENATE("Table!",ADDRESS($T111,MATCH(D$1,INDIRECT("Table!A" &amp; $X111):INDIRECT("Table!" &amp; $AA$210 &amp; $X111),0))))/1024)</f>
        <v/>
      </c>
      <c r="E111" s="24" t="str">
        <f ca="1">IF(ISERROR(MATCH(E$1,INDIRECT("Table!A"&amp;$X111):INDIRECT("Table!" &amp; $AA$210 &amp; $X111),0)),"",INDIRECT(CONCATENATE("Table!",ADDRESS($T111,MATCH(E$1,INDIRECT("Table!A" &amp; $X111):INDIRECT("Table!" &amp; $AA$210 &amp; $X111),0))))/1024)</f>
        <v/>
      </c>
      <c r="F111" s="24" t="str">
        <f ca="1">IF(ISERROR(MATCH(F$1,INDIRECT("Table!A"&amp;$X111):INDIRECT("Table!" &amp; $AA$210 &amp; $X111),0)),"",INDIRECT(CONCATENATE("Table!",ADDRESS($T111,MATCH(F$1,INDIRECT("Table!A" &amp; $X111):INDIRECT("Table!" &amp; $AA$210 &amp; $X111),0))))/1024)</f>
        <v/>
      </c>
      <c r="G111" s="24" t="str">
        <f ca="1">IF(ISERROR(MATCH(G$1,INDIRECT("Table!A"&amp;$X111):INDIRECT("Table!" &amp; $AA$210 &amp; $X111),0)),"",INDIRECT(CONCATENATE("Table!",ADDRESS($T111,MATCH(G$1,INDIRECT("Table!A" &amp; $X111):INDIRECT("Table!" &amp; $AA$210 &amp; $X111),0))))/1024)</f>
        <v/>
      </c>
      <c r="H111" s="24" t="str">
        <f ca="1">IF(ISERROR(MATCH(H$1,INDIRECT("Table!A"&amp;$X111):INDIRECT("Table!" &amp; $AA$210 &amp; $X111),0)),"",INDIRECT(CONCATENATE("Table!",ADDRESS($T111,MATCH(H$1,INDIRECT("Table!A" &amp; $X111):INDIRECT("Table!" &amp; $AA$210 &amp; $X111),0))))/1024)</f>
        <v/>
      </c>
      <c r="K111" s="24" t="str">
        <f ca="1">IF(ISERROR(MATCH(L$1,INDIRECT("Table!A"&amp;$X111):INDIRECT("Table!" &amp; $AA$210 &amp; $X111),0)),"",INDIRECT(CONCATENATE("Table!",ADDRESS($T111,MATCH(L$1,INDIRECT("Table!A" &amp; $X111):INDIRECT("Table!" &amp; $AA$210 &amp; $X111),0))))/1024)</f>
        <v/>
      </c>
      <c r="L111" s="24" t="str">
        <f ca="1">IF(ISERROR(MATCH(M$1,INDIRECT("Table!A"&amp;$X111):INDIRECT("Table!" &amp; $AA$210 &amp; $X111),0)),"",INDIRECT(CONCATENATE("Table!",ADDRESS($T111,MATCH(M$1,INDIRECT("Table!A" &amp; $X111):INDIRECT("Table!" &amp; $AA$210 &amp; $X111),0))))/1024)</f>
        <v/>
      </c>
      <c r="M111" s="24" t="str">
        <f ca="1">IF(ISERROR(MATCH(N$1,INDIRECT("Table!A"&amp;$X111):INDIRECT("Table!" &amp; $AA$210 &amp; $X111),0)),"",INDIRECT(CONCATENATE("Table!",ADDRESS($T111,MATCH(N$1,INDIRECT("Table!A" &amp; $X111):INDIRECT("Table!" &amp; $AA$210 &amp; $X111),0))))/1024)</f>
        <v/>
      </c>
      <c r="N111" s="24" t="str">
        <f ca="1">IF(ISERROR(MATCH(O$1,INDIRECT("Table!A"&amp;$X111):INDIRECT("Table!" &amp; $AA$210 &amp; $X111),0)),"",INDIRECT(CONCATENATE("Table!",ADDRESS($T111,MATCH(O$1,INDIRECT("Table!A" &amp; $X111):INDIRECT("Table!" &amp; $AA$210 &amp; $X111),0))))/1024)</f>
        <v/>
      </c>
      <c r="O111" s="24"/>
      <c r="P111" s="276"/>
      <c r="Q111" s="24"/>
      <c r="R111" s="172"/>
      <c r="S111" s="172"/>
      <c r="T111" s="24"/>
      <c r="U111" s="172"/>
      <c r="V111" s="172"/>
      <c r="W111" s="172"/>
      <c r="X111" s="24"/>
      <c r="Y111" s="172"/>
      <c r="Z111" s="172"/>
      <c r="AA111" s="31"/>
    </row>
    <row r="112" spans="2:27">
      <c r="B112" s="24" t="str">
        <f ca="1">IF(ISERROR(MATCH(B$1,INDIRECT("Table!A"&amp;$X112):INDIRECT("Table!" &amp; $AA$210 &amp; $X112),0)),"",INDIRECT(CONCATENATE("Table!",ADDRESS($T112,MATCH(B$1,INDIRECT("Table!A" &amp; $X112):INDIRECT("Table!" &amp; $AA$210 &amp; $X112),0))))/1024)</f>
        <v/>
      </c>
      <c r="C112" s="24" t="str">
        <f ca="1">IF(ISERROR(MATCH(C$1,INDIRECT("Table!A"&amp;$X112):INDIRECT("Table!" &amp; $AA$210 &amp; $X112),0)),"",INDIRECT(CONCATENATE("Table!",ADDRESS($T112,MATCH(C$1,INDIRECT("Table!A" &amp; $X112):INDIRECT("Table!" &amp; $AA$210 &amp; $X112),0))))/1024)</f>
        <v/>
      </c>
      <c r="D112" s="24" t="str">
        <f ca="1">IF(ISERROR(MATCH(D$1,INDIRECT("Table!A"&amp;$X112):INDIRECT("Table!" &amp; $AA$210 &amp; $X112),0)),"",INDIRECT(CONCATENATE("Table!",ADDRESS($T112,MATCH(D$1,INDIRECT("Table!A" &amp; $X112):INDIRECT("Table!" &amp; $AA$210 &amp; $X112),0))))/1024)</f>
        <v/>
      </c>
      <c r="E112" s="24" t="str">
        <f ca="1">IF(ISERROR(MATCH(E$1,INDIRECT("Table!A"&amp;$X112):INDIRECT("Table!" &amp; $AA$210 &amp; $X112),0)),"",INDIRECT(CONCATENATE("Table!",ADDRESS($T112,MATCH(E$1,INDIRECT("Table!A" &amp; $X112):INDIRECT("Table!" &amp; $AA$210 &amp; $X112),0))))/1024)</f>
        <v/>
      </c>
      <c r="F112" s="24" t="str">
        <f ca="1">IF(ISERROR(MATCH(F$1,INDIRECT("Table!A"&amp;$X112):INDIRECT("Table!" &amp; $AA$210 &amp; $X112),0)),"",INDIRECT(CONCATENATE("Table!",ADDRESS($T112,MATCH(F$1,INDIRECT("Table!A" &amp; $X112):INDIRECT("Table!" &amp; $AA$210 &amp; $X112),0))))/1024)</f>
        <v/>
      </c>
      <c r="G112" s="24" t="str">
        <f ca="1">IF(ISERROR(MATCH(G$1,INDIRECT("Table!A"&amp;$X112):INDIRECT("Table!" &amp; $AA$210 &amp; $X112),0)),"",INDIRECT(CONCATENATE("Table!",ADDRESS($T112,MATCH(G$1,INDIRECT("Table!A" &amp; $X112):INDIRECT("Table!" &amp; $AA$210 &amp; $X112),0))))/1024)</f>
        <v/>
      </c>
      <c r="H112" s="24" t="str">
        <f ca="1">IF(ISERROR(MATCH(H$1,INDIRECT("Table!A"&amp;$X112):INDIRECT("Table!" &amp; $AA$210 &amp; $X112),0)),"",INDIRECT(CONCATENATE("Table!",ADDRESS($T112,MATCH(H$1,INDIRECT("Table!A" &amp; $X112):INDIRECT("Table!" &amp; $AA$210 &amp; $X112),0))))/1024)</f>
        <v/>
      </c>
      <c r="K112" s="24" t="str">
        <f ca="1">IF(ISERROR(MATCH(L$1,INDIRECT("Table!A"&amp;$X112):INDIRECT("Table!" &amp; $AA$210 &amp; $X112),0)),"",INDIRECT(CONCATENATE("Table!",ADDRESS($T112,MATCH(L$1,INDIRECT("Table!A" &amp; $X112):INDIRECT("Table!" &amp; $AA$210 &amp; $X112),0))))/1024)</f>
        <v/>
      </c>
      <c r="L112" s="24" t="str">
        <f ca="1">IF(ISERROR(MATCH(M$1,INDIRECT("Table!A"&amp;$X112):INDIRECT("Table!" &amp; $AA$210 &amp; $X112),0)),"",INDIRECT(CONCATENATE("Table!",ADDRESS($T112,MATCH(M$1,INDIRECT("Table!A" &amp; $X112):INDIRECT("Table!" &amp; $AA$210 &amp; $X112),0))))/1024)</f>
        <v/>
      </c>
      <c r="M112" s="24" t="str">
        <f ca="1">IF(ISERROR(MATCH(N$1,INDIRECT("Table!A"&amp;$X112):INDIRECT("Table!" &amp; $AA$210 &amp; $X112),0)),"",INDIRECT(CONCATENATE("Table!",ADDRESS($T112,MATCH(N$1,INDIRECT("Table!A" &amp; $X112):INDIRECT("Table!" &amp; $AA$210 &amp; $X112),0))))/1024)</f>
        <v/>
      </c>
      <c r="N112" s="24" t="str">
        <f ca="1">IF(ISERROR(MATCH(O$1,INDIRECT("Table!A"&amp;$X112):INDIRECT("Table!" &amp; $AA$210 &amp; $X112),0)),"",INDIRECT(CONCATENATE("Table!",ADDRESS($T112,MATCH(O$1,INDIRECT("Table!A" &amp; $X112):INDIRECT("Table!" &amp; $AA$210 &amp; $X112),0))))/1024)</f>
        <v/>
      </c>
      <c r="O112" s="24"/>
      <c r="P112" s="276"/>
      <c r="Q112" s="24"/>
      <c r="R112" s="171"/>
      <c r="S112" s="171"/>
      <c r="T112" s="24"/>
      <c r="U112" s="171"/>
      <c r="V112" s="171"/>
      <c r="W112" s="171"/>
      <c r="X112" s="24"/>
      <c r="Y112" s="171"/>
      <c r="Z112" s="171"/>
      <c r="AA112" s="31"/>
    </row>
    <row r="113" spans="2:27">
      <c r="B113" s="24" t="str">
        <f ca="1">IF(ISERROR(MATCH(B$1,INDIRECT("Table!A"&amp;$X113):INDIRECT("Table!" &amp; $AA$210 &amp; $X113),0)),"",INDIRECT(CONCATENATE("Table!",ADDRESS($T113,MATCH(B$1,INDIRECT("Table!A" &amp; $X113):INDIRECT("Table!" &amp; $AA$210 &amp; $X113),0))))/1024)</f>
        <v/>
      </c>
      <c r="C113" s="24" t="str">
        <f ca="1">IF(ISERROR(MATCH(C$1,INDIRECT("Table!A"&amp;$X113):INDIRECT("Table!" &amp; $AA$210 &amp; $X113),0)),"",INDIRECT(CONCATENATE("Table!",ADDRESS($T113,MATCH(C$1,INDIRECT("Table!A" &amp; $X113):INDIRECT("Table!" &amp; $AA$210 &amp; $X113),0))))/1024)</f>
        <v/>
      </c>
      <c r="D113" s="24" t="str">
        <f ca="1">IF(ISERROR(MATCH(D$1,INDIRECT("Table!A"&amp;$X113):INDIRECT("Table!" &amp; $AA$210 &amp; $X113),0)),"",INDIRECT(CONCATENATE("Table!",ADDRESS($T113,MATCH(D$1,INDIRECT("Table!A" &amp; $X113):INDIRECT("Table!" &amp; $AA$210 &amp; $X113),0))))/1024)</f>
        <v/>
      </c>
      <c r="E113" s="24" t="str">
        <f ca="1">IF(ISERROR(MATCH(E$1,INDIRECT("Table!A"&amp;$X113):INDIRECT("Table!" &amp; $AA$210 &amp; $X113),0)),"",INDIRECT(CONCATENATE("Table!",ADDRESS($T113,MATCH(E$1,INDIRECT("Table!A" &amp; $X113):INDIRECT("Table!" &amp; $AA$210 &amp; $X113),0))))/1024)</f>
        <v/>
      </c>
      <c r="F113" s="24" t="str">
        <f ca="1">IF(ISERROR(MATCH(F$1,INDIRECT("Table!A"&amp;$X113):INDIRECT("Table!" &amp; $AA$210 &amp; $X113),0)),"",INDIRECT(CONCATENATE("Table!",ADDRESS($T113,MATCH(F$1,INDIRECT("Table!A" &amp; $X113):INDIRECT("Table!" &amp; $AA$210 &amp; $X113),0))))/1024)</f>
        <v/>
      </c>
      <c r="G113" s="24" t="str">
        <f ca="1">IF(ISERROR(MATCH(G$1,INDIRECT("Table!A"&amp;$X113):INDIRECT("Table!" &amp; $AA$210 &amp; $X113),0)),"",INDIRECT(CONCATENATE("Table!",ADDRESS($T113,MATCH(G$1,INDIRECT("Table!A" &amp; $X113):INDIRECT("Table!" &amp; $AA$210 &amp; $X113),0))))/1024)</f>
        <v/>
      </c>
      <c r="H113" s="24" t="str">
        <f ca="1">IF(ISERROR(MATCH(H$1,INDIRECT("Table!A"&amp;$X113):INDIRECT("Table!" &amp; $AA$210 &amp; $X113),0)),"",INDIRECT(CONCATENATE("Table!",ADDRESS($T113,MATCH(H$1,INDIRECT("Table!A" &amp; $X113):INDIRECT("Table!" &amp; $AA$210 &amp; $X113),0))))/1024)</f>
        <v/>
      </c>
      <c r="K113" s="24" t="str">
        <f ca="1">IF(ISERROR(MATCH(L$1,INDIRECT("Table!A"&amp;$X113):INDIRECT("Table!" &amp; $AA$210 &amp; $X113),0)),"",INDIRECT(CONCATENATE("Table!",ADDRESS($T113,MATCH(L$1,INDIRECT("Table!A" &amp; $X113):INDIRECT("Table!" &amp; $AA$210 &amp; $X113),0))))/1024)</f>
        <v/>
      </c>
      <c r="L113" s="24" t="str">
        <f ca="1">IF(ISERROR(MATCH(M$1,INDIRECT("Table!A"&amp;$X113):INDIRECT("Table!" &amp; $AA$210 &amp; $X113),0)),"",INDIRECT(CONCATENATE("Table!",ADDRESS($T113,MATCH(M$1,INDIRECT("Table!A" &amp; $X113):INDIRECT("Table!" &amp; $AA$210 &amp; $X113),0))))/1024)</f>
        <v/>
      </c>
      <c r="M113" s="24" t="str">
        <f ca="1">IF(ISERROR(MATCH(N$1,INDIRECT("Table!A"&amp;$X113):INDIRECT("Table!" &amp; $AA$210 &amp; $X113),0)),"",INDIRECT(CONCATENATE("Table!",ADDRESS($T113,MATCH(N$1,INDIRECT("Table!A" &amp; $X113):INDIRECT("Table!" &amp; $AA$210 &amp; $X113),0))))/1024)</f>
        <v/>
      </c>
      <c r="N113" s="24" t="str">
        <f ca="1">IF(ISERROR(MATCH(O$1,INDIRECT("Table!A"&amp;$X113):INDIRECT("Table!" &amp; $AA$210 &amp; $X113),0)),"",INDIRECT(CONCATENATE("Table!",ADDRESS($T113,MATCH(O$1,INDIRECT("Table!A" &amp; $X113):INDIRECT("Table!" &amp; $AA$210 &amp; $X113),0))))/1024)</f>
        <v/>
      </c>
      <c r="O113" s="24"/>
      <c r="P113" s="276"/>
      <c r="Q113" s="24"/>
      <c r="R113" s="170"/>
      <c r="S113" s="170"/>
      <c r="T113" s="24"/>
      <c r="U113" s="170"/>
      <c r="V113" s="170"/>
      <c r="W113" s="170"/>
      <c r="X113" s="24"/>
      <c r="Y113" s="170"/>
      <c r="Z113" s="170"/>
      <c r="AA113" s="31"/>
    </row>
    <row r="114" spans="2:27">
      <c r="B114" s="24" t="str">
        <f ca="1">IF(ISERROR(MATCH(B$1,INDIRECT("Table!A"&amp;$X114):INDIRECT("Table!" &amp; $AA$210 &amp; $X114),0)),"",INDIRECT(CONCATENATE("Table!",ADDRESS($T114,MATCH(B$1,INDIRECT("Table!A" &amp; $X114):INDIRECT("Table!" &amp; $AA$210 &amp; $X114),0))))/1024)</f>
        <v/>
      </c>
      <c r="C114" s="24" t="str">
        <f ca="1">IF(ISERROR(MATCH(C$1,INDIRECT("Table!A"&amp;$X114):INDIRECT("Table!" &amp; $AA$210 &amp; $X114),0)),"",INDIRECT(CONCATENATE("Table!",ADDRESS($T114,MATCH(C$1,INDIRECT("Table!A" &amp; $X114):INDIRECT("Table!" &amp; $AA$210 &amp; $X114),0))))/1024)</f>
        <v/>
      </c>
      <c r="D114" s="24" t="str">
        <f ca="1">IF(ISERROR(MATCH(D$1,INDIRECT("Table!A"&amp;$X114):INDIRECT("Table!" &amp; $AA$210 &amp; $X114),0)),"",INDIRECT(CONCATENATE("Table!",ADDRESS($T114,MATCH(D$1,INDIRECT("Table!A" &amp; $X114):INDIRECT("Table!" &amp; $AA$210 &amp; $X114),0))))/1024)</f>
        <v/>
      </c>
      <c r="E114" s="24" t="str">
        <f ca="1">IF(ISERROR(MATCH(E$1,INDIRECT("Table!A"&amp;$X114):INDIRECT("Table!" &amp; $AA$210 &amp; $X114),0)),"",INDIRECT(CONCATENATE("Table!",ADDRESS($T114,MATCH(E$1,INDIRECT("Table!A" &amp; $X114):INDIRECT("Table!" &amp; $AA$210 &amp; $X114),0))))/1024)</f>
        <v/>
      </c>
      <c r="F114" s="24" t="str">
        <f ca="1">IF(ISERROR(MATCH(F$1,INDIRECT("Table!A"&amp;$X114):INDIRECT("Table!" &amp; $AA$210 &amp; $X114),0)),"",INDIRECT(CONCATENATE("Table!",ADDRESS($T114,MATCH(F$1,INDIRECT("Table!A" &amp; $X114):INDIRECT("Table!" &amp; $AA$210 &amp; $X114),0))))/1024)</f>
        <v/>
      </c>
      <c r="G114" s="24" t="str">
        <f ca="1">IF(ISERROR(MATCH(G$1,INDIRECT("Table!A"&amp;$X114):INDIRECT("Table!" &amp; $AA$210 &amp; $X114),0)),"",INDIRECT(CONCATENATE("Table!",ADDRESS($T114,MATCH(G$1,INDIRECT("Table!A" &amp; $X114):INDIRECT("Table!" &amp; $AA$210 &amp; $X114),0))))/1024)</f>
        <v/>
      </c>
      <c r="H114" s="24" t="str">
        <f ca="1">IF(ISERROR(MATCH(H$1,INDIRECT("Table!A"&amp;$X114):INDIRECT("Table!" &amp; $AA$210 &amp; $X114),0)),"",INDIRECT(CONCATENATE("Table!",ADDRESS($T114,MATCH(H$1,INDIRECT("Table!A" &amp; $X114):INDIRECT("Table!" &amp; $AA$210 &amp; $X114),0))))/1024)</f>
        <v/>
      </c>
      <c r="K114" s="24" t="str">
        <f ca="1">IF(ISERROR(MATCH(L$1,INDIRECT("Table!A"&amp;$X114):INDIRECT("Table!" &amp; $AA$210 &amp; $X114),0)),"",INDIRECT(CONCATENATE("Table!",ADDRESS($T114,MATCH(L$1,INDIRECT("Table!A" &amp; $X114):INDIRECT("Table!" &amp; $AA$210 &amp; $X114),0))))/1024)</f>
        <v/>
      </c>
      <c r="L114" s="24" t="str">
        <f ca="1">IF(ISERROR(MATCH(M$1,INDIRECT("Table!A"&amp;$X114):INDIRECT("Table!" &amp; $AA$210 &amp; $X114),0)),"",INDIRECT(CONCATENATE("Table!",ADDRESS($T114,MATCH(M$1,INDIRECT("Table!A" &amp; $X114):INDIRECT("Table!" &amp; $AA$210 &amp; $X114),0))))/1024)</f>
        <v/>
      </c>
      <c r="M114" s="24" t="str">
        <f ca="1">IF(ISERROR(MATCH(N$1,INDIRECT("Table!A"&amp;$X114):INDIRECT("Table!" &amp; $AA$210 &amp; $X114),0)),"",INDIRECT(CONCATENATE("Table!",ADDRESS($T114,MATCH(N$1,INDIRECT("Table!A" &amp; $X114):INDIRECT("Table!" &amp; $AA$210 &amp; $X114),0))))/1024)</f>
        <v/>
      </c>
      <c r="N114" s="24" t="str">
        <f ca="1">IF(ISERROR(MATCH(O$1,INDIRECT("Table!A"&amp;$X114):INDIRECT("Table!" &amp; $AA$210 &amp; $X114),0)),"",INDIRECT(CONCATENATE("Table!",ADDRESS($T114,MATCH(O$1,INDIRECT("Table!A" &amp; $X114):INDIRECT("Table!" &amp; $AA$210 &amp; $X114),0))))/1024)</f>
        <v/>
      </c>
      <c r="O114" s="24"/>
      <c r="P114" s="276"/>
      <c r="Q114" s="24"/>
      <c r="R114" s="169"/>
      <c r="S114" s="169"/>
      <c r="T114" s="24"/>
      <c r="U114" s="169"/>
      <c r="V114" s="169"/>
      <c r="W114" s="169"/>
      <c r="X114" s="24"/>
      <c r="Y114" s="169"/>
      <c r="Z114" s="169"/>
      <c r="AA114" s="31"/>
    </row>
    <row r="115" spans="2:27">
      <c r="B115" s="24" t="str">
        <f ca="1">IF(ISERROR(MATCH(B$1,INDIRECT("Table!A"&amp;$X115):INDIRECT("Table!" &amp; $AA$210 &amp; $X115),0)),"",INDIRECT(CONCATENATE("Table!",ADDRESS($T115,MATCH(B$1,INDIRECT("Table!A" &amp; $X115):INDIRECT("Table!" &amp; $AA$210 &amp; $X115),0))))/1024)</f>
        <v/>
      </c>
      <c r="C115" s="24" t="str">
        <f ca="1">IF(ISERROR(MATCH(C$1,INDIRECT("Table!A"&amp;$X115):INDIRECT("Table!" &amp; $AA$210 &amp; $X115),0)),"",INDIRECT(CONCATENATE("Table!",ADDRESS($T115,MATCH(C$1,INDIRECT("Table!A" &amp; $X115):INDIRECT("Table!" &amp; $AA$210 &amp; $X115),0))))/1024)</f>
        <v/>
      </c>
      <c r="D115" s="24" t="str">
        <f ca="1">IF(ISERROR(MATCH(D$1,INDIRECT("Table!A"&amp;$X115):INDIRECT("Table!" &amp; $AA$210 &amp; $X115),0)),"",INDIRECT(CONCATENATE("Table!",ADDRESS($T115,MATCH(D$1,INDIRECT("Table!A" &amp; $X115):INDIRECT("Table!" &amp; $AA$210 &amp; $X115),0))))/1024)</f>
        <v/>
      </c>
      <c r="E115" s="24" t="str">
        <f ca="1">IF(ISERROR(MATCH(E$1,INDIRECT("Table!A"&amp;$X115):INDIRECT("Table!" &amp; $AA$210 &amp; $X115),0)),"",INDIRECT(CONCATENATE("Table!",ADDRESS($T115,MATCH(E$1,INDIRECT("Table!A" &amp; $X115):INDIRECT("Table!" &amp; $AA$210 &amp; $X115),0))))/1024)</f>
        <v/>
      </c>
      <c r="F115" s="24" t="str">
        <f ca="1">IF(ISERROR(MATCH(F$1,INDIRECT("Table!A"&amp;$X115):INDIRECT("Table!" &amp; $AA$210 &amp; $X115),0)),"",INDIRECT(CONCATENATE("Table!",ADDRESS($T115,MATCH(F$1,INDIRECT("Table!A" &amp; $X115):INDIRECT("Table!" &amp; $AA$210 &amp; $X115),0))))/1024)</f>
        <v/>
      </c>
      <c r="G115" s="24" t="str">
        <f ca="1">IF(ISERROR(MATCH(G$1,INDIRECT("Table!A"&amp;$X115):INDIRECT("Table!" &amp; $AA$210 &amp; $X115),0)),"",INDIRECT(CONCATENATE("Table!",ADDRESS($T115,MATCH(G$1,INDIRECT("Table!A" &amp; $X115):INDIRECT("Table!" &amp; $AA$210 &amp; $X115),0))))/1024)</f>
        <v/>
      </c>
      <c r="H115" s="24" t="str">
        <f ca="1">IF(ISERROR(MATCH(H$1,INDIRECT("Table!A"&amp;$X115):INDIRECT("Table!" &amp; $AA$210 &amp; $X115),0)),"",INDIRECT(CONCATENATE("Table!",ADDRESS($T115,MATCH(H$1,INDIRECT("Table!A" &amp; $X115):INDIRECT("Table!" &amp; $AA$210 &amp; $X115),0))))/1024)</f>
        <v/>
      </c>
      <c r="K115" s="24" t="str">
        <f ca="1">IF(ISERROR(MATCH(L$1,INDIRECT("Table!A"&amp;$X115):INDIRECT("Table!" &amp; $AA$210 &amp; $X115),0)),"",INDIRECT(CONCATENATE("Table!",ADDRESS($T115,MATCH(L$1,INDIRECT("Table!A" &amp; $X115):INDIRECT("Table!" &amp; $AA$210 &amp; $X115),0))))/1024)</f>
        <v/>
      </c>
      <c r="L115" s="24" t="str">
        <f ca="1">IF(ISERROR(MATCH(M$1,INDIRECT("Table!A"&amp;$X115):INDIRECT("Table!" &amp; $AA$210 &amp; $X115),0)),"",INDIRECT(CONCATENATE("Table!",ADDRESS($T115,MATCH(M$1,INDIRECT("Table!A" &amp; $X115):INDIRECT("Table!" &amp; $AA$210 &amp; $X115),0))))/1024)</f>
        <v/>
      </c>
      <c r="M115" s="24" t="str">
        <f ca="1">IF(ISERROR(MATCH(N$1,INDIRECT("Table!A"&amp;$X115):INDIRECT("Table!" &amp; $AA$210 &amp; $X115),0)),"",INDIRECT(CONCATENATE("Table!",ADDRESS($T115,MATCH(N$1,INDIRECT("Table!A" &amp; $X115):INDIRECT("Table!" &amp; $AA$210 &amp; $X115),0))))/1024)</f>
        <v/>
      </c>
      <c r="N115" s="24" t="str">
        <f ca="1">IF(ISERROR(MATCH(O$1,INDIRECT("Table!A"&amp;$X115):INDIRECT("Table!" &amp; $AA$210 &amp; $X115),0)),"",INDIRECT(CONCATENATE("Table!",ADDRESS($T115,MATCH(O$1,INDIRECT("Table!A" &amp; $X115):INDIRECT("Table!" &amp; $AA$210 &amp; $X115),0))))/1024)</f>
        <v/>
      </c>
      <c r="O115" s="24"/>
      <c r="P115" s="276"/>
      <c r="Q115" s="24"/>
      <c r="R115" s="167"/>
      <c r="S115" s="167"/>
      <c r="T115" s="24"/>
      <c r="U115" s="167"/>
      <c r="V115" s="167"/>
      <c r="W115" s="167"/>
      <c r="X115" s="24"/>
      <c r="Y115" s="167"/>
      <c r="Z115" s="167"/>
      <c r="AA115" s="31"/>
    </row>
    <row r="116" spans="2:27">
      <c r="B116" s="24" t="str">
        <f ca="1">IF(ISERROR(MATCH(B$1,INDIRECT("Table!A"&amp;$X116):INDIRECT("Table!" &amp; $AA$210 &amp; $X116),0)),"",INDIRECT(CONCATENATE("Table!",ADDRESS($T116,MATCH(B$1,INDIRECT("Table!A" &amp; $X116):INDIRECT("Table!" &amp; $AA$210 &amp; $X116),0))))/1024)</f>
        <v/>
      </c>
      <c r="C116" s="24" t="str">
        <f ca="1">IF(ISERROR(MATCH(C$1,INDIRECT("Table!A"&amp;$X116):INDIRECT("Table!" &amp; $AA$210 &amp; $X116),0)),"",INDIRECT(CONCATENATE("Table!",ADDRESS($T116,MATCH(C$1,INDIRECT("Table!A" &amp; $X116):INDIRECT("Table!" &amp; $AA$210 &amp; $X116),0))))/1024)</f>
        <v/>
      </c>
      <c r="D116" s="24" t="str">
        <f ca="1">IF(ISERROR(MATCH(D$1,INDIRECT("Table!A"&amp;$X116):INDIRECT("Table!" &amp; $AA$210 &amp; $X116),0)),"",INDIRECT(CONCATENATE("Table!",ADDRESS($T116,MATCH(D$1,INDIRECT("Table!A" &amp; $X116):INDIRECT("Table!" &amp; $AA$210 &amp; $X116),0))))/1024)</f>
        <v/>
      </c>
      <c r="E116" s="24" t="str">
        <f ca="1">IF(ISERROR(MATCH(E$1,INDIRECT("Table!A"&amp;$X116):INDIRECT("Table!" &amp; $AA$210 &amp; $X116),0)),"",INDIRECT(CONCATENATE("Table!",ADDRESS($T116,MATCH(E$1,INDIRECT("Table!A" &amp; $X116):INDIRECT("Table!" &amp; $AA$210 &amp; $X116),0))))/1024)</f>
        <v/>
      </c>
      <c r="F116" s="24" t="str">
        <f ca="1">IF(ISERROR(MATCH(F$1,INDIRECT("Table!A"&amp;$X116):INDIRECT("Table!" &amp; $AA$210 &amp; $X116),0)),"",INDIRECT(CONCATENATE("Table!",ADDRESS($T116,MATCH(F$1,INDIRECT("Table!A" &amp; $X116):INDIRECT("Table!" &amp; $AA$210 &amp; $X116),0))))/1024)</f>
        <v/>
      </c>
      <c r="G116" s="24" t="str">
        <f ca="1">IF(ISERROR(MATCH(G$1,INDIRECT("Table!A"&amp;$X116):INDIRECT("Table!" &amp; $AA$210 &amp; $X116),0)),"",INDIRECT(CONCATENATE("Table!",ADDRESS($T116,MATCH(G$1,INDIRECT("Table!A" &amp; $X116):INDIRECT("Table!" &amp; $AA$210 &amp; $X116),0))))/1024)</f>
        <v/>
      </c>
      <c r="H116" s="24" t="str">
        <f ca="1">IF(ISERROR(MATCH(H$1,INDIRECT("Table!A"&amp;$X116):INDIRECT("Table!" &amp; $AA$210 &amp; $X116),0)),"",INDIRECT(CONCATENATE("Table!",ADDRESS($T116,MATCH(H$1,INDIRECT("Table!A" &amp; $X116):INDIRECT("Table!" &amp; $AA$210 &amp; $X116),0))))/1024)</f>
        <v/>
      </c>
      <c r="K116" s="24" t="str">
        <f ca="1">IF(ISERROR(MATCH(L$1,INDIRECT("Table!A"&amp;$X116):INDIRECT("Table!" &amp; $AA$210 &amp; $X116),0)),"",INDIRECT(CONCATENATE("Table!",ADDRESS($T116,MATCH(L$1,INDIRECT("Table!A" &amp; $X116):INDIRECT("Table!" &amp; $AA$210 &amp; $X116),0))))/1024)</f>
        <v/>
      </c>
      <c r="L116" s="24" t="str">
        <f ca="1">IF(ISERROR(MATCH(M$1,INDIRECT("Table!A"&amp;$X116):INDIRECT("Table!" &amp; $AA$210 &amp; $X116),0)),"",INDIRECT(CONCATENATE("Table!",ADDRESS($T116,MATCH(M$1,INDIRECT("Table!A" &amp; $X116):INDIRECT("Table!" &amp; $AA$210 &amp; $X116),0))))/1024)</f>
        <v/>
      </c>
      <c r="M116" s="24" t="str">
        <f ca="1">IF(ISERROR(MATCH(N$1,INDIRECT("Table!A"&amp;$X116):INDIRECT("Table!" &amp; $AA$210 &amp; $X116),0)),"",INDIRECT(CONCATENATE("Table!",ADDRESS($T116,MATCH(N$1,INDIRECT("Table!A" &amp; $X116):INDIRECT("Table!" &amp; $AA$210 &amp; $X116),0))))/1024)</f>
        <v/>
      </c>
      <c r="N116" s="24" t="str">
        <f ca="1">IF(ISERROR(MATCH(O$1,INDIRECT("Table!A"&amp;$X116):INDIRECT("Table!" &amp; $AA$210 &amp; $X116),0)),"",INDIRECT(CONCATENATE("Table!",ADDRESS($T116,MATCH(O$1,INDIRECT("Table!A" &amp; $X116):INDIRECT("Table!" &amp; $AA$210 &amp; $X116),0))))/1024)</f>
        <v/>
      </c>
      <c r="O116" s="24"/>
      <c r="P116" s="276"/>
      <c r="Q116" s="24"/>
      <c r="R116" s="128"/>
      <c r="S116" s="128"/>
      <c r="T116" s="24"/>
      <c r="U116" s="128"/>
      <c r="V116" s="128"/>
      <c r="W116" s="128"/>
      <c r="X116" s="24"/>
      <c r="Y116" s="128"/>
      <c r="Z116" s="128"/>
      <c r="AA116" s="31"/>
    </row>
    <row r="117" spans="2:27">
      <c r="B117" s="24" t="str">
        <f ca="1">IF(ISERROR(MATCH(B$1,INDIRECT("Table!A"&amp;$X117):INDIRECT("Table!" &amp; $AA$210 &amp; $X117),0)),"",INDIRECT(CONCATENATE("Table!",ADDRESS($T117,MATCH(B$1,INDIRECT("Table!A" &amp; $X117):INDIRECT("Table!" &amp; $AA$210 &amp; $X117),0))))/1024)</f>
        <v/>
      </c>
      <c r="C117" s="24" t="str">
        <f ca="1">IF(ISERROR(MATCH(C$1,INDIRECT("Table!A"&amp;$X117):INDIRECT("Table!" &amp; $AA$210 &amp; $X117),0)),"",INDIRECT(CONCATENATE("Table!",ADDRESS($T117,MATCH(C$1,INDIRECT("Table!A" &amp; $X117):INDIRECT("Table!" &amp; $AA$210 &amp; $X117),0))))/1024)</f>
        <v/>
      </c>
      <c r="D117" s="24" t="str">
        <f ca="1">IF(ISERROR(MATCH(D$1,INDIRECT("Table!A"&amp;$X117):INDIRECT("Table!" &amp; $AA$210 &amp; $X117),0)),"",INDIRECT(CONCATENATE("Table!",ADDRESS($T117,MATCH(D$1,INDIRECT("Table!A" &amp; $X117):INDIRECT("Table!" &amp; $AA$210 &amp; $X117),0))))/1024)</f>
        <v/>
      </c>
      <c r="E117" s="24" t="str">
        <f ca="1">IF(ISERROR(MATCH(E$1,INDIRECT("Table!A"&amp;$X117):INDIRECT("Table!" &amp; $AA$210 &amp; $X117),0)),"",INDIRECT(CONCATENATE("Table!",ADDRESS($T117,MATCH(E$1,INDIRECT("Table!A" &amp; $X117):INDIRECT("Table!" &amp; $AA$210 &amp; $X117),0))))/1024)</f>
        <v/>
      </c>
      <c r="F117" s="24" t="str">
        <f ca="1">IF(ISERROR(MATCH(F$1,INDIRECT("Table!A"&amp;$X117):INDIRECT("Table!" &amp; $AA$210 &amp; $X117),0)),"",INDIRECT(CONCATENATE("Table!",ADDRESS($T117,MATCH(F$1,INDIRECT("Table!A" &amp; $X117):INDIRECT("Table!" &amp; $AA$210 &amp; $X117),0))))/1024)</f>
        <v/>
      </c>
      <c r="G117" s="24" t="str">
        <f ca="1">IF(ISERROR(MATCH(G$1,INDIRECT("Table!A"&amp;$X117):INDIRECT("Table!" &amp; $AA$210 &amp; $X117),0)),"",INDIRECT(CONCATENATE("Table!",ADDRESS($T117,MATCH(G$1,INDIRECT("Table!A" &amp; $X117):INDIRECT("Table!" &amp; $AA$210 &amp; $X117),0))))/1024)</f>
        <v/>
      </c>
      <c r="H117" s="24" t="str">
        <f ca="1">IF(ISERROR(MATCH(H$1,INDIRECT("Table!A"&amp;$X117):INDIRECT("Table!" &amp; $AA$210 &amp; $X117),0)),"",INDIRECT(CONCATENATE("Table!",ADDRESS($T117,MATCH(H$1,INDIRECT("Table!A" &amp; $X117):INDIRECT("Table!" &amp; $AA$210 &amp; $X117),0))))/1024)</f>
        <v/>
      </c>
      <c r="K117" s="24" t="str">
        <f ca="1">IF(ISERROR(MATCH(L$1,INDIRECT("Table!A"&amp;$X117):INDIRECT("Table!" &amp; $AA$210 &amp; $X117),0)),"",INDIRECT(CONCATENATE("Table!",ADDRESS($T117,MATCH(L$1,INDIRECT("Table!A" &amp; $X117):INDIRECT("Table!" &amp; $AA$210 &amp; $X117),0))))/1024)</f>
        <v/>
      </c>
      <c r="L117" s="24" t="str">
        <f ca="1">IF(ISERROR(MATCH(M$1,INDIRECT("Table!A"&amp;$X117):INDIRECT("Table!" &amp; $AA$210 &amp; $X117),0)),"",INDIRECT(CONCATENATE("Table!",ADDRESS($T117,MATCH(M$1,INDIRECT("Table!A" &amp; $X117):INDIRECT("Table!" &amp; $AA$210 &amp; $X117),0))))/1024)</f>
        <v/>
      </c>
      <c r="M117" s="24" t="str">
        <f ca="1">IF(ISERROR(MATCH(N$1,INDIRECT("Table!A"&amp;$X117):INDIRECT("Table!" &amp; $AA$210 &amp; $X117),0)),"",INDIRECT(CONCATENATE("Table!",ADDRESS($T117,MATCH(N$1,INDIRECT("Table!A" &amp; $X117):INDIRECT("Table!" &amp; $AA$210 &amp; $X117),0))))/1024)</f>
        <v/>
      </c>
      <c r="N117" s="24" t="str">
        <f ca="1">IF(ISERROR(MATCH(O$1,INDIRECT("Table!A"&amp;$X117):INDIRECT("Table!" &amp; $AA$210 &amp; $X117),0)),"",INDIRECT(CONCATENATE("Table!",ADDRESS($T117,MATCH(O$1,INDIRECT("Table!A" &amp; $X117):INDIRECT("Table!" &amp; $AA$210 &amp; $X117),0))))/1024)</f>
        <v/>
      </c>
      <c r="O117" s="24"/>
      <c r="P117" s="276"/>
      <c r="Q117" s="24"/>
      <c r="R117" s="166"/>
      <c r="S117" s="166"/>
      <c r="T117" s="24"/>
      <c r="U117" s="166"/>
      <c r="V117" s="166"/>
      <c r="W117" s="166"/>
      <c r="X117" s="24"/>
      <c r="Y117" s="166"/>
      <c r="Z117" s="166"/>
      <c r="AA117" s="31"/>
    </row>
    <row r="118" spans="2:27">
      <c r="B118" s="24" t="str">
        <f ca="1">IF(ISERROR(MATCH(B$1,INDIRECT("Table!A"&amp;$X118):INDIRECT("Table!" &amp; $AA$210 &amp; $X118),0)),"",INDIRECT(CONCATENATE("Table!",ADDRESS($T118,MATCH(B$1,INDIRECT("Table!A" &amp; $X118):INDIRECT("Table!" &amp; $AA$210 &amp; $X118),0))))/1024)</f>
        <v/>
      </c>
      <c r="C118" s="24" t="str">
        <f ca="1">IF(ISERROR(MATCH(C$1,INDIRECT("Table!A"&amp;$X118):INDIRECT("Table!" &amp; $AA$210 &amp; $X118),0)),"",INDIRECT(CONCATENATE("Table!",ADDRESS($T118,MATCH(C$1,INDIRECT("Table!A" &amp; $X118):INDIRECT("Table!" &amp; $AA$210 &amp; $X118),0))))/1024)</f>
        <v/>
      </c>
      <c r="D118" s="24" t="str">
        <f ca="1">IF(ISERROR(MATCH(D$1,INDIRECT("Table!A"&amp;$X118):INDIRECT("Table!" &amp; $AA$210 &amp; $X118),0)),"",INDIRECT(CONCATENATE("Table!",ADDRESS($T118,MATCH(D$1,INDIRECT("Table!A" &amp; $X118):INDIRECT("Table!" &amp; $AA$210 &amp; $X118),0))))/1024)</f>
        <v/>
      </c>
      <c r="E118" s="24" t="str">
        <f ca="1">IF(ISERROR(MATCH(E$1,INDIRECT("Table!A"&amp;$X118):INDIRECT("Table!" &amp; $AA$210 &amp; $X118),0)),"",INDIRECT(CONCATENATE("Table!",ADDRESS($T118,MATCH(E$1,INDIRECT("Table!A" &amp; $X118):INDIRECT("Table!" &amp; $AA$210 &amp; $X118),0))))/1024)</f>
        <v/>
      </c>
      <c r="F118" s="24" t="str">
        <f ca="1">IF(ISERROR(MATCH(F$1,INDIRECT("Table!A"&amp;$X118):INDIRECT("Table!" &amp; $AA$210 &amp; $X118),0)),"",INDIRECT(CONCATENATE("Table!",ADDRESS($T118,MATCH(F$1,INDIRECT("Table!A" &amp; $X118):INDIRECT("Table!" &amp; $AA$210 &amp; $X118),0))))/1024)</f>
        <v/>
      </c>
      <c r="G118" s="24" t="str">
        <f ca="1">IF(ISERROR(MATCH(G$1,INDIRECT("Table!A"&amp;$X118):INDIRECT("Table!" &amp; $AA$210 &amp; $X118),0)),"",INDIRECT(CONCATENATE("Table!",ADDRESS($T118,MATCH(G$1,INDIRECT("Table!A" &amp; $X118):INDIRECT("Table!" &amp; $AA$210 &amp; $X118),0))))/1024)</f>
        <v/>
      </c>
      <c r="H118" s="24" t="str">
        <f ca="1">IF(ISERROR(MATCH(H$1,INDIRECT("Table!A"&amp;$X118):INDIRECT("Table!" &amp; $AA$210 &amp; $X118),0)),"",INDIRECT(CONCATENATE("Table!",ADDRESS($T118,MATCH(H$1,INDIRECT("Table!A" &amp; $X118):INDIRECT("Table!" &amp; $AA$210 &amp; $X118),0))))/1024)</f>
        <v/>
      </c>
      <c r="K118" s="24" t="str">
        <f ca="1">IF(ISERROR(MATCH(L$1,INDIRECT("Table!A"&amp;$X118):INDIRECT("Table!" &amp; $AA$210 &amp; $X118),0)),"",INDIRECT(CONCATENATE("Table!",ADDRESS($T118,MATCH(L$1,INDIRECT("Table!A" &amp; $X118):INDIRECT("Table!" &amp; $AA$210 &amp; $X118),0))))/1024)</f>
        <v/>
      </c>
      <c r="L118" s="24" t="str">
        <f ca="1">IF(ISERROR(MATCH(M$1,INDIRECT("Table!A"&amp;$X118):INDIRECT("Table!" &amp; $AA$210 &amp; $X118),0)),"",INDIRECT(CONCATENATE("Table!",ADDRESS($T118,MATCH(M$1,INDIRECT("Table!A" &amp; $X118):INDIRECT("Table!" &amp; $AA$210 &amp; $X118),0))))/1024)</f>
        <v/>
      </c>
      <c r="M118" s="24" t="str">
        <f ca="1">IF(ISERROR(MATCH(N$1,INDIRECT("Table!A"&amp;$X118):INDIRECT("Table!" &amp; $AA$210 &amp; $X118),0)),"",INDIRECT(CONCATENATE("Table!",ADDRESS($T118,MATCH(N$1,INDIRECT("Table!A" &amp; $X118):INDIRECT("Table!" &amp; $AA$210 &amp; $X118),0))))/1024)</f>
        <v/>
      </c>
      <c r="N118" s="24" t="str">
        <f ca="1">IF(ISERROR(MATCH(O$1,INDIRECT("Table!A"&amp;$X118):INDIRECT("Table!" &amp; $AA$210 &amp; $X118),0)),"",INDIRECT(CONCATENATE("Table!",ADDRESS($T118,MATCH(O$1,INDIRECT("Table!A" &amp; $X118):INDIRECT("Table!" &amp; $AA$210 &amp; $X118),0))))/1024)</f>
        <v/>
      </c>
      <c r="O118" s="24"/>
      <c r="P118" s="276"/>
      <c r="Q118" s="24"/>
      <c r="R118" s="165"/>
      <c r="S118" s="165"/>
      <c r="T118" s="24"/>
      <c r="U118" s="165"/>
      <c r="V118" s="165"/>
      <c r="W118" s="165"/>
      <c r="X118" s="24"/>
      <c r="Y118" s="165"/>
      <c r="Z118" s="165"/>
      <c r="AA118" s="31"/>
    </row>
    <row r="119" spans="2:27">
      <c r="B119" s="24" t="str">
        <f ca="1">IF(ISERROR(MATCH(B$1,INDIRECT("Table!A"&amp;$X119):INDIRECT("Table!" &amp; $AA$210 &amp; $X119),0)),"",INDIRECT(CONCATENATE("Table!",ADDRESS($T119,MATCH(B$1,INDIRECT("Table!A" &amp; $X119):INDIRECT("Table!" &amp; $AA$210 &amp; $X119),0))))/1024)</f>
        <v/>
      </c>
      <c r="C119" s="24" t="str">
        <f ca="1">IF(ISERROR(MATCH(C$1,INDIRECT("Table!A"&amp;$X119):INDIRECT("Table!" &amp; $AA$210 &amp; $X119),0)),"",INDIRECT(CONCATENATE("Table!",ADDRESS($T119,MATCH(C$1,INDIRECT("Table!A" &amp; $X119):INDIRECT("Table!" &amp; $AA$210 &amp; $X119),0))))/1024)</f>
        <v/>
      </c>
      <c r="D119" s="24" t="str">
        <f ca="1">IF(ISERROR(MATCH(D$1,INDIRECT("Table!A"&amp;$X119):INDIRECT("Table!" &amp; $AA$210 &amp; $X119),0)),"",INDIRECT(CONCATENATE("Table!",ADDRESS($T119,MATCH(D$1,INDIRECT("Table!A" &amp; $X119):INDIRECT("Table!" &amp; $AA$210 &amp; $X119),0))))/1024)</f>
        <v/>
      </c>
      <c r="E119" s="24" t="str">
        <f ca="1">IF(ISERROR(MATCH(E$1,INDIRECT("Table!A"&amp;$X119):INDIRECT("Table!" &amp; $AA$210 &amp; $X119),0)),"",INDIRECT(CONCATENATE("Table!",ADDRESS($T119,MATCH(E$1,INDIRECT("Table!A" &amp; $X119):INDIRECT("Table!" &amp; $AA$210 &amp; $X119),0))))/1024)</f>
        <v/>
      </c>
      <c r="F119" s="24" t="str">
        <f ca="1">IF(ISERROR(MATCH(F$1,INDIRECT("Table!A"&amp;$X119):INDIRECT("Table!" &amp; $AA$210 &amp; $X119),0)),"",INDIRECT(CONCATENATE("Table!",ADDRESS($T119,MATCH(F$1,INDIRECT("Table!A" &amp; $X119):INDIRECT("Table!" &amp; $AA$210 &amp; $X119),0))))/1024)</f>
        <v/>
      </c>
      <c r="G119" s="24" t="str">
        <f ca="1">IF(ISERROR(MATCH(G$1,INDIRECT("Table!A"&amp;$X119):INDIRECT("Table!" &amp; $AA$210 &amp; $X119),0)),"",INDIRECT(CONCATENATE("Table!",ADDRESS($T119,MATCH(G$1,INDIRECT("Table!A" &amp; $X119):INDIRECT("Table!" &amp; $AA$210 &amp; $X119),0))))/1024)</f>
        <v/>
      </c>
      <c r="H119" s="24" t="str">
        <f ca="1">IF(ISERROR(MATCH(H$1,INDIRECT("Table!A"&amp;$X119):INDIRECT("Table!" &amp; $AA$210 &amp; $X119),0)),"",INDIRECT(CONCATENATE("Table!",ADDRESS($T119,MATCH(H$1,INDIRECT("Table!A" &amp; $X119):INDIRECT("Table!" &amp; $AA$210 &amp; $X119),0))))/1024)</f>
        <v/>
      </c>
      <c r="K119" s="24" t="str">
        <f ca="1">IF(ISERROR(MATCH(L$1,INDIRECT("Table!A"&amp;$X119):INDIRECT("Table!" &amp; $AA$210 &amp; $X119),0)),"",INDIRECT(CONCATENATE("Table!",ADDRESS($T119,MATCH(L$1,INDIRECT("Table!A" &amp; $X119):INDIRECT("Table!" &amp; $AA$210 &amp; $X119),0))))/1024)</f>
        <v/>
      </c>
      <c r="L119" s="24" t="str">
        <f ca="1">IF(ISERROR(MATCH(M$1,INDIRECT("Table!A"&amp;$X119):INDIRECT("Table!" &amp; $AA$210 &amp; $X119),0)),"",INDIRECT(CONCATENATE("Table!",ADDRESS($T119,MATCH(M$1,INDIRECT("Table!A" &amp; $X119):INDIRECT("Table!" &amp; $AA$210 &amp; $X119),0))))/1024)</f>
        <v/>
      </c>
      <c r="M119" s="24" t="str">
        <f ca="1">IF(ISERROR(MATCH(N$1,INDIRECT("Table!A"&amp;$X119):INDIRECT("Table!" &amp; $AA$210 &amp; $X119),0)),"",INDIRECT(CONCATENATE("Table!",ADDRESS($T119,MATCH(N$1,INDIRECT("Table!A" &amp; $X119):INDIRECT("Table!" &amp; $AA$210 &amp; $X119),0))))/1024)</f>
        <v/>
      </c>
      <c r="N119" s="24" t="str">
        <f ca="1">IF(ISERROR(MATCH(O$1,INDIRECT("Table!A"&amp;$X119):INDIRECT("Table!" &amp; $AA$210 &amp; $X119),0)),"",INDIRECT(CONCATENATE("Table!",ADDRESS($T119,MATCH(O$1,INDIRECT("Table!A" &amp; $X119):INDIRECT("Table!" &amp; $AA$210 &amp; $X119),0))))/1024)</f>
        <v/>
      </c>
      <c r="O119" s="24"/>
      <c r="P119" s="276"/>
      <c r="Q119" s="24"/>
      <c r="R119" s="164"/>
      <c r="S119" s="164"/>
      <c r="T119" s="24"/>
      <c r="U119" s="164"/>
      <c r="V119" s="164"/>
      <c r="W119" s="164"/>
      <c r="X119" s="24"/>
      <c r="Y119" s="164"/>
      <c r="Z119" s="164"/>
      <c r="AA119" s="31"/>
    </row>
    <row r="120" spans="2:27">
      <c r="B120" s="24" t="str">
        <f ca="1">IF(ISERROR(MATCH(B$1,INDIRECT("Table!A"&amp;$X120):INDIRECT("Table!" &amp; $AA$210 &amp; $X120),0)),"",INDIRECT(CONCATENATE("Table!",ADDRESS($T120,MATCH(B$1,INDIRECT("Table!A" &amp; $X120):INDIRECT("Table!" &amp; $AA$210 &amp; $X120),0))))/1024)</f>
        <v/>
      </c>
      <c r="C120" s="24" t="str">
        <f ca="1">IF(ISERROR(MATCH(C$1,INDIRECT("Table!A"&amp;$X120):INDIRECT("Table!" &amp; $AA$210 &amp; $X120),0)),"",INDIRECT(CONCATENATE("Table!",ADDRESS($T120,MATCH(C$1,INDIRECT("Table!A" &amp; $X120):INDIRECT("Table!" &amp; $AA$210 &amp; $X120),0))))/1024)</f>
        <v/>
      </c>
      <c r="D120" s="24" t="str">
        <f ca="1">IF(ISERROR(MATCH(D$1,INDIRECT("Table!A"&amp;$X120):INDIRECT("Table!" &amp; $AA$210 &amp; $X120),0)),"",INDIRECT(CONCATENATE("Table!",ADDRESS($T120,MATCH(D$1,INDIRECT("Table!A" &amp; $X120):INDIRECT("Table!" &amp; $AA$210 &amp; $X120),0))))/1024)</f>
        <v/>
      </c>
      <c r="E120" s="24" t="str">
        <f ca="1">IF(ISERROR(MATCH(E$1,INDIRECT("Table!A"&amp;$X120):INDIRECT("Table!" &amp; $AA$210 &amp; $X120),0)),"",INDIRECT(CONCATENATE("Table!",ADDRESS($T120,MATCH(E$1,INDIRECT("Table!A" &amp; $X120):INDIRECT("Table!" &amp; $AA$210 &amp; $X120),0))))/1024)</f>
        <v/>
      </c>
      <c r="F120" s="24" t="str">
        <f ca="1">IF(ISERROR(MATCH(F$1,INDIRECT("Table!A"&amp;$X120):INDIRECT("Table!" &amp; $AA$210 &amp; $X120),0)),"",INDIRECT(CONCATENATE("Table!",ADDRESS($T120,MATCH(F$1,INDIRECT("Table!A" &amp; $X120):INDIRECT("Table!" &amp; $AA$210 &amp; $X120),0))))/1024)</f>
        <v/>
      </c>
      <c r="G120" s="24" t="str">
        <f ca="1">IF(ISERROR(MATCH(G$1,INDIRECT("Table!A"&amp;$X120):INDIRECT("Table!" &amp; $AA$210 &amp; $X120),0)),"",INDIRECT(CONCATENATE("Table!",ADDRESS($T120,MATCH(G$1,INDIRECT("Table!A" &amp; $X120):INDIRECT("Table!" &amp; $AA$210 &amp; $X120),0))))/1024)</f>
        <v/>
      </c>
      <c r="H120" s="24" t="str">
        <f ca="1">IF(ISERROR(MATCH(H$1,INDIRECT("Table!A"&amp;$X120):INDIRECT("Table!" &amp; $AA$210 &amp; $X120),0)),"",INDIRECT(CONCATENATE("Table!",ADDRESS($T120,MATCH(H$1,INDIRECT("Table!A" &amp; $X120):INDIRECT("Table!" &amp; $AA$210 &amp; $X120),0))))/1024)</f>
        <v/>
      </c>
      <c r="K120" s="24" t="str">
        <f ca="1">IF(ISERROR(MATCH(L$1,INDIRECT("Table!A"&amp;$X120):INDIRECT("Table!" &amp; $AA$210 &amp; $X120),0)),"",INDIRECT(CONCATENATE("Table!",ADDRESS($T120,MATCH(L$1,INDIRECT("Table!A" &amp; $X120):INDIRECT("Table!" &amp; $AA$210 &amp; $X120),0))))/1024)</f>
        <v/>
      </c>
      <c r="L120" s="24" t="str">
        <f ca="1">IF(ISERROR(MATCH(M$1,INDIRECT("Table!A"&amp;$X120):INDIRECT("Table!" &amp; $AA$210 &amp; $X120),0)),"",INDIRECT(CONCATENATE("Table!",ADDRESS($T120,MATCH(M$1,INDIRECT("Table!A" &amp; $X120):INDIRECT("Table!" &amp; $AA$210 &amp; $X120),0))))/1024)</f>
        <v/>
      </c>
      <c r="M120" s="24" t="str">
        <f ca="1">IF(ISERROR(MATCH(N$1,INDIRECT("Table!A"&amp;$X120):INDIRECT("Table!" &amp; $AA$210 &amp; $X120),0)),"",INDIRECT(CONCATENATE("Table!",ADDRESS($T120,MATCH(N$1,INDIRECT("Table!A" &amp; $X120):INDIRECT("Table!" &amp; $AA$210 &amp; $X120),0))))/1024)</f>
        <v/>
      </c>
      <c r="N120" s="24" t="str">
        <f ca="1">IF(ISERROR(MATCH(O$1,INDIRECT("Table!A"&amp;$X120):INDIRECT("Table!" &amp; $AA$210 &amp; $X120),0)),"",INDIRECT(CONCATENATE("Table!",ADDRESS($T120,MATCH(O$1,INDIRECT("Table!A" &amp; $X120):INDIRECT("Table!" &amp; $AA$210 &amp; $X120),0))))/1024)</f>
        <v/>
      </c>
      <c r="O120" s="24"/>
      <c r="P120" s="276"/>
      <c r="Q120" s="24"/>
      <c r="R120" s="163"/>
      <c r="S120" s="163"/>
      <c r="T120" s="24"/>
      <c r="U120" s="163"/>
      <c r="V120" s="163"/>
      <c r="W120" s="163"/>
      <c r="X120" s="24"/>
      <c r="Y120" s="163"/>
      <c r="Z120" s="163"/>
      <c r="AA120" s="31"/>
    </row>
    <row r="121" spans="2:27">
      <c r="B121" s="24" t="str">
        <f ca="1">IF(ISERROR(MATCH(B$1,INDIRECT("Table!A"&amp;$X121):INDIRECT("Table!" &amp; $AA$210 &amp; $X121),0)),"",INDIRECT(CONCATENATE("Table!",ADDRESS($T121,MATCH(B$1,INDIRECT("Table!A" &amp; $X121):INDIRECT("Table!" &amp; $AA$210 &amp; $X121),0))))/1024)</f>
        <v/>
      </c>
      <c r="C121" s="24" t="str">
        <f ca="1">IF(ISERROR(MATCH(C$1,INDIRECT("Table!A"&amp;$X121):INDIRECT("Table!" &amp; $AA$210 &amp; $X121),0)),"",INDIRECT(CONCATENATE("Table!",ADDRESS($T121,MATCH(C$1,INDIRECT("Table!A" &amp; $X121):INDIRECT("Table!" &amp; $AA$210 &amp; $X121),0))))/1024)</f>
        <v/>
      </c>
      <c r="D121" s="24" t="str">
        <f ca="1">IF(ISERROR(MATCH(D$1,INDIRECT("Table!A"&amp;$X121):INDIRECT("Table!" &amp; $AA$210 &amp; $X121),0)),"",INDIRECT(CONCATENATE("Table!",ADDRESS($T121,MATCH(D$1,INDIRECT("Table!A" &amp; $X121):INDIRECT("Table!" &amp; $AA$210 &amp; $X121),0))))/1024)</f>
        <v/>
      </c>
      <c r="E121" s="24" t="str">
        <f ca="1">IF(ISERROR(MATCH(E$1,INDIRECT("Table!A"&amp;$X121):INDIRECT("Table!" &amp; $AA$210 &amp; $X121),0)),"",INDIRECT(CONCATENATE("Table!",ADDRESS($T121,MATCH(E$1,INDIRECT("Table!A" &amp; $X121):INDIRECT("Table!" &amp; $AA$210 &amp; $X121),0))))/1024)</f>
        <v/>
      </c>
      <c r="F121" s="24" t="str">
        <f ca="1">IF(ISERROR(MATCH(F$1,INDIRECT("Table!A"&amp;$X121):INDIRECT("Table!" &amp; $AA$210 &amp; $X121),0)),"",INDIRECT(CONCATENATE("Table!",ADDRESS($T121,MATCH(F$1,INDIRECT("Table!A" &amp; $X121):INDIRECT("Table!" &amp; $AA$210 &amp; $X121),0))))/1024)</f>
        <v/>
      </c>
      <c r="G121" s="24" t="str">
        <f ca="1">IF(ISERROR(MATCH(G$1,INDIRECT("Table!A"&amp;$X121):INDIRECT("Table!" &amp; $AA$210 &amp; $X121),0)),"",INDIRECT(CONCATENATE("Table!",ADDRESS($T121,MATCH(G$1,INDIRECT("Table!A" &amp; $X121):INDIRECT("Table!" &amp; $AA$210 &amp; $X121),0))))/1024)</f>
        <v/>
      </c>
      <c r="H121" s="24" t="str">
        <f ca="1">IF(ISERROR(MATCH(H$1,INDIRECT("Table!A"&amp;$X121):INDIRECT("Table!" &amp; $AA$210 &amp; $X121),0)),"",INDIRECT(CONCATENATE("Table!",ADDRESS($T121,MATCH(H$1,INDIRECT("Table!A" &amp; $X121):INDIRECT("Table!" &amp; $AA$210 &amp; $X121),0))))/1024)</f>
        <v/>
      </c>
      <c r="K121" s="24" t="str">
        <f ca="1">IF(ISERROR(MATCH(L$1,INDIRECT("Table!A"&amp;$X121):INDIRECT("Table!" &amp; $AA$210 &amp; $X121),0)),"",INDIRECT(CONCATENATE("Table!",ADDRESS($T121,MATCH(L$1,INDIRECT("Table!A" &amp; $X121):INDIRECT("Table!" &amp; $AA$210 &amp; $X121),0))))/1024)</f>
        <v/>
      </c>
      <c r="L121" s="24" t="str">
        <f ca="1">IF(ISERROR(MATCH(M$1,INDIRECT("Table!A"&amp;$X121):INDIRECT("Table!" &amp; $AA$210 &amp; $X121),0)),"",INDIRECT(CONCATENATE("Table!",ADDRESS($T121,MATCH(M$1,INDIRECT("Table!A" &amp; $X121):INDIRECT("Table!" &amp; $AA$210 &amp; $X121),0))))/1024)</f>
        <v/>
      </c>
      <c r="M121" s="24" t="str">
        <f ca="1">IF(ISERROR(MATCH(N$1,INDIRECT("Table!A"&amp;$X121):INDIRECT("Table!" &amp; $AA$210 &amp; $X121),0)),"",INDIRECT(CONCATENATE("Table!",ADDRESS($T121,MATCH(N$1,INDIRECT("Table!A" &amp; $X121):INDIRECT("Table!" &amp; $AA$210 &amp; $X121),0))))/1024)</f>
        <v/>
      </c>
      <c r="N121" s="24" t="str">
        <f ca="1">IF(ISERROR(MATCH(O$1,INDIRECT("Table!A"&amp;$X121):INDIRECT("Table!" &amp; $AA$210 &amp; $X121),0)),"",INDIRECT(CONCATENATE("Table!",ADDRESS($T121,MATCH(O$1,INDIRECT("Table!A" &amp; $X121):INDIRECT("Table!" &amp; $AA$210 &amp; $X121),0))))/1024)</f>
        <v/>
      </c>
      <c r="O121" s="24"/>
      <c r="P121" s="276"/>
      <c r="Q121" s="24"/>
      <c r="R121" s="162"/>
      <c r="S121" s="162"/>
      <c r="T121" s="24"/>
      <c r="U121" s="162"/>
      <c r="V121" s="162"/>
      <c r="W121" s="162"/>
      <c r="X121" s="24"/>
      <c r="Y121" s="162"/>
      <c r="Z121" s="162"/>
      <c r="AA121" s="31"/>
    </row>
    <row r="122" spans="2:27">
      <c r="B122" s="24" t="str">
        <f ca="1">IF(ISERROR(MATCH(B$1,INDIRECT("Table!A"&amp;$X122):INDIRECT("Table!" &amp; $AA$210 &amp; $X122),0)),"",INDIRECT(CONCATENATE("Table!",ADDRESS($T122,MATCH(B$1,INDIRECT("Table!A" &amp; $X122):INDIRECT("Table!" &amp; $AA$210 &amp; $X122),0))))/1024)</f>
        <v/>
      </c>
      <c r="C122" s="24" t="str">
        <f ca="1">IF(ISERROR(MATCH(C$1,INDIRECT("Table!A"&amp;$X122):INDIRECT("Table!" &amp; $AA$210 &amp; $X122),0)),"",INDIRECT(CONCATENATE("Table!",ADDRESS($T122,MATCH(C$1,INDIRECT("Table!A" &amp; $X122):INDIRECT("Table!" &amp; $AA$210 &amp; $X122),0))))/1024)</f>
        <v/>
      </c>
      <c r="D122" s="24" t="str">
        <f ca="1">IF(ISERROR(MATCH(D$1,INDIRECT("Table!A"&amp;$X122):INDIRECT("Table!" &amp; $AA$210 &amp; $X122),0)),"",INDIRECT(CONCATENATE("Table!",ADDRESS($T122,MATCH(D$1,INDIRECT("Table!A" &amp; $X122):INDIRECT("Table!" &amp; $AA$210 &amp; $X122),0))))/1024)</f>
        <v/>
      </c>
      <c r="E122" s="24" t="str">
        <f ca="1">IF(ISERROR(MATCH(E$1,INDIRECT("Table!A"&amp;$X122):INDIRECT("Table!" &amp; $AA$210 &amp; $X122),0)),"",INDIRECT(CONCATENATE("Table!",ADDRESS($T122,MATCH(E$1,INDIRECT("Table!A" &amp; $X122):INDIRECT("Table!" &amp; $AA$210 &amp; $X122),0))))/1024)</f>
        <v/>
      </c>
      <c r="F122" s="24" t="str">
        <f ca="1">IF(ISERROR(MATCH(F$1,INDIRECT("Table!A"&amp;$X122):INDIRECT("Table!" &amp; $AA$210 &amp; $X122),0)),"",INDIRECT(CONCATENATE("Table!",ADDRESS($T122,MATCH(F$1,INDIRECT("Table!A" &amp; $X122):INDIRECT("Table!" &amp; $AA$210 &amp; $X122),0))))/1024)</f>
        <v/>
      </c>
      <c r="G122" s="24" t="str">
        <f ca="1">IF(ISERROR(MATCH(G$1,INDIRECT("Table!A"&amp;$X122):INDIRECT("Table!" &amp; $AA$210 &amp; $X122),0)),"",INDIRECT(CONCATENATE("Table!",ADDRESS($T122,MATCH(G$1,INDIRECT("Table!A" &amp; $X122):INDIRECT("Table!" &amp; $AA$210 &amp; $X122),0))))/1024)</f>
        <v/>
      </c>
      <c r="H122" s="24" t="str">
        <f ca="1">IF(ISERROR(MATCH(H$1,INDIRECT("Table!A"&amp;$X122):INDIRECT("Table!" &amp; $AA$210 &amp; $X122),0)),"",INDIRECT(CONCATENATE("Table!",ADDRESS($T122,MATCH(H$1,INDIRECT("Table!A" &amp; $X122):INDIRECT("Table!" &amp; $AA$210 &amp; $X122),0))))/1024)</f>
        <v/>
      </c>
      <c r="K122" s="24" t="str">
        <f ca="1">IF(ISERROR(MATCH(L$1,INDIRECT("Table!A"&amp;$X122):INDIRECT("Table!" &amp; $AA$210 &amp; $X122),0)),"",INDIRECT(CONCATENATE("Table!",ADDRESS($T122,MATCH(L$1,INDIRECT("Table!A" &amp; $X122):INDIRECT("Table!" &amp; $AA$210 &amp; $X122),0))))/1024)</f>
        <v/>
      </c>
      <c r="L122" s="24" t="str">
        <f ca="1">IF(ISERROR(MATCH(M$1,INDIRECT("Table!A"&amp;$X122):INDIRECT("Table!" &amp; $AA$210 &amp; $X122),0)),"",INDIRECT(CONCATENATE("Table!",ADDRESS($T122,MATCH(M$1,INDIRECT("Table!A" &amp; $X122):INDIRECT("Table!" &amp; $AA$210 &amp; $X122),0))))/1024)</f>
        <v/>
      </c>
      <c r="M122" s="24" t="str">
        <f ca="1">IF(ISERROR(MATCH(N$1,INDIRECT("Table!A"&amp;$X122):INDIRECT("Table!" &amp; $AA$210 &amp; $X122),0)),"",INDIRECT(CONCATENATE("Table!",ADDRESS($T122,MATCH(N$1,INDIRECT("Table!A" &amp; $X122):INDIRECT("Table!" &amp; $AA$210 &amp; $X122),0))))/1024)</f>
        <v/>
      </c>
      <c r="N122" s="24" t="str">
        <f ca="1">IF(ISERROR(MATCH(O$1,INDIRECT("Table!A"&amp;$X122):INDIRECT("Table!" &amp; $AA$210 &amp; $X122),0)),"",INDIRECT(CONCATENATE("Table!",ADDRESS($T122,MATCH(O$1,INDIRECT("Table!A" &amp; $X122):INDIRECT("Table!" &amp; $AA$210 &amp; $X122),0))))/1024)</f>
        <v/>
      </c>
      <c r="O122" s="24"/>
      <c r="P122" s="276"/>
      <c r="Q122" s="24"/>
      <c r="R122" s="161"/>
      <c r="S122" s="161"/>
      <c r="T122" s="24"/>
      <c r="U122" s="161"/>
      <c r="V122" s="161"/>
      <c r="W122" s="161"/>
      <c r="X122" s="24"/>
      <c r="Y122" s="161"/>
      <c r="Z122" s="161"/>
      <c r="AA122" s="31"/>
    </row>
    <row r="123" spans="2:27">
      <c r="B123" s="24" t="str">
        <f ca="1">IF(ISERROR(MATCH(B$1,INDIRECT("Table!A"&amp;$X123):INDIRECT("Table!" &amp; $AA$210 &amp; $X123),0)),"",INDIRECT(CONCATENATE("Table!",ADDRESS($T123,MATCH(B$1,INDIRECT("Table!A" &amp; $X123):INDIRECT("Table!" &amp; $AA$210 &amp; $X123),0))))/1024)</f>
        <v/>
      </c>
      <c r="C123" s="24" t="str">
        <f ca="1">IF(ISERROR(MATCH(C$1,INDIRECT("Table!A"&amp;$X123):INDIRECT("Table!" &amp; $AA$210 &amp; $X123),0)),"",INDIRECT(CONCATENATE("Table!",ADDRESS($T123,MATCH(C$1,INDIRECT("Table!A" &amp; $X123):INDIRECT("Table!" &amp; $AA$210 &amp; $X123),0))))/1024)</f>
        <v/>
      </c>
      <c r="D123" s="24" t="str">
        <f ca="1">IF(ISERROR(MATCH(D$1,INDIRECT("Table!A"&amp;$X123):INDIRECT("Table!" &amp; $AA$210 &amp; $X123),0)),"",INDIRECT(CONCATENATE("Table!",ADDRESS($T123,MATCH(D$1,INDIRECT("Table!A" &amp; $X123):INDIRECT("Table!" &amp; $AA$210 &amp; $X123),0))))/1024)</f>
        <v/>
      </c>
      <c r="E123" s="24" t="str">
        <f ca="1">IF(ISERROR(MATCH(E$1,INDIRECT("Table!A"&amp;$X123):INDIRECT("Table!" &amp; $AA$210 &amp; $X123),0)),"",INDIRECT(CONCATENATE("Table!",ADDRESS($T123,MATCH(E$1,INDIRECT("Table!A" &amp; $X123):INDIRECT("Table!" &amp; $AA$210 &amp; $X123),0))))/1024)</f>
        <v/>
      </c>
      <c r="F123" s="24" t="str">
        <f ca="1">IF(ISERROR(MATCH(F$1,INDIRECT("Table!A"&amp;$X123):INDIRECT("Table!" &amp; $AA$210 &amp; $X123),0)),"",INDIRECT(CONCATENATE("Table!",ADDRESS($T123,MATCH(F$1,INDIRECT("Table!A" &amp; $X123):INDIRECT("Table!" &amp; $AA$210 &amp; $X123),0))))/1024)</f>
        <v/>
      </c>
      <c r="G123" s="24" t="str">
        <f ca="1">IF(ISERROR(MATCH(G$1,INDIRECT("Table!A"&amp;$X123):INDIRECT("Table!" &amp; $AA$210 &amp; $X123),0)),"",INDIRECT(CONCATENATE("Table!",ADDRESS($T123,MATCH(G$1,INDIRECT("Table!A" &amp; $X123):INDIRECT("Table!" &amp; $AA$210 &amp; $X123),0))))/1024)</f>
        <v/>
      </c>
      <c r="H123" s="24" t="str">
        <f ca="1">IF(ISERROR(MATCH(H$1,INDIRECT("Table!A"&amp;$X123):INDIRECT("Table!" &amp; $AA$210 &amp; $X123),0)),"",INDIRECT(CONCATENATE("Table!",ADDRESS($T123,MATCH(H$1,INDIRECT("Table!A" &amp; $X123):INDIRECT("Table!" &amp; $AA$210 &amp; $X123),0))))/1024)</f>
        <v/>
      </c>
      <c r="K123" s="24" t="str">
        <f ca="1">IF(ISERROR(MATCH(L$1,INDIRECT("Table!A"&amp;$X123):INDIRECT("Table!" &amp; $AA$210 &amp; $X123),0)),"",INDIRECT(CONCATENATE("Table!",ADDRESS($T123,MATCH(L$1,INDIRECT("Table!A" &amp; $X123):INDIRECT("Table!" &amp; $AA$210 &amp; $X123),0))))/1024)</f>
        <v/>
      </c>
      <c r="L123" s="24" t="str">
        <f ca="1">IF(ISERROR(MATCH(M$1,INDIRECT("Table!A"&amp;$X123):INDIRECT("Table!" &amp; $AA$210 &amp; $X123),0)),"",INDIRECT(CONCATENATE("Table!",ADDRESS($T123,MATCH(M$1,INDIRECT("Table!A" &amp; $X123):INDIRECT("Table!" &amp; $AA$210 &amp; $X123),0))))/1024)</f>
        <v/>
      </c>
      <c r="M123" s="24" t="str">
        <f ca="1">IF(ISERROR(MATCH(N$1,INDIRECT("Table!A"&amp;$X123):INDIRECT("Table!" &amp; $AA$210 &amp; $X123),0)),"",INDIRECT(CONCATENATE("Table!",ADDRESS($T123,MATCH(N$1,INDIRECT("Table!A" &amp; $X123):INDIRECT("Table!" &amp; $AA$210 &amp; $X123),0))))/1024)</f>
        <v/>
      </c>
      <c r="N123" s="24" t="str">
        <f ca="1">IF(ISERROR(MATCH(O$1,INDIRECT("Table!A"&amp;$X123):INDIRECT("Table!" &amp; $AA$210 &amp; $X123),0)),"",INDIRECT(CONCATENATE("Table!",ADDRESS($T123,MATCH(O$1,INDIRECT("Table!A" &amp; $X123):INDIRECT("Table!" &amp; $AA$210 &amp; $X123),0))))/1024)</f>
        <v/>
      </c>
      <c r="O123" s="24"/>
      <c r="P123" s="276"/>
      <c r="Q123" s="24"/>
      <c r="R123" s="160"/>
      <c r="S123" s="160"/>
      <c r="T123" s="24"/>
      <c r="U123" s="160"/>
      <c r="V123" s="160"/>
      <c r="W123" s="160"/>
      <c r="X123" s="24"/>
      <c r="Y123" s="160"/>
      <c r="Z123" s="160"/>
      <c r="AA123" s="31"/>
    </row>
    <row r="124" spans="2:27">
      <c r="B124" s="24" t="str">
        <f ca="1">IF(ISERROR(MATCH(B$1,INDIRECT("Table!A"&amp;$X124):INDIRECT("Table!" &amp; $AA$210 &amp; $X124),0)),"",INDIRECT(CONCATENATE("Table!",ADDRESS($T124,MATCH(B$1,INDIRECT("Table!A" &amp; $X124):INDIRECT("Table!" &amp; $AA$210 &amp; $X124),0))))/1024)</f>
        <v/>
      </c>
      <c r="C124" s="24" t="str">
        <f ca="1">IF(ISERROR(MATCH(C$1,INDIRECT("Table!A"&amp;$X124):INDIRECT("Table!" &amp; $AA$210 &amp; $X124),0)),"",INDIRECT(CONCATENATE("Table!",ADDRESS($T124,MATCH(C$1,INDIRECT("Table!A" &amp; $X124):INDIRECT("Table!" &amp; $AA$210 &amp; $X124),0))))/1024)</f>
        <v/>
      </c>
      <c r="D124" s="24" t="str">
        <f ca="1">IF(ISERROR(MATCH(D$1,INDIRECT("Table!A"&amp;$X124):INDIRECT("Table!" &amp; $AA$210 &amp; $X124),0)),"",INDIRECT(CONCATENATE("Table!",ADDRESS($T124,MATCH(D$1,INDIRECT("Table!A" &amp; $X124):INDIRECT("Table!" &amp; $AA$210 &amp; $X124),0))))/1024)</f>
        <v/>
      </c>
      <c r="E124" s="24" t="str">
        <f ca="1">IF(ISERROR(MATCH(E$1,INDIRECT("Table!A"&amp;$X124):INDIRECT("Table!" &amp; $AA$210 &amp; $X124),0)),"",INDIRECT(CONCATENATE("Table!",ADDRESS($T124,MATCH(E$1,INDIRECT("Table!A" &amp; $X124):INDIRECT("Table!" &amp; $AA$210 &amp; $X124),0))))/1024)</f>
        <v/>
      </c>
      <c r="F124" s="24" t="str">
        <f ca="1">IF(ISERROR(MATCH(F$1,INDIRECT("Table!A"&amp;$X124):INDIRECT("Table!" &amp; $AA$210 &amp; $X124),0)),"",INDIRECT(CONCATENATE("Table!",ADDRESS($T124,MATCH(F$1,INDIRECT("Table!A" &amp; $X124):INDIRECT("Table!" &amp; $AA$210 &amp; $X124),0))))/1024)</f>
        <v/>
      </c>
      <c r="G124" s="24" t="str">
        <f ca="1">IF(ISERROR(MATCH(G$1,INDIRECT("Table!A"&amp;$X124):INDIRECT("Table!" &amp; $AA$210 &amp; $X124),0)),"",INDIRECT(CONCATENATE("Table!",ADDRESS($T124,MATCH(G$1,INDIRECT("Table!A" &amp; $X124):INDIRECT("Table!" &amp; $AA$210 &amp; $X124),0))))/1024)</f>
        <v/>
      </c>
      <c r="H124" s="24" t="str">
        <f ca="1">IF(ISERROR(MATCH(H$1,INDIRECT("Table!A"&amp;$X124):INDIRECT("Table!" &amp; $AA$210 &amp; $X124),0)),"",INDIRECT(CONCATENATE("Table!",ADDRESS($T124,MATCH(H$1,INDIRECT("Table!A" &amp; $X124):INDIRECT("Table!" &amp; $AA$210 &amp; $X124),0))))/1024)</f>
        <v/>
      </c>
      <c r="K124" s="24" t="str">
        <f ca="1">IF(ISERROR(MATCH(L$1,INDIRECT("Table!A"&amp;$X124):INDIRECT("Table!" &amp; $AA$210 &amp; $X124),0)),"",INDIRECT(CONCATENATE("Table!",ADDRESS($T124,MATCH(L$1,INDIRECT("Table!A" &amp; $X124):INDIRECT("Table!" &amp; $AA$210 &amp; $X124),0))))/1024)</f>
        <v/>
      </c>
      <c r="L124" s="24" t="str">
        <f ca="1">IF(ISERROR(MATCH(M$1,INDIRECT("Table!A"&amp;$X124):INDIRECT("Table!" &amp; $AA$210 &amp; $X124),0)),"",INDIRECT(CONCATENATE("Table!",ADDRESS($T124,MATCH(M$1,INDIRECT("Table!A" &amp; $X124):INDIRECT("Table!" &amp; $AA$210 &amp; $X124),0))))/1024)</f>
        <v/>
      </c>
      <c r="M124" s="24" t="str">
        <f ca="1">IF(ISERROR(MATCH(N$1,INDIRECT("Table!A"&amp;$X124):INDIRECT("Table!" &amp; $AA$210 &amp; $X124),0)),"",INDIRECT(CONCATENATE("Table!",ADDRESS($T124,MATCH(N$1,INDIRECT("Table!A" &amp; $X124):INDIRECT("Table!" &amp; $AA$210 &amp; $X124),0))))/1024)</f>
        <v/>
      </c>
      <c r="N124" s="24" t="str">
        <f ca="1">IF(ISERROR(MATCH(O$1,INDIRECT("Table!A"&amp;$X124):INDIRECT("Table!" &amp; $AA$210 &amp; $X124),0)),"",INDIRECT(CONCATENATE("Table!",ADDRESS($T124,MATCH(O$1,INDIRECT("Table!A" &amp; $X124):INDIRECT("Table!" &amp; $AA$210 &amp; $X124),0))))/1024)</f>
        <v/>
      </c>
      <c r="O124" s="24"/>
      <c r="P124" s="276"/>
      <c r="Q124" s="24"/>
      <c r="R124" s="159"/>
      <c r="S124" s="159"/>
      <c r="T124" s="24"/>
      <c r="U124" s="159"/>
      <c r="V124" s="159"/>
      <c r="W124" s="159"/>
      <c r="X124" s="24"/>
      <c r="Y124" s="159"/>
      <c r="Z124" s="159"/>
      <c r="AA124" s="31"/>
    </row>
    <row r="125" spans="2:27">
      <c r="B125" s="24" t="str">
        <f ca="1">IF(ISERROR(MATCH(B$1,INDIRECT("Table!A"&amp;$X125):INDIRECT("Table!" &amp; $AA$210 &amp; $X125),0)),"",INDIRECT(CONCATENATE("Table!",ADDRESS($T125,MATCH(B$1,INDIRECT("Table!A" &amp; $X125):INDIRECT("Table!" &amp; $AA$210 &amp; $X125),0))))/1024)</f>
        <v/>
      </c>
      <c r="C125" s="24" t="str">
        <f ca="1">IF(ISERROR(MATCH(C$1,INDIRECT("Table!A"&amp;$X125):INDIRECT("Table!" &amp; $AA$210 &amp; $X125),0)),"",INDIRECT(CONCATENATE("Table!",ADDRESS($T125,MATCH(C$1,INDIRECT("Table!A" &amp; $X125):INDIRECT("Table!" &amp; $AA$210 &amp; $X125),0))))/1024)</f>
        <v/>
      </c>
      <c r="D125" s="24" t="str">
        <f ca="1">IF(ISERROR(MATCH(D$1,INDIRECT("Table!A"&amp;$X125):INDIRECT("Table!" &amp; $AA$210 &amp; $X125),0)),"",INDIRECT(CONCATENATE("Table!",ADDRESS($T125,MATCH(D$1,INDIRECT("Table!A" &amp; $X125):INDIRECT("Table!" &amp; $AA$210 &amp; $X125),0))))/1024)</f>
        <v/>
      </c>
      <c r="E125" s="24" t="str">
        <f ca="1">IF(ISERROR(MATCH(E$1,INDIRECT("Table!A"&amp;$X125):INDIRECT("Table!" &amp; $AA$210 &amp; $X125),0)),"",INDIRECT(CONCATENATE("Table!",ADDRESS($T125,MATCH(E$1,INDIRECT("Table!A" &amp; $X125):INDIRECT("Table!" &amp; $AA$210 &amp; $X125),0))))/1024)</f>
        <v/>
      </c>
      <c r="F125" s="24" t="str">
        <f ca="1">IF(ISERROR(MATCH(F$1,INDIRECT("Table!A"&amp;$X125):INDIRECT("Table!" &amp; $AA$210 &amp; $X125),0)),"",INDIRECT(CONCATENATE("Table!",ADDRESS($T125,MATCH(F$1,INDIRECT("Table!A" &amp; $X125):INDIRECT("Table!" &amp; $AA$210 &amp; $X125),0))))/1024)</f>
        <v/>
      </c>
      <c r="G125" s="24" t="str">
        <f ca="1">IF(ISERROR(MATCH(G$1,INDIRECT("Table!A"&amp;$X125):INDIRECT("Table!" &amp; $AA$210 &amp; $X125),0)),"",INDIRECT(CONCATENATE("Table!",ADDRESS($T125,MATCH(G$1,INDIRECT("Table!A" &amp; $X125):INDIRECT("Table!" &amp; $AA$210 &amp; $X125),0))))/1024)</f>
        <v/>
      </c>
      <c r="H125" s="24" t="str">
        <f ca="1">IF(ISERROR(MATCH(H$1,INDIRECT("Table!A"&amp;$X125):INDIRECT("Table!" &amp; $AA$210 &amp; $X125),0)),"",INDIRECT(CONCATENATE("Table!",ADDRESS($T125,MATCH(H$1,INDIRECT("Table!A" &amp; $X125):INDIRECT("Table!" &amp; $AA$210 &amp; $X125),0))))/1024)</f>
        <v/>
      </c>
      <c r="K125" s="24" t="str">
        <f ca="1">IF(ISERROR(MATCH(L$1,INDIRECT("Table!A"&amp;$X125):INDIRECT("Table!" &amp; $AA$210 &amp; $X125),0)),"",INDIRECT(CONCATENATE("Table!",ADDRESS($T125,MATCH(L$1,INDIRECT("Table!A" &amp; $X125):INDIRECT("Table!" &amp; $AA$210 &amp; $X125),0))))/1024)</f>
        <v/>
      </c>
      <c r="L125" s="24" t="str">
        <f ca="1">IF(ISERROR(MATCH(M$1,INDIRECT("Table!A"&amp;$X125):INDIRECT("Table!" &amp; $AA$210 &amp; $X125),0)),"",INDIRECT(CONCATENATE("Table!",ADDRESS($T125,MATCH(M$1,INDIRECT("Table!A" &amp; $X125):INDIRECT("Table!" &amp; $AA$210 &amp; $X125),0))))/1024)</f>
        <v/>
      </c>
      <c r="M125" s="24" t="str">
        <f ca="1">IF(ISERROR(MATCH(N$1,INDIRECT("Table!A"&amp;$X125):INDIRECT("Table!" &amp; $AA$210 &amp; $X125),0)),"",INDIRECT(CONCATENATE("Table!",ADDRESS($T125,MATCH(N$1,INDIRECT("Table!A" &amp; $X125):INDIRECT("Table!" &amp; $AA$210 &amp; $X125),0))))/1024)</f>
        <v/>
      </c>
      <c r="N125" s="24" t="str">
        <f ca="1">IF(ISERROR(MATCH(O$1,INDIRECT("Table!A"&amp;$X125):INDIRECT("Table!" &amp; $AA$210 &amp; $X125),0)),"",INDIRECT(CONCATENATE("Table!",ADDRESS($T125,MATCH(O$1,INDIRECT("Table!A" &amp; $X125):INDIRECT("Table!" &amp; $AA$210 &amp; $X125),0))))/1024)</f>
        <v/>
      </c>
      <c r="O125" s="24"/>
      <c r="P125" s="276"/>
      <c r="Q125" s="24"/>
      <c r="R125" s="158"/>
      <c r="S125" s="158"/>
      <c r="T125" s="24"/>
      <c r="U125" s="158"/>
      <c r="V125" s="158"/>
      <c r="W125" s="158"/>
      <c r="X125" s="24"/>
      <c r="Y125" s="158"/>
      <c r="Z125" s="158"/>
      <c r="AA125" s="31"/>
    </row>
    <row r="126" spans="2:27">
      <c r="B126" s="24" t="str">
        <f ca="1">IF(ISERROR(MATCH(B$1,INDIRECT("Table!A"&amp;$X126):INDIRECT("Table!" &amp; $AA$210 &amp; $X126),0)),"",INDIRECT(CONCATENATE("Table!",ADDRESS($T126,MATCH(B$1,INDIRECT("Table!A" &amp; $X126):INDIRECT("Table!" &amp; $AA$210 &amp; $X126),0))))/1024)</f>
        <v/>
      </c>
      <c r="C126" s="24" t="str">
        <f ca="1">IF(ISERROR(MATCH(C$1,INDIRECT("Table!A"&amp;$X126):INDIRECT("Table!" &amp; $AA$210 &amp; $X126),0)),"",INDIRECT(CONCATENATE("Table!",ADDRESS($T126,MATCH(C$1,INDIRECT("Table!A" &amp; $X126):INDIRECT("Table!" &amp; $AA$210 &amp; $X126),0))))/1024)</f>
        <v/>
      </c>
      <c r="D126" s="24" t="str">
        <f ca="1">IF(ISERROR(MATCH(D$1,INDIRECT("Table!A"&amp;$X126):INDIRECT("Table!" &amp; $AA$210 &amp; $X126),0)),"",INDIRECT(CONCATENATE("Table!",ADDRESS($T126,MATCH(D$1,INDIRECT("Table!A" &amp; $X126):INDIRECT("Table!" &amp; $AA$210 &amp; $X126),0))))/1024)</f>
        <v/>
      </c>
      <c r="E126" s="24" t="str">
        <f ca="1">IF(ISERROR(MATCH(E$1,INDIRECT("Table!A"&amp;$X126):INDIRECT("Table!" &amp; $AA$210 &amp; $X126),0)),"",INDIRECT(CONCATENATE("Table!",ADDRESS($T126,MATCH(E$1,INDIRECT("Table!A" &amp; $X126):INDIRECT("Table!" &amp; $AA$210 &amp; $X126),0))))/1024)</f>
        <v/>
      </c>
      <c r="F126" s="24" t="str">
        <f ca="1">IF(ISERROR(MATCH(F$1,INDIRECT("Table!A"&amp;$X126):INDIRECT("Table!" &amp; $AA$210 &amp; $X126),0)),"",INDIRECT(CONCATENATE("Table!",ADDRESS($T126,MATCH(F$1,INDIRECT("Table!A" &amp; $X126):INDIRECT("Table!" &amp; $AA$210 &amp; $X126),0))))/1024)</f>
        <v/>
      </c>
      <c r="G126" s="24" t="str">
        <f ca="1">IF(ISERROR(MATCH(G$1,INDIRECT("Table!A"&amp;$X126):INDIRECT("Table!" &amp; $AA$210 &amp; $X126),0)),"",INDIRECT(CONCATENATE("Table!",ADDRESS($T126,MATCH(G$1,INDIRECT("Table!A" &amp; $X126):INDIRECT("Table!" &amp; $AA$210 &amp; $X126),0))))/1024)</f>
        <v/>
      </c>
      <c r="H126" s="24" t="str">
        <f ca="1">IF(ISERROR(MATCH(H$1,INDIRECT("Table!A"&amp;$X126):INDIRECT("Table!" &amp; $AA$210 &amp; $X126),0)),"",INDIRECT(CONCATENATE("Table!",ADDRESS($T126,MATCH(H$1,INDIRECT("Table!A" &amp; $X126):INDIRECT("Table!" &amp; $AA$210 &amp; $X126),0))))/1024)</f>
        <v/>
      </c>
      <c r="K126" s="24" t="str">
        <f ca="1">IF(ISERROR(MATCH(L$1,INDIRECT("Table!A"&amp;$X126):INDIRECT("Table!" &amp; $AA$210 &amp; $X126),0)),"",INDIRECT(CONCATENATE("Table!",ADDRESS($T126,MATCH(L$1,INDIRECT("Table!A" &amp; $X126):INDIRECT("Table!" &amp; $AA$210 &amp; $X126),0))))/1024)</f>
        <v/>
      </c>
      <c r="L126" s="24" t="str">
        <f ca="1">IF(ISERROR(MATCH(M$1,INDIRECT("Table!A"&amp;$X126):INDIRECT("Table!" &amp; $AA$210 &amp; $X126),0)),"",INDIRECT(CONCATENATE("Table!",ADDRESS($T126,MATCH(M$1,INDIRECT("Table!A" &amp; $X126):INDIRECT("Table!" &amp; $AA$210 &amp; $X126),0))))/1024)</f>
        <v/>
      </c>
      <c r="M126" s="24" t="str">
        <f ca="1">IF(ISERROR(MATCH(N$1,INDIRECT("Table!A"&amp;$X126):INDIRECT("Table!" &amp; $AA$210 &amp; $X126),0)),"",INDIRECT(CONCATENATE("Table!",ADDRESS($T126,MATCH(N$1,INDIRECT("Table!A" &amp; $X126):INDIRECT("Table!" &amp; $AA$210 &amp; $X126),0))))/1024)</f>
        <v/>
      </c>
      <c r="N126" s="24" t="str">
        <f ca="1">IF(ISERROR(MATCH(O$1,INDIRECT("Table!A"&amp;$X126):INDIRECT("Table!" &amp; $AA$210 &amp; $X126),0)),"",INDIRECT(CONCATENATE("Table!",ADDRESS($T126,MATCH(O$1,INDIRECT("Table!A" &amp; $X126):INDIRECT("Table!" &amp; $AA$210 &amp; $X126),0))))/1024)</f>
        <v/>
      </c>
      <c r="O126" s="24"/>
      <c r="P126" s="276"/>
      <c r="Q126" s="24"/>
      <c r="R126" s="157"/>
      <c r="S126" s="157"/>
      <c r="T126" s="24"/>
      <c r="U126" s="157"/>
      <c r="V126" s="157"/>
      <c r="W126" s="157"/>
      <c r="X126" s="24"/>
      <c r="Y126" s="157"/>
      <c r="Z126" s="157"/>
      <c r="AA126" s="31"/>
    </row>
    <row r="127" spans="2:27">
      <c r="B127" s="24" t="str">
        <f ca="1">IF(ISERROR(MATCH(B$1,INDIRECT("Table!A"&amp;$X127):INDIRECT("Table!" &amp; $AA$210 &amp; $X127),0)),"",INDIRECT(CONCATENATE("Table!",ADDRESS($T127,MATCH(B$1,INDIRECT("Table!A" &amp; $X127):INDIRECT("Table!" &amp; $AA$210 &amp; $X127),0))))/1024)</f>
        <v/>
      </c>
      <c r="C127" s="24" t="str">
        <f ca="1">IF(ISERROR(MATCH(C$1,INDIRECT("Table!A"&amp;$X127):INDIRECT("Table!" &amp; $AA$210 &amp; $X127),0)),"",INDIRECT(CONCATENATE("Table!",ADDRESS($T127,MATCH(C$1,INDIRECT("Table!A" &amp; $X127):INDIRECT("Table!" &amp; $AA$210 &amp; $X127),0))))/1024)</f>
        <v/>
      </c>
      <c r="D127" s="24" t="str">
        <f ca="1">IF(ISERROR(MATCH(D$1,INDIRECT("Table!A"&amp;$X127):INDIRECT("Table!" &amp; $AA$210 &amp; $X127),0)),"",INDIRECT(CONCATENATE("Table!",ADDRESS($T127,MATCH(D$1,INDIRECT("Table!A" &amp; $X127):INDIRECT("Table!" &amp; $AA$210 &amp; $X127),0))))/1024)</f>
        <v/>
      </c>
      <c r="E127" s="24" t="str">
        <f ca="1">IF(ISERROR(MATCH(E$1,INDIRECT("Table!A"&amp;$X127):INDIRECT("Table!" &amp; $AA$210 &amp; $X127),0)),"",INDIRECT(CONCATENATE("Table!",ADDRESS($T127,MATCH(E$1,INDIRECT("Table!A" &amp; $X127):INDIRECT("Table!" &amp; $AA$210 &amp; $X127),0))))/1024)</f>
        <v/>
      </c>
      <c r="F127" s="24" t="str">
        <f ca="1">IF(ISERROR(MATCH(F$1,INDIRECT("Table!A"&amp;$X127):INDIRECT("Table!" &amp; $AA$210 &amp; $X127),0)),"",INDIRECT(CONCATENATE("Table!",ADDRESS($T127,MATCH(F$1,INDIRECT("Table!A" &amp; $X127):INDIRECT("Table!" &amp; $AA$210 &amp; $X127),0))))/1024)</f>
        <v/>
      </c>
      <c r="G127" s="24" t="str">
        <f ca="1">IF(ISERROR(MATCH(G$1,INDIRECT("Table!A"&amp;$X127):INDIRECT("Table!" &amp; $AA$210 &amp; $X127),0)),"",INDIRECT(CONCATENATE("Table!",ADDRESS($T127,MATCH(G$1,INDIRECT("Table!A" &amp; $X127):INDIRECT("Table!" &amp; $AA$210 &amp; $X127),0))))/1024)</f>
        <v/>
      </c>
      <c r="H127" s="24" t="str">
        <f ca="1">IF(ISERROR(MATCH(H$1,INDIRECT("Table!A"&amp;$X127):INDIRECT("Table!" &amp; $AA$210 &amp; $X127),0)),"",INDIRECT(CONCATENATE("Table!",ADDRESS($T127,MATCH(H$1,INDIRECT("Table!A" &amp; $X127):INDIRECT("Table!" &amp; $AA$210 &amp; $X127),0))))/1024)</f>
        <v/>
      </c>
      <c r="K127" s="24" t="str">
        <f ca="1">IF(ISERROR(MATCH(L$1,INDIRECT("Table!A"&amp;$X127):INDIRECT("Table!" &amp; $AA$210 &amp; $X127),0)),"",INDIRECT(CONCATENATE("Table!",ADDRESS($T127,MATCH(L$1,INDIRECT("Table!A" &amp; $X127):INDIRECT("Table!" &amp; $AA$210 &amp; $X127),0))))/1024)</f>
        <v/>
      </c>
      <c r="L127" s="24" t="str">
        <f ca="1">IF(ISERROR(MATCH(M$1,INDIRECT("Table!A"&amp;$X127):INDIRECT("Table!" &amp; $AA$210 &amp; $X127),0)),"",INDIRECT(CONCATENATE("Table!",ADDRESS($T127,MATCH(M$1,INDIRECT("Table!A" &amp; $X127):INDIRECT("Table!" &amp; $AA$210 &amp; $X127),0))))/1024)</f>
        <v/>
      </c>
      <c r="M127" s="24" t="str">
        <f ca="1">IF(ISERROR(MATCH(N$1,INDIRECT("Table!A"&amp;$X127):INDIRECT("Table!" &amp; $AA$210 &amp; $X127),0)),"",INDIRECT(CONCATENATE("Table!",ADDRESS($T127,MATCH(N$1,INDIRECT("Table!A" &amp; $X127):INDIRECT("Table!" &amp; $AA$210 &amp; $X127),0))))/1024)</f>
        <v/>
      </c>
      <c r="N127" s="24" t="str">
        <f ca="1">IF(ISERROR(MATCH(O$1,INDIRECT("Table!A"&amp;$X127):INDIRECT("Table!" &amp; $AA$210 &amp; $X127),0)),"",INDIRECT(CONCATENATE("Table!",ADDRESS($T127,MATCH(O$1,INDIRECT("Table!A" &amp; $X127):INDIRECT("Table!" &amp; $AA$210 &amp; $X127),0))))/1024)</f>
        <v/>
      </c>
      <c r="O127" s="24"/>
      <c r="P127" s="276"/>
      <c r="Q127" s="24"/>
      <c r="R127" s="156"/>
      <c r="S127" s="156"/>
      <c r="T127" s="24"/>
      <c r="U127" s="156"/>
      <c r="V127" s="156"/>
      <c r="W127" s="156"/>
      <c r="X127" s="24"/>
      <c r="Y127" s="156"/>
      <c r="Z127" s="156"/>
      <c r="AA127" s="156"/>
    </row>
    <row r="128" spans="2:27">
      <c r="B128" s="24" t="str">
        <f ca="1">IF(ISERROR(MATCH(B$1,INDIRECT("Table!A"&amp;$X128):INDIRECT("Table!" &amp; $AA$210 &amp; $X128),0)),"",INDIRECT(CONCATENATE("Table!",ADDRESS($T128,MATCH(B$1,INDIRECT("Table!A" &amp; $X128):INDIRECT("Table!" &amp; $AA$210 &amp; $X128),0))))/1024)</f>
        <v/>
      </c>
      <c r="C128" s="24" t="str">
        <f ca="1">IF(ISERROR(MATCH(C$1,INDIRECT("Table!A"&amp;$X128):INDIRECT("Table!" &amp; $AA$210 &amp; $X128),0)),"",INDIRECT(CONCATENATE("Table!",ADDRESS($T128,MATCH(C$1,INDIRECT("Table!A" &amp; $X128):INDIRECT("Table!" &amp; $AA$210 &amp; $X128),0))))/1024)</f>
        <v/>
      </c>
      <c r="D128" s="24" t="str">
        <f ca="1">IF(ISERROR(MATCH(D$1,INDIRECT("Table!A"&amp;$X128):INDIRECT("Table!" &amp; $AA$210 &amp; $X128),0)),"",INDIRECT(CONCATENATE("Table!",ADDRESS($T128,MATCH(D$1,INDIRECT("Table!A" &amp; $X128):INDIRECT("Table!" &amp; $AA$210 &amp; $X128),0))))/1024)</f>
        <v/>
      </c>
      <c r="E128" s="24" t="str">
        <f ca="1">IF(ISERROR(MATCH(E$1,INDIRECT("Table!A"&amp;$X128):INDIRECT("Table!" &amp; $AA$210 &amp; $X128),0)),"",INDIRECT(CONCATENATE("Table!",ADDRESS($T128,MATCH(E$1,INDIRECT("Table!A" &amp; $X128):INDIRECT("Table!" &amp; $AA$210 &amp; $X128),0))))/1024)</f>
        <v/>
      </c>
      <c r="F128" s="24" t="str">
        <f ca="1">IF(ISERROR(MATCH(F$1,INDIRECT("Table!A"&amp;$X128):INDIRECT("Table!" &amp; $AA$210 &amp; $X128),0)),"",INDIRECT(CONCATENATE("Table!",ADDRESS($T128,MATCH(F$1,INDIRECT("Table!A" &amp; $X128):INDIRECT("Table!" &amp; $AA$210 &amp; $X128),0))))/1024)</f>
        <v/>
      </c>
      <c r="G128" s="24" t="str">
        <f ca="1">IF(ISERROR(MATCH(G$1,INDIRECT("Table!A"&amp;$X128):INDIRECT("Table!" &amp; $AA$210 &amp; $X128),0)),"",INDIRECT(CONCATENATE("Table!",ADDRESS($T128,MATCH(G$1,INDIRECT("Table!A" &amp; $X128):INDIRECT("Table!" &amp; $AA$210 &amp; $X128),0))))/1024)</f>
        <v/>
      </c>
      <c r="H128" s="24" t="str">
        <f ca="1">IF(ISERROR(MATCH(H$1,INDIRECT("Table!A"&amp;$X128):INDIRECT("Table!" &amp; $AA$210 &amp; $X128),0)),"",INDIRECT(CONCATENATE("Table!",ADDRESS($T128,MATCH(H$1,INDIRECT("Table!A" &amp; $X128):INDIRECT("Table!" &amp; $AA$210 &amp; $X128),0))))/1024)</f>
        <v/>
      </c>
      <c r="K128" s="24" t="str">
        <f ca="1">IF(ISERROR(MATCH(L$1,INDIRECT("Table!A"&amp;$X128):INDIRECT("Table!" &amp; $AA$210 &amp; $X128),0)),"",INDIRECT(CONCATENATE("Table!",ADDRESS($T128,MATCH(L$1,INDIRECT("Table!A" &amp; $X128):INDIRECT("Table!" &amp; $AA$210 &amp; $X128),0))))/1024)</f>
        <v/>
      </c>
      <c r="L128" s="24" t="str">
        <f ca="1">IF(ISERROR(MATCH(M$1,INDIRECT("Table!A"&amp;$X128):INDIRECT("Table!" &amp; $AA$210 &amp; $X128),0)),"",INDIRECT(CONCATENATE("Table!",ADDRESS($T128,MATCH(M$1,INDIRECT("Table!A" &amp; $X128):INDIRECT("Table!" &amp; $AA$210 &amp; $X128),0))))/1024)</f>
        <v/>
      </c>
      <c r="M128" s="24" t="str">
        <f ca="1">IF(ISERROR(MATCH(N$1,INDIRECT("Table!A"&amp;$X128):INDIRECT("Table!" &amp; $AA$210 &amp; $X128),0)),"",INDIRECT(CONCATENATE("Table!",ADDRESS($T128,MATCH(N$1,INDIRECT("Table!A" &amp; $X128):INDIRECT("Table!" &amp; $AA$210 &amp; $X128),0))))/1024)</f>
        <v/>
      </c>
      <c r="N128" s="24" t="str">
        <f ca="1">IF(ISERROR(MATCH(O$1,INDIRECT("Table!A"&amp;$X128):INDIRECT("Table!" &amp; $AA$210 &amp; $X128),0)),"",INDIRECT(CONCATENATE("Table!",ADDRESS($T128,MATCH(O$1,INDIRECT("Table!A" &amp; $X128):INDIRECT("Table!" &amp; $AA$210 &amp; $X128),0))))/1024)</f>
        <v/>
      </c>
      <c r="O128" s="24"/>
      <c r="P128" s="276"/>
      <c r="Q128" s="24"/>
      <c r="R128" s="155"/>
      <c r="S128" s="155"/>
      <c r="T128" s="24"/>
      <c r="U128" s="155"/>
      <c r="V128" s="155"/>
      <c r="W128" s="155"/>
      <c r="X128" s="24"/>
      <c r="Y128" s="155"/>
      <c r="Z128" s="155"/>
      <c r="AA128" s="155"/>
    </row>
    <row r="129" spans="2:27">
      <c r="B129" s="24" t="str">
        <f ca="1">IF(ISERROR(MATCH(B$1,INDIRECT("Table!A"&amp;$X129):INDIRECT("Table!" &amp; $AA$210 &amp; $X129),0)),"",INDIRECT(CONCATENATE("Table!",ADDRESS($T129,MATCH(B$1,INDIRECT("Table!A" &amp; $X129):INDIRECT("Table!" &amp; $AA$210 &amp; $X129),0))))/1024)</f>
        <v/>
      </c>
      <c r="C129" s="24" t="str">
        <f ca="1">IF(ISERROR(MATCH(C$1,INDIRECT("Table!A"&amp;$X129):INDIRECT("Table!" &amp; $AA$210 &amp; $X129),0)),"",INDIRECT(CONCATENATE("Table!",ADDRESS($T129,MATCH(C$1,INDIRECT("Table!A" &amp; $X129):INDIRECT("Table!" &amp; $AA$210 &amp; $X129),0))))/1024)</f>
        <v/>
      </c>
      <c r="D129" s="24" t="str">
        <f ca="1">IF(ISERROR(MATCH(D$1,INDIRECT("Table!A"&amp;$X129):INDIRECT("Table!" &amp; $AA$210 &amp; $X129),0)),"",INDIRECT(CONCATENATE("Table!",ADDRESS($T129,MATCH(D$1,INDIRECT("Table!A" &amp; $X129):INDIRECT("Table!" &amp; $AA$210 &amp; $X129),0))))/1024)</f>
        <v/>
      </c>
      <c r="E129" s="24" t="str">
        <f ca="1">IF(ISERROR(MATCH(E$1,INDIRECT("Table!A"&amp;$X129):INDIRECT("Table!" &amp; $AA$210 &amp; $X129),0)),"",INDIRECT(CONCATENATE("Table!",ADDRESS($T129,MATCH(E$1,INDIRECT("Table!A" &amp; $X129):INDIRECT("Table!" &amp; $AA$210 &amp; $X129),0))))/1024)</f>
        <v/>
      </c>
      <c r="F129" s="24" t="str">
        <f ca="1">IF(ISERROR(MATCH(F$1,INDIRECT("Table!A"&amp;$X129):INDIRECT("Table!" &amp; $AA$210 &amp; $X129),0)),"",INDIRECT(CONCATENATE("Table!",ADDRESS($T129,MATCH(F$1,INDIRECT("Table!A" &amp; $X129):INDIRECT("Table!" &amp; $AA$210 &amp; $X129),0))))/1024)</f>
        <v/>
      </c>
      <c r="G129" s="24" t="str">
        <f ca="1">IF(ISERROR(MATCH(G$1,INDIRECT("Table!A"&amp;$X129):INDIRECT("Table!" &amp; $AA$210 &amp; $X129),0)),"",INDIRECT(CONCATENATE("Table!",ADDRESS($T129,MATCH(G$1,INDIRECT("Table!A" &amp; $X129):INDIRECT("Table!" &amp; $AA$210 &amp; $X129),0))))/1024)</f>
        <v/>
      </c>
      <c r="H129" s="24" t="str">
        <f ca="1">IF(ISERROR(MATCH(H$1,INDIRECT("Table!A"&amp;$X129):INDIRECT("Table!" &amp; $AA$210 &amp; $X129),0)),"",INDIRECT(CONCATENATE("Table!",ADDRESS($T129,MATCH(H$1,INDIRECT("Table!A" &amp; $X129):INDIRECT("Table!" &amp; $AA$210 &amp; $X129),0))))/1024)</f>
        <v/>
      </c>
      <c r="K129" s="24" t="str">
        <f ca="1">IF(ISERROR(MATCH(L$1,INDIRECT("Table!A"&amp;$X129):INDIRECT("Table!" &amp; $AA$210 &amp; $X129),0)),"",INDIRECT(CONCATENATE("Table!",ADDRESS($T129,MATCH(L$1,INDIRECT("Table!A" &amp; $X129):INDIRECT("Table!" &amp; $AA$210 &amp; $X129),0))))/1024)</f>
        <v/>
      </c>
      <c r="L129" s="24" t="str">
        <f ca="1">IF(ISERROR(MATCH(M$1,INDIRECT("Table!A"&amp;$X129):INDIRECT("Table!" &amp; $AA$210 &amp; $X129),0)),"",INDIRECT(CONCATENATE("Table!",ADDRESS($T129,MATCH(M$1,INDIRECT("Table!A" &amp; $X129):INDIRECT("Table!" &amp; $AA$210 &amp; $X129),0))))/1024)</f>
        <v/>
      </c>
      <c r="M129" s="24" t="str">
        <f ca="1">IF(ISERROR(MATCH(N$1,INDIRECT("Table!A"&amp;$X129):INDIRECT("Table!" &amp; $AA$210 &amp; $X129),0)),"",INDIRECT(CONCATENATE("Table!",ADDRESS($T129,MATCH(N$1,INDIRECT("Table!A" &amp; $X129):INDIRECT("Table!" &amp; $AA$210 &amp; $X129),0))))/1024)</f>
        <v/>
      </c>
      <c r="N129" s="24" t="str">
        <f ca="1">IF(ISERROR(MATCH(O$1,INDIRECT("Table!A"&amp;$X129):INDIRECT("Table!" &amp; $AA$210 &amp; $X129),0)),"",INDIRECT(CONCATENATE("Table!",ADDRESS($T129,MATCH(O$1,INDIRECT("Table!A" &amp; $X129):INDIRECT("Table!" &amp; $AA$210 &amp; $X129),0))))/1024)</f>
        <v/>
      </c>
      <c r="O129" s="24"/>
      <c r="P129" s="276"/>
      <c r="Q129" s="24"/>
      <c r="R129" s="155"/>
      <c r="S129" s="155"/>
      <c r="T129" s="24"/>
      <c r="U129" s="155"/>
      <c r="V129" s="155"/>
      <c r="W129" s="155"/>
      <c r="X129" s="24"/>
      <c r="Y129" s="155"/>
      <c r="Z129" s="155"/>
      <c r="AA129" s="155"/>
    </row>
    <row r="130" spans="2:27">
      <c r="B130" s="24" t="str">
        <f ca="1">IF(ISERROR(MATCH(B$1,INDIRECT("Table!A"&amp;$X130):INDIRECT("Table!" &amp; $AA$210 &amp; $X130),0)),"",INDIRECT(CONCATENATE("Table!",ADDRESS($T130,MATCH(B$1,INDIRECT("Table!A" &amp; $X130):INDIRECT("Table!" &amp; $AA$210 &amp; $X130),0))))/1024)</f>
        <v/>
      </c>
      <c r="C130" s="24" t="str">
        <f ca="1">IF(ISERROR(MATCH(C$1,INDIRECT("Table!A"&amp;$X130):INDIRECT("Table!" &amp; $AA$210 &amp; $X130),0)),"",INDIRECT(CONCATENATE("Table!",ADDRESS($T130,MATCH(C$1,INDIRECT("Table!A" &amp; $X130):INDIRECT("Table!" &amp; $AA$210 &amp; $X130),0))))/1024)</f>
        <v/>
      </c>
      <c r="D130" s="24" t="str">
        <f ca="1">IF(ISERROR(MATCH(D$1,INDIRECT("Table!A"&amp;$X130):INDIRECT("Table!" &amp; $AA$210 &amp; $X130),0)),"",INDIRECT(CONCATENATE("Table!",ADDRESS($T130,MATCH(D$1,INDIRECT("Table!A" &amp; $X130):INDIRECT("Table!" &amp; $AA$210 &amp; $X130),0))))/1024)</f>
        <v/>
      </c>
      <c r="E130" s="24" t="str">
        <f ca="1">IF(ISERROR(MATCH(E$1,INDIRECT("Table!A"&amp;$X130):INDIRECT("Table!" &amp; $AA$210 &amp; $X130),0)),"",INDIRECT(CONCATENATE("Table!",ADDRESS($T130,MATCH(E$1,INDIRECT("Table!A" &amp; $X130):INDIRECT("Table!" &amp; $AA$210 &amp; $X130),0))))/1024)</f>
        <v/>
      </c>
      <c r="F130" s="24" t="str">
        <f ca="1">IF(ISERROR(MATCH(F$1,INDIRECT("Table!A"&amp;$X130):INDIRECT("Table!" &amp; $AA$210 &amp; $X130),0)),"",INDIRECT(CONCATENATE("Table!",ADDRESS($T130,MATCH(F$1,INDIRECT("Table!A" &amp; $X130):INDIRECT("Table!" &amp; $AA$210 &amp; $X130),0))))/1024)</f>
        <v/>
      </c>
      <c r="G130" s="24" t="str">
        <f ca="1">IF(ISERROR(MATCH(G$1,INDIRECT("Table!A"&amp;$X130):INDIRECT("Table!" &amp; $AA$210 &amp; $X130),0)),"",INDIRECT(CONCATENATE("Table!",ADDRESS($T130,MATCH(G$1,INDIRECT("Table!A" &amp; $X130):INDIRECT("Table!" &amp; $AA$210 &amp; $X130),0))))/1024)</f>
        <v/>
      </c>
      <c r="H130" s="24" t="str">
        <f ca="1">IF(ISERROR(MATCH(H$1,INDIRECT("Table!A"&amp;$X130):INDIRECT("Table!" &amp; $AA$210 &amp; $X130),0)),"",INDIRECT(CONCATENATE("Table!",ADDRESS($T130,MATCH(H$1,INDIRECT("Table!A" &amp; $X130):INDIRECT("Table!" &amp; $AA$210 &amp; $X130),0))))/1024)</f>
        <v/>
      </c>
      <c r="K130" s="24" t="str">
        <f ca="1">IF(ISERROR(MATCH(L$1,INDIRECT("Table!A"&amp;$X130):INDIRECT("Table!" &amp; $AA$210 &amp; $X130),0)),"",INDIRECT(CONCATENATE("Table!",ADDRESS($T130,MATCH(L$1,INDIRECT("Table!A" &amp; $X130):INDIRECT("Table!" &amp; $AA$210 &amp; $X130),0))))/1024)</f>
        <v/>
      </c>
      <c r="L130" s="24" t="str">
        <f ca="1">IF(ISERROR(MATCH(M$1,INDIRECT("Table!A"&amp;$X130):INDIRECT("Table!" &amp; $AA$210 &amp; $X130),0)),"",INDIRECT(CONCATENATE("Table!",ADDRESS($T130,MATCH(M$1,INDIRECT("Table!A" &amp; $X130):INDIRECT("Table!" &amp; $AA$210 &amp; $X130),0))))/1024)</f>
        <v/>
      </c>
      <c r="M130" s="24" t="str">
        <f ca="1">IF(ISERROR(MATCH(N$1,INDIRECT("Table!A"&amp;$X130):INDIRECT("Table!" &amp; $AA$210 &amp; $X130),0)),"",INDIRECT(CONCATENATE("Table!",ADDRESS($T130,MATCH(N$1,INDIRECT("Table!A" &amp; $X130):INDIRECT("Table!" &amp; $AA$210 &amp; $X130),0))))/1024)</f>
        <v/>
      </c>
      <c r="N130" s="24" t="str">
        <f ca="1">IF(ISERROR(MATCH(O$1,INDIRECT("Table!A"&amp;$X130):INDIRECT("Table!" &amp; $AA$210 &amp; $X130),0)),"",INDIRECT(CONCATENATE("Table!",ADDRESS($T130,MATCH(O$1,INDIRECT("Table!A" &amp; $X130):INDIRECT("Table!" &amp; $AA$210 &amp; $X130),0))))/1024)</f>
        <v/>
      </c>
      <c r="O130" s="24"/>
      <c r="P130" s="276"/>
      <c r="Q130" s="24"/>
      <c r="R130" s="154"/>
      <c r="S130" s="154"/>
      <c r="T130" s="24"/>
      <c r="U130" s="154"/>
      <c r="V130" s="154"/>
      <c r="W130" s="154"/>
      <c r="X130" s="24"/>
      <c r="Y130" s="154"/>
      <c r="Z130" s="154"/>
      <c r="AA130" s="154"/>
    </row>
    <row r="131" spans="2:27">
      <c r="B131" s="24" t="str">
        <f ca="1">IF(ISERROR(MATCH(B$1,INDIRECT("Table!A"&amp;$X131):INDIRECT("Table!" &amp; $AA$210 &amp; $X131),0)),"",INDIRECT(CONCATENATE("Table!",ADDRESS($T131,MATCH(B$1,INDIRECT("Table!A" &amp; $X131):INDIRECT("Table!" &amp; $AA$210 &amp; $X131),0))))/1024)</f>
        <v/>
      </c>
      <c r="C131" s="24" t="str">
        <f ca="1">IF(ISERROR(MATCH(C$1,INDIRECT("Table!A"&amp;$X131):INDIRECT("Table!" &amp; $AA$210 &amp; $X131),0)),"",INDIRECT(CONCATENATE("Table!",ADDRESS($T131,MATCH(C$1,INDIRECT("Table!A" &amp; $X131):INDIRECT("Table!" &amp; $AA$210 &amp; $X131),0))))/1024)</f>
        <v/>
      </c>
      <c r="D131" s="24" t="str">
        <f ca="1">IF(ISERROR(MATCH(D$1,INDIRECT("Table!A"&amp;$X131):INDIRECT("Table!" &amp; $AA$210 &amp; $X131),0)),"",INDIRECT(CONCATENATE("Table!",ADDRESS($T131,MATCH(D$1,INDIRECT("Table!A" &amp; $X131):INDIRECT("Table!" &amp; $AA$210 &amp; $X131),0))))/1024)</f>
        <v/>
      </c>
      <c r="E131" s="24" t="str">
        <f ca="1">IF(ISERROR(MATCH(E$1,INDIRECT("Table!A"&amp;$X131):INDIRECT("Table!" &amp; $AA$210 &amp; $X131),0)),"",INDIRECT(CONCATENATE("Table!",ADDRESS($T131,MATCH(E$1,INDIRECT("Table!A" &amp; $X131):INDIRECT("Table!" &amp; $AA$210 &amp; $X131),0))))/1024)</f>
        <v/>
      </c>
      <c r="F131" s="24" t="str">
        <f ca="1">IF(ISERROR(MATCH(F$1,INDIRECT("Table!A"&amp;$X131):INDIRECT("Table!" &amp; $AA$210 &amp; $X131),0)),"",INDIRECT(CONCATENATE("Table!",ADDRESS($T131,MATCH(F$1,INDIRECT("Table!A" &amp; $X131):INDIRECT("Table!" &amp; $AA$210 &amp; $X131),0))))/1024)</f>
        <v/>
      </c>
      <c r="G131" s="24" t="str">
        <f ca="1">IF(ISERROR(MATCH(G$1,INDIRECT("Table!A"&amp;$X131):INDIRECT("Table!" &amp; $AA$210 &amp; $X131),0)),"",INDIRECT(CONCATENATE("Table!",ADDRESS($T131,MATCH(G$1,INDIRECT("Table!A" &amp; $X131):INDIRECT("Table!" &amp; $AA$210 &amp; $X131),0))))/1024)</f>
        <v/>
      </c>
      <c r="H131" s="24" t="str">
        <f ca="1">IF(ISERROR(MATCH(H$1,INDIRECT("Table!A"&amp;$X131):INDIRECT("Table!" &amp; $AA$210 &amp; $X131),0)),"",INDIRECT(CONCATENATE("Table!",ADDRESS($T131,MATCH(H$1,INDIRECT("Table!A" &amp; $X131):INDIRECT("Table!" &amp; $AA$210 &amp; $X131),0))))/1024)</f>
        <v/>
      </c>
      <c r="K131" s="24" t="str">
        <f ca="1">IF(ISERROR(MATCH(L$1,INDIRECT("Table!A"&amp;$X131):INDIRECT("Table!" &amp; $AA$210 &amp; $X131),0)),"",INDIRECT(CONCATENATE("Table!",ADDRESS($T131,MATCH(L$1,INDIRECT("Table!A" &amp; $X131):INDIRECT("Table!" &amp; $AA$210 &amp; $X131),0))))/1024)</f>
        <v/>
      </c>
      <c r="L131" s="24" t="str">
        <f ca="1">IF(ISERROR(MATCH(M$1,INDIRECT("Table!A"&amp;$X131):INDIRECT("Table!" &amp; $AA$210 &amp; $X131),0)),"",INDIRECT(CONCATENATE("Table!",ADDRESS($T131,MATCH(M$1,INDIRECT("Table!A" &amp; $X131):INDIRECT("Table!" &amp; $AA$210 &amp; $X131),0))))/1024)</f>
        <v/>
      </c>
      <c r="M131" s="24" t="str">
        <f ca="1">IF(ISERROR(MATCH(N$1,INDIRECT("Table!A"&amp;$X131):INDIRECT("Table!" &amp; $AA$210 &amp; $X131),0)),"",INDIRECT(CONCATENATE("Table!",ADDRESS($T131,MATCH(N$1,INDIRECT("Table!A" &amp; $X131):INDIRECT("Table!" &amp; $AA$210 &amp; $X131),0))))/1024)</f>
        <v/>
      </c>
      <c r="N131" s="24" t="str">
        <f ca="1">IF(ISERROR(MATCH(O$1,INDIRECT("Table!A"&amp;$X131):INDIRECT("Table!" &amp; $AA$210 &amp; $X131),0)),"",INDIRECT(CONCATENATE("Table!",ADDRESS($T131,MATCH(O$1,INDIRECT("Table!A" &amp; $X131):INDIRECT("Table!" &amp; $AA$210 &amp; $X131),0))))/1024)</f>
        <v/>
      </c>
      <c r="O131" s="24"/>
      <c r="P131" s="276"/>
      <c r="Q131" s="24"/>
      <c r="R131" s="153"/>
      <c r="S131" s="153"/>
      <c r="T131" s="24"/>
      <c r="U131" s="153"/>
      <c r="V131" s="153"/>
      <c r="W131" s="153"/>
      <c r="X131" s="24"/>
      <c r="Y131" s="153"/>
      <c r="Z131" s="153"/>
      <c r="AA131" s="153"/>
    </row>
    <row r="132" spans="2:27">
      <c r="B132" s="24" t="str">
        <f ca="1">IF(ISERROR(MATCH(B$1,INDIRECT("Table!A"&amp;$X132):INDIRECT("Table!" &amp; $AA$210 &amp; $X132),0)),"",INDIRECT(CONCATENATE("Table!",ADDRESS($T132,MATCH(B$1,INDIRECT("Table!A" &amp; $X132):INDIRECT("Table!" &amp; $AA$210 &amp; $X132),0))))/1024)</f>
        <v/>
      </c>
      <c r="C132" s="24" t="str">
        <f ca="1">IF(ISERROR(MATCH(C$1,INDIRECT("Table!A"&amp;$X132):INDIRECT("Table!" &amp; $AA$210 &amp; $X132),0)),"",INDIRECT(CONCATENATE("Table!",ADDRESS($T132,MATCH(C$1,INDIRECT("Table!A" &amp; $X132):INDIRECT("Table!" &amp; $AA$210 &amp; $X132),0))))/1024)</f>
        <v/>
      </c>
      <c r="D132" s="24" t="str">
        <f ca="1">IF(ISERROR(MATCH(D$1,INDIRECT("Table!A"&amp;$X132):INDIRECT("Table!" &amp; $AA$210 &amp; $X132),0)),"",INDIRECT(CONCATENATE("Table!",ADDRESS($T132,MATCH(D$1,INDIRECT("Table!A" &amp; $X132):INDIRECT("Table!" &amp; $AA$210 &amp; $X132),0))))/1024)</f>
        <v/>
      </c>
      <c r="E132" s="24" t="str">
        <f ca="1">IF(ISERROR(MATCH(E$1,INDIRECT("Table!A"&amp;$X132):INDIRECT("Table!" &amp; $AA$210 &amp; $X132),0)),"",INDIRECT(CONCATENATE("Table!",ADDRESS($T132,MATCH(E$1,INDIRECT("Table!A" &amp; $X132):INDIRECT("Table!" &amp; $AA$210 &amp; $X132),0))))/1024)</f>
        <v/>
      </c>
      <c r="F132" s="24" t="str">
        <f ca="1">IF(ISERROR(MATCH(F$1,INDIRECT("Table!A"&amp;$X132):INDIRECT("Table!" &amp; $AA$210 &amp; $X132),0)),"",INDIRECT(CONCATENATE("Table!",ADDRESS($T132,MATCH(F$1,INDIRECT("Table!A" &amp; $X132):INDIRECT("Table!" &amp; $AA$210 &amp; $X132),0))))/1024)</f>
        <v/>
      </c>
      <c r="G132" s="24" t="str">
        <f ca="1">IF(ISERROR(MATCH(G$1,INDIRECT("Table!A"&amp;$X132):INDIRECT("Table!" &amp; $AA$210 &amp; $X132),0)),"",INDIRECT(CONCATENATE("Table!",ADDRESS($T132,MATCH(G$1,INDIRECT("Table!A" &amp; $X132):INDIRECT("Table!" &amp; $AA$210 &amp; $X132),0))))/1024)</f>
        <v/>
      </c>
      <c r="H132" s="24" t="str">
        <f ca="1">IF(ISERROR(MATCH(H$1,INDIRECT("Table!A"&amp;$X132):INDIRECT("Table!" &amp; $AA$210 &amp; $X132),0)),"",INDIRECT(CONCATENATE("Table!",ADDRESS($T132,MATCH(H$1,INDIRECT("Table!A" &amp; $X132):INDIRECT("Table!" &amp; $AA$210 &amp; $X132),0))))/1024)</f>
        <v/>
      </c>
      <c r="K132" s="24" t="str">
        <f ca="1">IF(ISERROR(MATCH(L$1,INDIRECT("Table!A"&amp;$X132):INDIRECT("Table!" &amp; $AA$210 &amp; $X132),0)),"",INDIRECT(CONCATENATE("Table!",ADDRESS($T132,MATCH(L$1,INDIRECT("Table!A" &amp; $X132):INDIRECT("Table!" &amp; $AA$210 &amp; $X132),0))))/1024)</f>
        <v/>
      </c>
      <c r="L132" s="24" t="str">
        <f ca="1">IF(ISERROR(MATCH(M$1,INDIRECT("Table!A"&amp;$X132):INDIRECT("Table!" &amp; $AA$210 &amp; $X132),0)),"",INDIRECT(CONCATENATE("Table!",ADDRESS($T132,MATCH(M$1,INDIRECT("Table!A" &amp; $X132):INDIRECT("Table!" &amp; $AA$210 &amp; $X132),0))))/1024)</f>
        <v/>
      </c>
      <c r="M132" s="24" t="str">
        <f ca="1">IF(ISERROR(MATCH(N$1,INDIRECT("Table!A"&amp;$X132):INDIRECT("Table!" &amp; $AA$210 &amp; $X132),0)),"",INDIRECT(CONCATENATE("Table!",ADDRESS($T132,MATCH(N$1,INDIRECT("Table!A" &amp; $X132):INDIRECT("Table!" &amp; $AA$210 &amp; $X132),0))))/1024)</f>
        <v/>
      </c>
      <c r="N132" s="24" t="str">
        <f ca="1">IF(ISERROR(MATCH(O$1,INDIRECT("Table!A"&amp;$X132):INDIRECT("Table!" &amp; $AA$210 &amp; $X132),0)),"",INDIRECT(CONCATENATE("Table!",ADDRESS($T132,MATCH(O$1,INDIRECT("Table!A" &amp; $X132):INDIRECT("Table!" &amp; $AA$210 &amp; $X132),0))))/1024)</f>
        <v/>
      </c>
      <c r="O132" s="24"/>
      <c r="P132" s="276"/>
      <c r="Q132" s="24"/>
      <c r="R132" s="152"/>
      <c r="S132" s="152"/>
      <c r="T132" s="24"/>
      <c r="U132" s="152"/>
      <c r="V132" s="152"/>
      <c r="W132" s="152"/>
      <c r="X132" s="24"/>
      <c r="Y132" s="152"/>
      <c r="Z132" s="152"/>
      <c r="AA132" s="152"/>
    </row>
    <row r="133" spans="2:27">
      <c r="B133" s="24" t="str">
        <f ca="1">IF(ISERROR(MATCH(B$1,INDIRECT("Table!A"&amp;$X133):INDIRECT("Table!" &amp; $AA$210 &amp; $X133),0)),"",INDIRECT(CONCATENATE("Table!",ADDRESS($T133,MATCH(B$1,INDIRECT("Table!A" &amp; $X133):INDIRECT("Table!" &amp; $AA$210 &amp; $X133),0))))/1024)</f>
        <v/>
      </c>
      <c r="C133" s="24" t="str">
        <f ca="1">IF(ISERROR(MATCH(C$1,INDIRECT("Table!A"&amp;$X133):INDIRECT("Table!" &amp; $AA$210 &amp; $X133),0)),"",INDIRECT(CONCATENATE("Table!",ADDRESS($T133,MATCH(C$1,INDIRECT("Table!A" &amp; $X133):INDIRECT("Table!" &amp; $AA$210 &amp; $X133),0))))/1024)</f>
        <v/>
      </c>
      <c r="D133" s="24" t="str">
        <f ca="1">IF(ISERROR(MATCH(D$1,INDIRECT("Table!A"&amp;$X133):INDIRECT("Table!" &amp; $AA$210 &amp; $X133),0)),"",INDIRECT(CONCATENATE("Table!",ADDRESS($T133,MATCH(D$1,INDIRECT("Table!A" &amp; $X133):INDIRECT("Table!" &amp; $AA$210 &amp; $X133),0))))/1024)</f>
        <v/>
      </c>
      <c r="E133" s="24" t="str">
        <f ca="1">IF(ISERROR(MATCH(E$1,INDIRECT("Table!A"&amp;$X133):INDIRECT("Table!" &amp; $AA$210 &amp; $X133),0)),"",INDIRECT(CONCATENATE("Table!",ADDRESS($T133,MATCH(E$1,INDIRECT("Table!A" &amp; $X133):INDIRECT("Table!" &amp; $AA$210 &amp; $X133),0))))/1024)</f>
        <v/>
      </c>
      <c r="F133" s="24" t="str">
        <f ca="1">IF(ISERROR(MATCH(F$1,INDIRECT("Table!A"&amp;$X133):INDIRECT("Table!" &amp; $AA$210 &amp; $X133),0)),"",INDIRECT(CONCATENATE("Table!",ADDRESS($T133,MATCH(F$1,INDIRECT("Table!A" &amp; $X133):INDIRECT("Table!" &amp; $AA$210 &amp; $X133),0))))/1024)</f>
        <v/>
      </c>
      <c r="G133" s="24" t="str">
        <f ca="1">IF(ISERROR(MATCH(G$1,INDIRECT("Table!A"&amp;$X133):INDIRECT("Table!" &amp; $AA$210 &amp; $X133),0)),"",INDIRECT(CONCATENATE("Table!",ADDRESS($T133,MATCH(G$1,INDIRECT("Table!A" &amp; $X133):INDIRECT("Table!" &amp; $AA$210 &amp; $X133),0))))/1024)</f>
        <v/>
      </c>
      <c r="H133" s="24" t="str">
        <f ca="1">IF(ISERROR(MATCH(H$1,INDIRECT("Table!A"&amp;$X133):INDIRECT("Table!" &amp; $AA$210 &amp; $X133),0)),"",INDIRECT(CONCATENATE("Table!",ADDRESS($T133,MATCH(H$1,INDIRECT("Table!A" &amp; $X133):INDIRECT("Table!" &amp; $AA$210 &amp; $X133),0))))/1024)</f>
        <v/>
      </c>
      <c r="K133" s="24" t="str">
        <f ca="1">IF(ISERROR(MATCH(L$1,INDIRECT("Table!A"&amp;$X133):INDIRECT("Table!" &amp; $AA$210 &amp; $X133),0)),"",INDIRECT(CONCATENATE("Table!",ADDRESS($T133,MATCH(L$1,INDIRECT("Table!A" &amp; $X133):INDIRECT("Table!" &amp; $AA$210 &amp; $X133),0))))/1024)</f>
        <v/>
      </c>
      <c r="L133" s="24" t="str">
        <f ca="1">IF(ISERROR(MATCH(M$1,INDIRECT("Table!A"&amp;$X133):INDIRECT("Table!" &amp; $AA$210 &amp; $X133),0)),"",INDIRECT(CONCATENATE("Table!",ADDRESS($T133,MATCH(M$1,INDIRECT("Table!A" &amp; $X133):INDIRECT("Table!" &amp; $AA$210 &amp; $X133),0))))/1024)</f>
        <v/>
      </c>
      <c r="M133" s="24" t="str">
        <f ca="1">IF(ISERROR(MATCH(N$1,INDIRECT("Table!A"&amp;$X133):INDIRECT("Table!" &amp; $AA$210 &amp; $X133),0)),"",INDIRECT(CONCATENATE("Table!",ADDRESS($T133,MATCH(N$1,INDIRECT("Table!A" &amp; $X133):INDIRECT("Table!" &amp; $AA$210 &amp; $X133),0))))/1024)</f>
        <v/>
      </c>
      <c r="N133" s="24" t="str">
        <f ca="1">IF(ISERROR(MATCH(O$1,INDIRECT("Table!A"&amp;$X133):INDIRECT("Table!" &amp; $AA$210 &amp; $X133),0)),"",INDIRECT(CONCATENATE("Table!",ADDRESS($T133,MATCH(O$1,INDIRECT("Table!A" &amp; $X133):INDIRECT("Table!" &amp; $AA$210 &amp; $X133),0))))/1024)</f>
        <v/>
      </c>
      <c r="O133" s="24"/>
      <c r="P133" s="276"/>
      <c r="Q133" s="24"/>
      <c r="R133" s="151"/>
      <c r="S133" s="151"/>
      <c r="T133" s="24"/>
      <c r="U133" s="151"/>
      <c r="V133" s="151"/>
      <c r="W133" s="151"/>
      <c r="X133" s="24"/>
      <c r="Y133" s="151"/>
      <c r="Z133" s="151"/>
      <c r="AA133" s="151"/>
    </row>
    <row r="134" spans="2:27">
      <c r="B134" s="24" t="str">
        <f ca="1">IF(ISERROR(MATCH(B$1,INDIRECT("Table!A"&amp;$X134):INDIRECT("Table!" &amp; $AA$210 &amp; $X134),0)),"",INDIRECT(CONCATENATE("Table!",ADDRESS($T134,MATCH(B$1,INDIRECT("Table!A" &amp; $X134):INDIRECT("Table!" &amp; $AA$210 &amp; $X134),0))))/1024)</f>
        <v/>
      </c>
      <c r="C134" s="24" t="str">
        <f ca="1">IF(ISERROR(MATCH(C$1,INDIRECT("Table!A"&amp;$X134):INDIRECT("Table!" &amp; $AA$210 &amp; $X134),0)),"",INDIRECT(CONCATENATE("Table!",ADDRESS($T134,MATCH(C$1,INDIRECT("Table!A" &amp; $X134):INDIRECT("Table!" &amp; $AA$210 &amp; $X134),0))))/1024)</f>
        <v/>
      </c>
      <c r="D134" s="24" t="str">
        <f ca="1">IF(ISERROR(MATCH(D$1,INDIRECT("Table!A"&amp;$X134):INDIRECT("Table!" &amp; $AA$210 &amp; $X134),0)),"",INDIRECT(CONCATENATE("Table!",ADDRESS($T134,MATCH(D$1,INDIRECT("Table!A" &amp; $X134):INDIRECT("Table!" &amp; $AA$210 &amp; $X134),0))))/1024)</f>
        <v/>
      </c>
      <c r="E134" s="24" t="str">
        <f ca="1">IF(ISERROR(MATCH(E$1,INDIRECT("Table!A"&amp;$X134):INDIRECT("Table!" &amp; $AA$210 &amp; $X134),0)),"",INDIRECT(CONCATENATE("Table!",ADDRESS($T134,MATCH(E$1,INDIRECT("Table!A" &amp; $X134):INDIRECT("Table!" &amp; $AA$210 &amp; $X134),0))))/1024)</f>
        <v/>
      </c>
      <c r="F134" s="24" t="str">
        <f ca="1">IF(ISERROR(MATCH(F$1,INDIRECT("Table!A"&amp;$X134):INDIRECT("Table!" &amp; $AA$210 &amp; $X134),0)),"",INDIRECT(CONCATENATE("Table!",ADDRESS($T134,MATCH(F$1,INDIRECT("Table!A" &amp; $X134):INDIRECT("Table!" &amp; $AA$210 &amp; $X134),0))))/1024)</f>
        <v/>
      </c>
      <c r="G134" s="24" t="str">
        <f ca="1">IF(ISERROR(MATCH(G$1,INDIRECT("Table!A"&amp;$X134):INDIRECT("Table!" &amp; $AA$210 &amp; $X134),0)),"",INDIRECT(CONCATENATE("Table!",ADDRESS($T134,MATCH(G$1,INDIRECT("Table!A" &amp; $X134):INDIRECT("Table!" &amp; $AA$210 &amp; $X134),0))))/1024)</f>
        <v/>
      </c>
      <c r="H134" s="24" t="str">
        <f ca="1">IF(ISERROR(MATCH(H$1,INDIRECT("Table!A"&amp;$X134):INDIRECT("Table!" &amp; $AA$210 &amp; $X134),0)),"",INDIRECT(CONCATENATE("Table!",ADDRESS($T134,MATCH(H$1,INDIRECT("Table!A" &amp; $X134):INDIRECT("Table!" &amp; $AA$210 &amp; $X134),0))))/1024)</f>
        <v/>
      </c>
      <c r="K134" s="24" t="str">
        <f ca="1">IF(ISERROR(MATCH(L$1,INDIRECT("Table!A"&amp;$X134):INDIRECT("Table!" &amp; $AA$210 &amp; $X134),0)),"",INDIRECT(CONCATENATE("Table!",ADDRESS($T134,MATCH(L$1,INDIRECT("Table!A" &amp; $X134):INDIRECT("Table!" &amp; $AA$210 &amp; $X134),0))))/1024)</f>
        <v/>
      </c>
      <c r="L134" s="24" t="str">
        <f ca="1">IF(ISERROR(MATCH(M$1,INDIRECT("Table!A"&amp;$X134):INDIRECT("Table!" &amp; $AA$210 &amp; $X134),0)),"",INDIRECT(CONCATENATE("Table!",ADDRESS($T134,MATCH(M$1,INDIRECT("Table!A" &amp; $X134):INDIRECT("Table!" &amp; $AA$210 &amp; $X134),0))))/1024)</f>
        <v/>
      </c>
      <c r="M134" s="24" t="str">
        <f ca="1">IF(ISERROR(MATCH(N$1,INDIRECT("Table!A"&amp;$X134):INDIRECT("Table!" &amp; $AA$210 &amp; $X134),0)),"",INDIRECT(CONCATENATE("Table!",ADDRESS($T134,MATCH(N$1,INDIRECT("Table!A" &amp; $X134):INDIRECT("Table!" &amp; $AA$210 &amp; $X134),0))))/1024)</f>
        <v/>
      </c>
      <c r="N134" s="24" t="str">
        <f ca="1">IF(ISERROR(MATCH(O$1,INDIRECT("Table!A"&amp;$X134):INDIRECT("Table!" &amp; $AA$210 &amp; $X134),0)),"",INDIRECT(CONCATENATE("Table!",ADDRESS($T134,MATCH(O$1,INDIRECT("Table!A" &amp; $X134):INDIRECT("Table!" &amp; $AA$210 &amp; $X134),0))))/1024)</f>
        <v/>
      </c>
      <c r="O134" s="24"/>
      <c r="P134" s="276"/>
      <c r="Q134" s="24"/>
      <c r="R134" s="150"/>
      <c r="S134" s="150"/>
      <c r="T134" s="24"/>
      <c r="U134" s="150"/>
      <c r="V134" s="150"/>
      <c r="W134" s="150"/>
      <c r="X134" s="24"/>
      <c r="Y134" s="150"/>
      <c r="Z134" s="150"/>
      <c r="AA134" s="150"/>
    </row>
    <row r="135" spans="2:27">
      <c r="B135" s="24" t="str">
        <f ca="1">IF(ISERROR(MATCH(B$1,INDIRECT("Table!A"&amp;$X135):INDIRECT("Table!" &amp; $AA$210 &amp; $X135),0)),"",INDIRECT(CONCATENATE("Table!",ADDRESS($T135,MATCH(B$1,INDIRECT("Table!A" &amp; $X135):INDIRECT("Table!" &amp; $AA$210 &amp; $X135),0))))/1024)</f>
        <v/>
      </c>
      <c r="C135" s="24" t="str">
        <f ca="1">IF(ISERROR(MATCH(C$1,INDIRECT("Table!A"&amp;$X135):INDIRECT("Table!" &amp; $AA$210 &amp; $X135),0)),"",INDIRECT(CONCATENATE("Table!",ADDRESS($T135,MATCH(C$1,INDIRECT("Table!A" &amp; $X135):INDIRECT("Table!" &amp; $AA$210 &amp; $X135),0))))/1024)</f>
        <v/>
      </c>
      <c r="D135" s="24" t="str">
        <f ca="1">IF(ISERROR(MATCH(D$1,INDIRECT("Table!A"&amp;$X135):INDIRECT("Table!" &amp; $AA$210 &amp; $X135),0)),"",INDIRECT(CONCATENATE("Table!",ADDRESS($T135,MATCH(D$1,INDIRECT("Table!A" &amp; $X135):INDIRECT("Table!" &amp; $AA$210 &amp; $X135),0))))/1024)</f>
        <v/>
      </c>
      <c r="E135" s="24" t="str">
        <f ca="1">IF(ISERROR(MATCH(E$1,INDIRECT("Table!A"&amp;$X135):INDIRECT("Table!" &amp; $AA$210 &amp; $X135),0)),"",INDIRECT(CONCATENATE("Table!",ADDRESS($T135,MATCH(E$1,INDIRECT("Table!A" &amp; $X135):INDIRECT("Table!" &amp; $AA$210 &amp; $X135),0))))/1024)</f>
        <v/>
      </c>
      <c r="F135" s="24" t="str">
        <f ca="1">IF(ISERROR(MATCH(F$1,INDIRECT("Table!A"&amp;$X135):INDIRECT("Table!" &amp; $AA$210 &amp; $X135),0)),"",INDIRECT(CONCATENATE("Table!",ADDRESS($T135,MATCH(F$1,INDIRECT("Table!A" &amp; $X135):INDIRECT("Table!" &amp; $AA$210 &amp; $X135),0))))/1024)</f>
        <v/>
      </c>
      <c r="G135" s="24" t="str">
        <f ca="1">IF(ISERROR(MATCH(G$1,INDIRECT("Table!A"&amp;$X135):INDIRECT("Table!" &amp; $AA$210 &amp; $X135),0)),"",INDIRECT(CONCATENATE("Table!",ADDRESS($T135,MATCH(G$1,INDIRECT("Table!A" &amp; $X135):INDIRECT("Table!" &amp; $AA$210 &amp; $X135),0))))/1024)</f>
        <v/>
      </c>
      <c r="H135" s="24" t="str">
        <f ca="1">IF(ISERROR(MATCH(H$1,INDIRECT("Table!A"&amp;$X135):INDIRECT("Table!" &amp; $AA$210 &amp; $X135),0)),"",INDIRECT(CONCATENATE("Table!",ADDRESS($T135,MATCH(H$1,INDIRECT("Table!A" &amp; $X135):INDIRECT("Table!" &amp; $AA$210 &amp; $X135),0))))/1024)</f>
        <v/>
      </c>
      <c r="K135" s="24" t="str">
        <f ca="1">IF(ISERROR(MATCH(L$1,INDIRECT("Table!A"&amp;$X135):INDIRECT("Table!" &amp; $AA$210 &amp; $X135),0)),"",INDIRECT(CONCATENATE("Table!",ADDRESS($T135,MATCH(L$1,INDIRECT("Table!A" &amp; $X135):INDIRECT("Table!" &amp; $AA$210 &amp; $X135),0))))/1024)</f>
        <v/>
      </c>
      <c r="L135" s="24" t="str">
        <f ca="1">IF(ISERROR(MATCH(M$1,INDIRECT("Table!A"&amp;$X135):INDIRECT("Table!" &amp; $AA$210 &amp; $X135),0)),"",INDIRECT(CONCATENATE("Table!",ADDRESS($T135,MATCH(M$1,INDIRECT("Table!A" &amp; $X135):INDIRECT("Table!" &amp; $AA$210 &amp; $X135),0))))/1024)</f>
        <v/>
      </c>
      <c r="M135" s="24" t="str">
        <f ca="1">IF(ISERROR(MATCH(N$1,INDIRECT("Table!A"&amp;$X135):INDIRECT("Table!" &amp; $AA$210 &amp; $X135),0)),"",INDIRECT(CONCATENATE("Table!",ADDRESS($T135,MATCH(N$1,INDIRECT("Table!A" &amp; $X135):INDIRECT("Table!" &amp; $AA$210 &amp; $X135),0))))/1024)</f>
        <v/>
      </c>
      <c r="N135" s="24" t="str">
        <f ca="1">IF(ISERROR(MATCH(O$1,INDIRECT("Table!A"&amp;$X135):INDIRECT("Table!" &amp; $AA$210 &amp; $X135),0)),"",INDIRECT(CONCATENATE("Table!",ADDRESS($T135,MATCH(O$1,INDIRECT("Table!A" &amp; $X135):INDIRECT("Table!" &amp; $AA$210 &amp; $X135),0))))/1024)</f>
        <v/>
      </c>
      <c r="O135" s="24"/>
      <c r="P135" s="276"/>
      <c r="Q135" s="24"/>
      <c r="R135" s="149"/>
      <c r="S135" s="149"/>
      <c r="T135" s="24"/>
      <c r="U135" s="149"/>
      <c r="V135" s="149"/>
      <c r="W135" s="149"/>
      <c r="X135" s="24"/>
      <c r="Y135" s="149"/>
      <c r="Z135" s="149"/>
      <c r="AA135" s="149"/>
    </row>
    <row r="136" spans="2:27">
      <c r="B136" s="24" t="str">
        <f ca="1">IF(ISERROR(MATCH(B$1,INDIRECT("Table!A"&amp;$X136):INDIRECT("Table!" &amp; $AA$210 &amp; $X136),0)),"",INDIRECT(CONCATENATE("Table!",ADDRESS($T136,MATCH(B$1,INDIRECT("Table!A" &amp; $X136):INDIRECT("Table!" &amp; $AA$210 &amp; $X136),0))))/1024)</f>
        <v/>
      </c>
      <c r="C136" s="24" t="str">
        <f ca="1">IF(ISERROR(MATCH(C$1,INDIRECT("Table!A"&amp;$X136):INDIRECT("Table!" &amp; $AA$210 &amp; $X136),0)),"",INDIRECT(CONCATENATE("Table!",ADDRESS($T136,MATCH(C$1,INDIRECT("Table!A" &amp; $X136):INDIRECT("Table!" &amp; $AA$210 &amp; $X136),0))))/1024)</f>
        <v/>
      </c>
      <c r="D136" s="24" t="str">
        <f ca="1">IF(ISERROR(MATCH(D$1,INDIRECT("Table!A"&amp;$X136):INDIRECT("Table!" &amp; $AA$210 &amp; $X136),0)),"",INDIRECT(CONCATENATE("Table!",ADDRESS($T136,MATCH(D$1,INDIRECT("Table!A" &amp; $X136):INDIRECT("Table!" &amp; $AA$210 &amp; $X136),0))))/1024)</f>
        <v/>
      </c>
      <c r="E136" s="24" t="str">
        <f ca="1">IF(ISERROR(MATCH(E$1,INDIRECT("Table!A"&amp;$X136):INDIRECT("Table!" &amp; $AA$210 &amp; $X136),0)),"",INDIRECT(CONCATENATE("Table!",ADDRESS($T136,MATCH(E$1,INDIRECT("Table!A" &amp; $X136):INDIRECT("Table!" &amp; $AA$210 &amp; $X136),0))))/1024)</f>
        <v/>
      </c>
      <c r="F136" s="24" t="str">
        <f ca="1">IF(ISERROR(MATCH(F$1,INDIRECT("Table!A"&amp;$X136):INDIRECT("Table!" &amp; $AA$210 &amp; $X136),0)),"",INDIRECT(CONCATENATE("Table!",ADDRESS($T136,MATCH(F$1,INDIRECT("Table!A" &amp; $X136):INDIRECT("Table!" &amp; $AA$210 &amp; $X136),0))))/1024)</f>
        <v/>
      </c>
      <c r="G136" s="24" t="str">
        <f ca="1">IF(ISERROR(MATCH(G$1,INDIRECT("Table!A"&amp;$X136):INDIRECT("Table!" &amp; $AA$210 &amp; $X136),0)),"",INDIRECT(CONCATENATE("Table!",ADDRESS($T136,MATCH(G$1,INDIRECT("Table!A" &amp; $X136):INDIRECT("Table!" &amp; $AA$210 &amp; $X136),0))))/1024)</f>
        <v/>
      </c>
      <c r="H136" s="24" t="str">
        <f ca="1">IF(ISERROR(MATCH(H$1,INDIRECT("Table!A"&amp;$X136):INDIRECT("Table!" &amp; $AA$210 &amp; $X136),0)),"",INDIRECT(CONCATENATE("Table!",ADDRESS($T136,MATCH(H$1,INDIRECT("Table!A" &amp; $X136):INDIRECT("Table!" &amp; $AA$210 &amp; $X136),0))))/1024)</f>
        <v/>
      </c>
      <c r="K136" s="24" t="str">
        <f ca="1">IF(ISERROR(MATCH(L$1,INDIRECT("Table!A"&amp;$X136):INDIRECT("Table!" &amp; $AA$210 &amp; $X136),0)),"",INDIRECT(CONCATENATE("Table!",ADDRESS($T136,MATCH(L$1,INDIRECT("Table!A" &amp; $X136):INDIRECT("Table!" &amp; $AA$210 &amp; $X136),0))))/1024)</f>
        <v/>
      </c>
      <c r="L136" s="24" t="str">
        <f ca="1">IF(ISERROR(MATCH(M$1,INDIRECT("Table!A"&amp;$X136):INDIRECT("Table!" &amp; $AA$210 &amp; $X136),0)),"",INDIRECT(CONCATENATE("Table!",ADDRESS($T136,MATCH(M$1,INDIRECT("Table!A" &amp; $X136):INDIRECT("Table!" &amp; $AA$210 &amp; $X136),0))))/1024)</f>
        <v/>
      </c>
      <c r="M136" s="24" t="str">
        <f ca="1">IF(ISERROR(MATCH(N$1,INDIRECT("Table!A"&amp;$X136):INDIRECT("Table!" &amp; $AA$210 &amp; $X136),0)),"",INDIRECT(CONCATENATE("Table!",ADDRESS($T136,MATCH(N$1,INDIRECT("Table!A" &amp; $X136):INDIRECT("Table!" &amp; $AA$210 &amp; $X136),0))))/1024)</f>
        <v/>
      </c>
      <c r="N136" s="24" t="str">
        <f ca="1">IF(ISERROR(MATCH(O$1,INDIRECT("Table!A"&amp;$X136):INDIRECT("Table!" &amp; $AA$210 &amp; $X136),0)),"",INDIRECT(CONCATENATE("Table!",ADDRESS($T136,MATCH(O$1,INDIRECT("Table!A" &amp; $X136):INDIRECT("Table!" &amp; $AA$210 &amp; $X136),0))))/1024)</f>
        <v/>
      </c>
      <c r="O136" s="24"/>
      <c r="P136" s="276"/>
      <c r="Q136" s="24"/>
      <c r="R136" s="148"/>
      <c r="S136" s="148"/>
      <c r="T136" s="24"/>
      <c r="U136" s="148"/>
      <c r="V136" s="148"/>
      <c r="W136" s="148"/>
      <c r="X136" s="24"/>
      <c r="Y136" s="148"/>
      <c r="Z136" s="148"/>
      <c r="AA136" s="148"/>
    </row>
    <row r="137" spans="2:27">
      <c r="B137" s="24" t="str">
        <f ca="1">IF(ISERROR(MATCH(B$1,INDIRECT("Table!A"&amp;$X137):INDIRECT("Table!" &amp; $AA$210 &amp; $X137),0)),"",INDIRECT(CONCATENATE("Table!",ADDRESS($T137,MATCH(B$1,INDIRECT("Table!A" &amp; $X137):INDIRECT("Table!" &amp; $AA$210 &amp; $X137),0))))/1024)</f>
        <v/>
      </c>
      <c r="C137" s="24" t="str">
        <f ca="1">IF(ISERROR(MATCH(C$1,INDIRECT("Table!A"&amp;$X137):INDIRECT("Table!" &amp; $AA$210 &amp; $X137),0)),"",INDIRECT(CONCATENATE("Table!",ADDRESS($T137,MATCH(C$1,INDIRECT("Table!A" &amp; $X137):INDIRECT("Table!" &amp; $AA$210 &amp; $X137),0))))/1024)</f>
        <v/>
      </c>
      <c r="D137" s="24" t="str">
        <f ca="1">IF(ISERROR(MATCH(D$1,INDIRECT("Table!A"&amp;$X137):INDIRECT("Table!" &amp; $AA$210 &amp; $X137),0)),"",INDIRECT(CONCATENATE("Table!",ADDRESS($T137,MATCH(D$1,INDIRECT("Table!A" &amp; $X137):INDIRECT("Table!" &amp; $AA$210 &amp; $X137),0))))/1024)</f>
        <v/>
      </c>
      <c r="E137" s="24" t="str">
        <f ca="1">IF(ISERROR(MATCH(E$1,INDIRECT("Table!A"&amp;$X137):INDIRECT("Table!" &amp; $AA$210 &amp; $X137),0)),"",INDIRECT(CONCATENATE("Table!",ADDRESS($T137,MATCH(E$1,INDIRECT("Table!A" &amp; $X137):INDIRECT("Table!" &amp; $AA$210 &amp; $X137),0))))/1024)</f>
        <v/>
      </c>
      <c r="F137" s="24" t="str">
        <f ca="1">IF(ISERROR(MATCH(F$1,INDIRECT("Table!A"&amp;$X137):INDIRECT("Table!" &amp; $AA$210 &amp; $X137),0)),"",INDIRECT(CONCATENATE("Table!",ADDRESS($T137,MATCH(F$1,INDIRECT("Table!A" &amp; $X137):INDIRECT("Table!" &amp; $AA$210 &amp; $X137),0))))/1024)</f>
        <v/>
      </c>
      <c r="G137" s="24" t="str">
        <f ca="1">IF(ISERROR(MATCH(G$1,INDIRECT("Table!A"&amp;$X137):INDIRECT("Table!" &amp; $AA$210 &amp; $X137),0)),"",INDIRECT(CONCATENATE("Table!",ADDRESS($T137,MATCH(G$1,INDIRECT("Table!A" &amp; $X137):INDIRECT("Table!" &amp; $AA$210 &amp; $X137),0))))/1024)</f>
        <v/>
      </c>
      <c r="H137" s="24" t="str">
        <f ca="1">IF(ISERROR(MATCH(H$1,INDIRECT("Table!A"&amp;$X137):INDIRECT("Table!" &amp; $AA$210 &amp; $X137),0)),"",INDIRECT(CONCATENATE("Table!",ADDRESS($T137,MATCH(H$1,INDIRECT("Table!A" &amp; $X137):INDIRECT("Table!" &amp; $AA$210 &amp; $X137),0))))/1024)</f>
        <v/>
      </c>
      <c r="K137" s="24" t="str">
        <f ca="1">IF(ISERROR(MATCH(L$1,INDIRECT("Table!A"&amp;$X137):INDIRECT("Table!" &amp; $AA$210 &amp; $X137),0)),"",INDIRECT(CONCATENATE("Table!",ADDRESS($T137,MATCH(L$1,INDIRECT("Table!A" &amp; $X137):INDIRECT("Table!" &amp; $AA$210 &amp; $X137),0))))/1024)</f>
        <v/>
      </c>
      <c r="L137" s="24" t="str">
        <f ca="1">IF(ISERROR(MATCH(M$1,INDIRECT("Table!A"&amp;$X137):INDIRECT("Table!" &amp; $AA$210 &amp; $X137),0)),"",INDIRECT(CONCATENATE("Table!",ADDRESS($T137,MATCH(M$1,INDIRECT("Table!A" &amp; $X137):INDIRECT("Table!" &amp; $AA$210 &amp; $X137),0))))/1024)</f>
        <v/>
      </c>
      <c r="M137" s="24" t="str">
        <f ca="1">IF(ISERROR(MATCH(N$1,INDIRECT("Table!A"&amp;$X137):INDIRECT("Table!" &amp; $AA$210 &amp; $X137),0)),"",INDIRECT(CONCATENATE("Table!",ADDRESS($T137,MATCH(N$1,INDIRECT("Table!A" &amp; $X137):INDIRECT("Table!" &amp; $AA$210 &amp; $X137),0))))/1024)</f>
        <v/>
      </c>
      <c r="N137" s="24" t="str">
        <f ca="1">IF(ISERROR(MATCH(O$1,INDIRECT("Table!A"&amp;$X137):INDIRECT("Table!" &amp; $AA$210 &amp; $X137),0)),"",INDIRECT(CONCATENATE("Table!",ADDRESS($T137,MATCH(O$1,INDIRECT("Table!A" &amp; $X137):INDIRECT("Table!" &amp; $AA$210 &amp; $X137),0))))/1024)</f>
        <v/>
      </c>
      <c r="O137" s="24"/>
      <c r="P137" s="276"/>
      <c r="Q137" s="24"/>
      <c r="R137" s="147"/>
      <c r="S137" s="147"/>
      <c r="T137" s="24"/>
      <c r="U137" s="147"/>
      <c r="V137" s="147"/>
      <c r="W137" s="147"/>
      <c r="X137" s="24"/>
      <c r="Y137" s="147"/>
      <c r="Z137" s="147"/>
      <c r="AA137" s="147"/>
    </row>
    <row r="138" spans="2:27">
      <c r="B138" s="24" t="str">
        <f ca="1">IF(ISERROR(MATCH(B$1,INDIRECT("Table!A"&amp;$X138):INDIRECT("Table!" &amp; $AA$210 &amp; $X138),0)),"",INDIRECT(CONCATENATE("Table!",ADDRESS($T138,MATCH(B$1,INDIRECT("Table!A" &amp; $X138):INDIRECT("Table!" &amp; $AA$210 &amp; $X138),0))))/1024)</f>
        <v/>
      </c>
      <c r="C138" s="24" t="str">
        <f ca="1">IF(ISERROR(MATCH(C$1,INDIRECT("Table!A"&amp;$X138):INDIRECT("Table!" &amp; $AA$210 &amp; $X138),0)),"",INDIRECT(CONCATENATE("Table!",ADDRESS($T138,MATCH(C$1,INDIRECT("Table!A" &amp; $X138):INDIRECT("Table!" &amp; $AA$210 &amp; $X138),0))))/1024)</f>
        <v/>
      </c>
      <c r="D138" s="24" t="str">
        <f ca="1">IF(ISERROR(MATCH(D$1,INDIRECT("Table!A"&amp;$X138):INDIRECT("Table!" &amp; $AA$210 &amp; $X138),0)),"",INDIRECT(CONCATENATE("Table!",ADDRESS($T138,MATCH(D$1,INDIRECT("Table!A" &amp; $X138):INDIRECT("Table!" &amp; $AA$210 &amp; $X138),0))))/1024)</f>
        <v/>
      </c>
      <c r="E138" s="24" t="str">
        <f ca="1">IF(ISERROR(MATCH(E$1,INDIRECT("Table!A"&amp;$X138):INDIRECT("Table!" &amp; $AA$210 &amp; $X138),0)),"",INDIRECT(CONCATENATE("Table!",ADDRESS($T138,MATCH(E$1,INDIRECT("Table!A" &amp; $X138):INDIRECT("Table!" &amp; $AA$210 &amp; $X138),0))))/1024)</f>
        <v/>
      </c>
      <c r="F138" s="24" t="str">
        <f ca="1">IF(ISERROR(MATCH(F$1,INDIRECT("Table!A"&amp;$X138):INDIRECT("Table!" &amp; $AA$210 &amp; $X138),0)),"",INDIRECT(CONCATENATE("Table!",ADDRESS($T138,MATCH(F$1,INDIRECT("Table!A" &amp; $X138):INDIRECT("Table!" &amp; $AA$210 &amp; $X138),0))))/1024)</f>
        <v/>
      </c>
      <c r="G138" s="24" t="str">
        <f ca="1">IF(ISERROR(MATCH(G$1,INDIRECT("Table!A"&amp;$X138):INDIRECT("Table!" &amp; $AA$210 &amp; $X138),0)),"",INDIRECT(CONCATENATE("Table!",ADDRESS($T138,MATCH(G$1,INDIRECT("Table!A" &amp; $X138):INDIRECT("Table!" &amp; $AA$210 &amp; $X138),0))))/1024)</f>
        <v/>
      </c>
      <c r="H138" s="24" t="str">
        <f ca="1">IF(ISERROR(MATCH(H$1,INDIRECT("Table!A"&amp;$X138):INDIRECT("Table!" &amp; $AA$210 &amp; $X138),0)),"",INDIRECT(CONCATENATE("Table!",ADDRESS($T138,MATCH(H$1,INDIRECT("Table!A" &amp; $X138):INDIRECT("Table!" &amp; $AA$210 &amp; $X138),0))))/1024)</f>
        <v/>
      </c>
      <c r="K138" s="24" t="str">
        <f ca="1">IF(ISERROR(MATCH(L$1,INDIRECT("Table!A"&amp;$X138):INDIRECT("Table!" &amp; $AA$210 &amp; $X138),0)),"",INDIRECT(CONCATENATE("Table!",ADDRESS($T138,MATCH(L$1,INDIRECT("Table!A" &amp; $X138):INDIRECT("Table!" &amp; $AA$210 &amp; $X138),0))))/1024)</f>
        <v/>
      </c>
      <c r="L138" s="24" t="str">
        <f ca="1">IF(ISERROR(MATCH(M$1,INDIRECT("Table!A"&amp;$X138):INDIRECT("Table!" &amp; $AA$210 &amp; $X138),0)),"",INDIRECT(CONCATENATE("Table!",ADDRESS($T138,MATCH(M$1,INDIRECT("Table!A" &amp; $X138):INDIRECT("Table!" &amp; $AA$210 &amp; $X138),0))))/1024)</f>
        <v/>
      </c>
      <c r="M138" s="24" t="str">
        <f ca="1">IF(ISERROR(MATCH(N$1,INDIRECT("Table!A"&amp;$X138):INDIRECT("Table!" &amp; $AA$210 &amp; $X138),0)),"",INDIRECT(CONCATENATE("Table!",ADDRESS($T138,MATCH(N$1,INDIRECT("Table!A" &amp; $X138):INDIRECT("Table!" &amp; $AA$210 &amp; $X138),0))))/1024)</f>
        <v/>
      </c>
      <c r="N138" s="24" t="str">
        <f ca="1">IF(ISERROR(MATCH(O$1,INDIRECT("Table!A"&amp;$X138):INDIRECT("Table!" &amp; $AA$210 &amp; $X138),0)),"",INDIRECT(CONCATENATE("Table!",ADDRESS($T138,MATCH(O$1,INDIRECT("Table!A" &amp; $X138):INDIRECT("Table!" &amp; $AA$210 &amp; $X138),0))))/1024)</f>
        <v/>
      </c>
      <c r="O138" s="24"/>
      <c r="P138" s="276"/>
      <c r="Q138" s="24"/>
      <c r="R138" s="146"/>
      <c r="S138" s="146"/>
      <c r="T138" s="24"/>
      <c r="U138" s="146"/>
      <c r="V138" s="146"/>
      <c r="W138" s="146"/>
      <c r="X138" s="24"/>
      <c r="Y138" s="146"/>
      <c r="Z138" s="146"/>
      <c r="AA138" s="146"/>
    </row>
    <row r="139" spans="2:27">
      <c r="B139" s="24" t="str">
        <f ca="1">IF(ISERROR(MATCH(B$1,INDIRECT("Table!A"&amp;$X139):INDIRECT("Table!" &amp; $AA$210 &amp; $X139),0)),"",INDIRECT(CONCATENATE("Table!",ADDRESS($T139,MATCH(B$1,INDIRECT("Table!A" &amp; $X139):INDIRECT("Table!" &amp; $AA$210 &amp; $X139),0))))/1024)</f>
        <v/>
      </c>
      <c r="C139" s="24" t="str">
        <f ca="1">IF(ISERROR(MATCH(C$1,INDIRECT("Table!A"&amp;$X139):INDIRECT("Table!" &amp; $AA$210 &amp; $X139),0)),"",INDIRECT(CONCATENATE("Table!",ADDRESS($T139,MATCH(C$1,INDIRECT("Table!A" &amp; $X139):INDIRECT("Table!" &amp; $AA$210 &amp; $X139),0))))/1024)</f>
        <v/>
      </c>
      <c r="D139" s="24" t="str">
        <f ca="1">IF(ISERROR(MATCH(D$1,INDIRECT("Table!A"&amp;$X139):INDIRECT("Table!" &amp; $AA$210 &amp; $X139),0)),"",INDIRECT(CONCATENATE("Table!",ADDRESS($T139,MATCH(D$1,INDIRECT("Table!A" &amp; $X139):INDIRECT("Table!" &amp; $AA$210 &amp; $X139),0))))/1024)</f>
        <v/>
      </c>
      <c r="E139" s="24" t="str">
        <f ca="1">IF(ISERROR(MATCH(E$1,INDIRECT("Table!A"&amp;$X139):INDIRECT("Table!" &amp; $AA$210 &amp; $X139),0)),"",INDIRECT(CONCATENATE("Table!",ADDRESS($T139,MATCH(E$1,INDIRECT("Table!A" &amp; $X139):INDIRECT("Table!" &amp; $AA$210 &amp; $X139),0))))/1024)</f>
        <v/>
      </c>
      <c r="F139" s="24" t="str">
        <f ca="1">IF(ISERROR(MATCH(F$1,INDIRECT("Table!A"&amp;$X139):INDIRECT("Table!" &amp; $AA$210 &amp; $X139),0)),"",INDIRECT(CONCATENATE("Table!",ADDRESS($T139,MATCH(F$1,INDIRECT("Table!A" &amp; $X139):INDIRECT("Table!" &amp; $AA$210 &amp; $X139),0))))/1024)</f>
        <v/>
      </c>
      <c r="G139" s="24" t="str">
        <f ca="1">IF(ISERROR(MATCH(G$1,INDIRECT("Table!A"&amp;$X139):INDIRECT("Table!" &amp; $AA$210 &amp; $X139),0)),"",INDIRECT(CONCATENATE("Table!",ADDRESS($T139,MATCH(G$1,INDIRECT("Table!A" &amp; $X139):INDIRECT("Table!" &amp; $AA$210 &amp; $X139),0))))/1024)</f>
        <v/>
      </c>
      <c r="H139" s="24" t="str">
        <f ca="1">IF(ISERROR(MATCH(H$1,INDIRECT("Table!A"&amp;$X139):INDIRECT("Table!" &amp; $AA$210 &amp; $X139),0)),"",INDIRECT(CONCATENATE("Table!",ADDRESS($T139,MATCH(H$1,INDIRECT("Table!A" &amp; $X139):INDIRECT("Table!" &amp; $AA$210 &amp; $X139),0))))/1024)</f>
        <v/>
      </c>
      <c r="K139" s="24" t="str">
        <f ca="1">IF(ISERROR(MATCH(L$1,INDIRECT("Table!A"&amp;$X139):INDIRECT("Table!" &amp; $AA$210 &amp; $X139),0)),"",INDIRECT(CONCATENATE("Table!",ADDRESS($T139,MATCH(L$1,INDIRECT("Table!A" &amp; $X139):INDIRECT("Table!" &amp; $AA$210 &amp; $X139),0))))/1024)</f>
        <v/>
      </c>
      <c r="L139" s="24" t="str">
        <f ca="1">IF(ISERROR(MATCH(M$1,INDIRECT("Table!A"&amp;$X139):INDIRECT("Table!" &amp; $AA$210 &amp; $X139),0)),"",INDIRECT(CONCATENATE("Table!",ADDRESS($T139,MATCH(M$1,INDIRECT("Table!A" &amp; $X139):INDIRECT("Table!" &amp; $AA$210 &amp; $X139),0))))/1024)</f>
        <v/>
      </c>
      <c r="M139" s="24" t="str">
        <f ca="1">IF(ISERROR(MATCH(N$1,INDIRECT("Table!A"&amp;$X139):INDIRECT("Table!" &amp; $AA$210 &amp; $X139),0)),"",INDIRECT(CONCATENATE("Table!",ADDRESS($T139,MATCH(N$1,INDIRECT("Table!A" &amp; $X139):INDIRECT("Table!" &amp; $AA$210 &amp; $X139),0))))/1024)</f>
        <v/>
      </c>
      <c r="N139" s="24" t="str">
        <f ca="1">IF(ISERROR(MATCH(O$1,INDIRECT("Table!A"&amp;$X139):INDIRECT("Table!" &amp; $AA$210 &amp; $X139),0)),"",INDIRECT(CONCATENATE("Table!",ADDRESS($T139,MATCH(O$1,INDIRECT("Table!A" &amp; $X139):INDIRECT("Table!" &amp; $AA$210 &amp; $X139),0))))/1024)</f>
        <v/>
      </c>
      <c r="O139" s="24"/>
      <c r="P139" s="276"/>
      <c r="Q139" s="24"/>
      <c r="R139" s="145"/>
      <c r="S139" s="145"/>
      <c r="T139" s="24"/>
      <c r="U139" s="145"/>
      <c r="V139" s="145"/>
      <c r="W139" s="145"/>
      <c r="X139" s="24"/>
      <c r="Y139" s="145"/>
      <c r="Z139" s="145"/>
      <c r="AA139" s="145"/>
    </row>
    <row r="140" spans="2:27">
      <c r="B140" s="24" t="str">
        <f ca="1">IF(ISERROR(MATCH(B$1,INDIRECT("Table!A"&amp;$X140):INDIRECT("Table!" &amp; $AA$210 &amp; $X140),0)),"",INDIRECT(CONCATENATE("Table!",ADDRESS($T140,MATCH(B$1,INDIRECT("Table!A" &amp; $X140):INDIRECT("Table!" &amp; $AA$210 &amp; $X140),0))))/1024)</f>
        <v/>
      </c>
      <c r="C140" s="24" t="str">
        <f ca="1">IF(ISERROR(MATCH(C$1,INDIRECT("Table!A"&amp;$X140):INDIRECT("Table!" &amp; $AA$210 &amp; $X140),0)),"",INDIRECT(CONCATENATE("Table!",ADDRESS($T140,MATCH(C$1,INDIRECT("Table!A" &amp; $X140):INDIRECT("Table!" &amp; $AA$210 &amp; $X140),0))))/1024)</f>
        <v/>
      </c>
      <c r="D140" s="24" t="str">
        <f ca="1">IF(ISERROR(MATCH(D$1,INDIRECT("Table!A"&amp;$X140):INDIRECT("Table!" &amp; $AA$210 &amp; $X140),0)),"",INDIRECT(CONCATENATE("Table!",ADDRESS($T140,MATCH(D$1,INDIRECT("Table!A" &amp; $X140):INDIRECT("Table!" &amp; $AA$210 &amp; $X140),0))))/1024)</f>
        <v/>
      </c>
      <c r="E140" s="24" t="str">
        <f ca="1">IF(ISERROR(MATCH(E$1,INDIRECT("Table!A"&amp;$X140):INDIRECT("Table!" &amp; $AA$210 &amp; $X140),0)),"",INDIRECT(CONCATENATE("Table!",ADDRESS($T140,MATCH(E$1,INDIRECT("Table!A" &amp; $X140):INDIRECT("Table!" &amp; $AA$210 &amp; $X140),0))))/1024)</f>
        <v/>
      </c>
      <c r="F140" s="24" t="str">
        <f ca="1">IF(ISERROR(MATCH(F$1,INDIRECT("Table!A"&amp;$X140):INDIRECT("Table!" &amp; $AA$210 &amp; $X140),0)),"",INDIRECT(CONCATENATE("Table!",ADDRESS($T140,MATCH(F$1,INDIRECT("Table!A" &amp; $X140):INDIRECT("Table!" &amp; $AA$210 &amp; $X140),0))))/1024)</f>
        <v/>
      </c>
      <c r="G140" s="24" t="str">
        <f ca="1">IF(ISERROR(MATCH(G$1,INDIRECT("Table!A"&amp;$X140):INDIRECT("Table!" &amp; $AA$210 &amp; $X140),0)),"",INDIRECT(CONCATENATE("Table!",ADDRESS($T140,MATCH(G$1,INDIRECT("Table!A" &amp; $X140):INDIRECT("Table!" &amp; $AA$210 &amp; $X140),0))))/1024)</f>
        <v/>
      </c>
      <c r="H140" s="24" t="str">
        <f ca="1">IF(ISERROR(MATCH(H$1,INDIRECT("Table!A"&amp;$X140):INDIRECT("Table!" &amp; $AA$210 &amp; $X140),0)),"",INDIRECT(CONCATENATE("Table!",ADDRESS($T140,MATCH(H$1,INDIRECT("Table!A" &amp; $X140):INDIRECT("Table!" &amp; $AA$210 &amp; $X140),0))))/1024)</f>
        <v/>
      </c>
      <c r="K140" s="24" t="str">
        <f ca="1">IF(ISERROR(MATCH(L$1,INDIRECT("Table!A"&amp;$X140):INDIRECT("Table!" &amp; $AA$210 &amp; $X140),0)),"",INDIRECT(CONCATENATE("Table!",ADDRESS($T140,MATCH(L$1,INDIRECT("Table!A" &amp; $X140):INDIRECT("Table!" &amp; $AA$210 &amp; $X140),0))))/1024)</f>
        <v/>
      </c>
      <c r="L140" s="24" t="str">
        <f ca="1">IF(ISERROR(MATCH(M$1,INDIRECT("Table!A"&amp;$X140):INDIRECT("Table!" &amp; $AA$210 &amp; $X140),0)),"",INDIRECT(CONCATENATE("Table!",ADDRESS($T140,MATCH(M$1,INDIRECT("Table!A" &amp; $X140):INDIRECT("Table!" &amp; $AA$210 &amp; $X140),0))))/1024)</f>
        <v/>
      </c>
      <c r="M140" s="24" t="str">
        <f ca="1">IF(ISERROR(MATCH(N$1,INDIRECT("Table!A"&amp;$X140):INDIRECT("Table!" &amp; $AA$210 &amp; $X140),0)),"",INDIRECT(CONCATENATE("Table!",ADDRESS($T140,MATCH(N$1,INDIRECT("Table!A" &amp; $X140):INDIRECT("Table!" &amp; $AA$210 &amp; $X140),0))))/1024)</f>
        <v/>
      </c>
      <c r="N140" s="24" t="str">
        <f ca="1">IF(ISERROR(MATCH(O$1,INDIRECT("Table!A"&amp;$X140):INDIRECT("Table!" &amp; $AA$210 &amp; $X140),0)),"",INDIRECT(CONCATENATE("Table!",ADDRESS($T140,MATCH(O$1,INDIRECT("Table!A" &amp; $X140):INDIRECT("Table!" &amp; $AA$210 &amp; $X140),0))))/1024)</f>
        <v/>
      </c>
      <c r="O140" s="24"/>
      <c r="P140" s="276"/>
      <c r="Q140" s="24"/>
      <c r="R140" s="144"/>
      <c r="S140" s="144"/>
      <c r="T140" s="24"/>
      <c r="U140" s="144"/>
      <c r="V140" s="144"/>
      <c r="W140" s="144"/>
      <c r="X140" s="24"/>
      <c r="Y140" s="144"/>
      <c r="Z140" s="144"/>
      <c r="AA140" s="144"/>
    </row>
    <row r="141" spans="2:27">
      <c r="B141" s="24" t="str">
        <f ca="1">IF(ISERROR(MATCH(B$1,INDIRECT("Table!A"&amp;$X141):INDIRECT("Table!" &amp; $AA$210 &amp; $X141),0)),"",INDIRECT(CONCATENATE("Table!",ADDRESS($T141,MATCH(B$1,INDIRECT("Table!A" &amp; $X141):INDIRECT("Table!" &amp; $AA$210 &amp; $X141),0))))/1024)</f>
        <v/>
      </c>
      <c r="C141" s="24" t="str">
        <f ca="1">IF(ISERROR(MATCH(C$1,INDIRECT("Table!A"&amp;$X141):INDIRECT("Table!" &amp; $AA$210 &amp; $X141),0)),"",INDIRECT(CONCATENATE("Table!",ADDRESS($T141,MATCH(C$1,INDIRECT("Table!A" &amp; $X141):INDIRECT("Table!" &amp; $AA$210 &amp; $X141),0))))/1024)</f>
        <v/>
      </c>
      <c r="D141" s="24" t="str">
        <f ca="1">IF(ISERROR(MATCH(D$1,INDIRECT("Table!A"&amp;$X141):INDIRECT("Table!" &amp; $AA$210 &amp; $X141),0)),"",INDIRECT(CONCATENATE("Table!",ADDRESS($T141,MATCH(D$1,INDIRECT("Table!A" &amp; $X141):INDIRECT("Table!" &amp; $AA$210 &amp; $X141),0))))/1024)</f>
        <v/>
      </c>
      <c r="E141" s="24" t="str">
        <f ca="1">IF(ISERROR(MATCH(E$1,INDIRECT("Table!A"&amp;$X141):INDIRECT("Table!" &amp; $AA$210 &amp; $X141),0)),"",INDIRECT(CONCATENATE("Table!",ADDRESS($T141,MATCH(E$1,INDIRECT("Table!A" &amp; $X141):INDIRECT("Table!" &amp; $AA$210 &amp; $X141),0))))/1024)</f>
        <v/>
      </c>
      <c r="F141" s="24" t="str">
        <f ca="1">IF(ISERROR(MATCH(F$1,INDIRECT("Table!A"&amp;$X141):INDIRECT("Table!" &amp; $AA$210 &amp; $X141),0)),"",INDIRECT(CONCATENATE("Table!",ADDRESS($T141,MATCH(F$1,INDIRECT("Table!A" &amp; $X141):INDIRECT("Table!" &amp; $AA$210 &amp; $X141),0))))/1024)</f>
        <v/>
      </c>
      <c r="G141" s="24" t="str">
        <f ca="1">IF(ISERROR(MATCH(G$1,INDIRECT("Table!A"&amp;$X141):INDIRECT("Table!" &amp; $AA$210 &amp; $X141),0)),"",INDIRECT(CONCATENATE("Table!",ADDRESS($T141,MATCH(G$1,INDIRECT("Table!A" &amp; $X141):INDIRECT("Table!" &amp; $AA$210 &amp; $X141),0))))/1024)</f>
        <v/>
      </c>
      <c r="H141" s="24" t="str">
        <f ca="1">IF(ISERROR(MATCH(H$1,INDIRECT("Table!A"&amp;$X141):INDIRECT("Table!" &amp; $AA$210 &amp; $X141),0)),"",INDIRECT(CONCATENATE("Table!",ADDRESS($T141,MATCH(H$1,INDIRECT("Table!A" &amp; $X141):INDIRECT("Table!" &amp; $AA$210 &amp; $X141),0))))/1024)</f>
        <v/>
      </c>
      <c r="K141" s="24" t="str">
        <f ca="1">IF(ISERROR(MATCH(L$1,INDIRECT("Table!A"&amp;$X141):INDIRECT("Table!" &amp; $AA$210 &amp; $X141),0)),"",INDIRECT(CONCATENATE("Table!",ADDRESS($T141,MATCH(L$1,INDIRECT("Table!A" &amp; $X141):INDIRECT("Table!" &amp; $AA$210 &amp; $X141),0))))/1024)</f>
        <v/>
      </c>
      <c r="L141" s="24" t="str">
        <f ca="1">IF(ISERROR(MATCH(M$1,INDIRECT("Table!A"&amp;$X141):INDIRECT("Table!" &amp; $AA$210 &amp; $X141),0)),"",INDIRECT(CONCATENATE("Table!",ADDRESS($T141,MATCH(M$1,INDIRECT("Table!A" &amp; $X141):INDIRECT("Table!" &amp; $AA$210 &amp; $X141),0))))/1024)</f>
        <v/>
      </c>
      <c r="M141" s="24" t="str">
        <f ca="1">IF(ISERROR(MATCH(N$1,INDIRECT("Table!A"&amp;$X141):INDIRECT("Table!" &amp; $AA$210 &amp; $X141),0)),"",INDIRECT(CONCATENATE("Table!",ADDRESS($T141,MATCH(N$1,INDIRECT("Table!A" &amp; $X141):INDIRECT("Table!" &amp; $AA$210 &amp; $X141),0))))/1024)</f>
        <v/>
      </c>
      <c r="N141" s="24" t="str">
        <f ca="1">IF(ISERROR(MATCH(O$1,INDIRECT("Table!A"&amp;$X141):INDIRECT("Table!" &amp; $AA$210 &amp; $X141),0)),"",INDIRECT(CONCATENATE("Table!",ADDRESS($T141,MATCH(O$1,INDIRECT("Table!A" &amp; $X141):INDIRECT("Table!" &amp; $AA$210 &amp; $X141),0))))/1024)</f>
        <v/>
      </c>
      <c r="O141" s="24"/>
      <c r="P141" s="276"/>
      <c r="Q141" s="24"/>
      <c r="R141" s="143"/>
      <c r="S141" s="143"/>
      <c r="T141" s="24"/>
      <c r="U141" s="143"/>
      <c r="V141" s="143"/>
      <c r="W141" s="143"/>
      <c r="X141" s="24"/>
      <c r="Y141" s="143"/>
      <c r="Z141" s="143"/>
      <c r="AA141" s="143"/>
    </row>
    <row r="142" spans="2:27">
      <c r="B142" s="24" t="str">
        <f ca="1">IF(ISERROR(MATCH(B$1,INDIRECT("Table!A"&amp;$X142):INDIRECT("Table!" &amp; $AA$210 &amp; $X142),0)),"",INDIRECT(CONCATENATE("Table!",ADDRESS($T142,MATCH(B$1,INDIRECT("Table!A" &amp; $X142):INDIRECT("Table!" &amp; $AA$210 &amp; $X142),0))))/1024)</f>
        <v/>
      </c>
      <c r="C142" s="24" t="str">
        <f ca="1">IF(ISERROR(MATCH(C$1,INDIRECT("Table!A"&amp;$X142):INDIRECT("Table!" &amp; $AA$210 &amp; $X142),0)),"",INDIRECT(CONCATENATE("Table!",ADDRESS($T142,MATCH(C$1,INDIRECT("Table!A" &amp; $X142):INDIRECT("Table!" &amp; $AA$210 &amp; $X142),0))))/1024)</f>
        <v/>
      </c>
      <c r="D142" s="24" t="str">
        <f ca="1">IF(ISERROR(MATCH(D$1,INDIRECT("Table!A"&amp;$X142):INDIRECT("Table!" &amp; $AA$210 &amp; $X142),0)),"",INDIRECT(CONCATENATE("Table!",ADDRESS($T142,MATCH(D$1,INDIRECT("Table!A" &amp; $X142):INDIRECT("Table!" &amp; $AA$210 &amp; $X142),0))))/1024)</f>
        <v/>
      </c>
      <c r="E142" s="24" t="str">
        <f ca="1">IF(ISERROR(MATCH(E$1,INDIRECT("Table!A"&amp;$X142):INDIRECT("Table!" &amp; $AA$210 &amp; $X142),0)),"",INDIRECT(CONCATENATE("Table!",ADDRESS($T142,MATCH(E$1,INDIRECT("Table!A" &amp; $X142):INDIRECT("Table!" &amp; $AA$210 &amp; $X142),0))))/1024)</f>
        <v/>
      </c>
      <c r="F142" s="24" t="str">
        <f ca="1">IF(ISERROR(MATCH(F$1,INDIRECT("Table!A"&amp;$X142):INDIRECT("Table!" &amp; $AA$210 &amp; $X142),0)),"",INDIRECT(CONCATENATE("Table!",ADDRESS($T142,MATCH(F$1,INDIRECT("Table!A" &amp; $X142):INDIRECT("Table!" &amp; $AA$210 &amp; $X142),0))))/1024)</f>
        <v/>
      </c>
      <c r="G142" s="24" t="str">
        <f ca="1">IF(ISERROR(MATCH(G$1,INDIRECT("Table!A"&amp;$X142):INDIRECT("Table!" &amp; $AA$210 &amp; $X142),0)),"",INDIRECT(CONCATENATE("Table!",ADDRESS($T142,MATCH(G$1,INDIRECT("Table!A" &amp; $X142):INDIRECT("Table!" &amp; $AA$210 &amp; $X142),0))))/1024)</f>
        <v/>
      </c>
      <c r="H142" s="24" t="str">
        <f ca="1">IF(ISERROR(MATCH(H$1,INDIRECT("Table!A"&amp;$X142):INDIRECT("Table!" &amp; $AA$210 &amp; $X142),0)),"",INDIRECT(CONCATENATE("Table!",ADDRESS($T142,MATCH(H$1,INDIRECT("Table!A" &amp; $X142):INDIRECT("Table!" &amp; $AA$210 &amp; $X142),0))))/1024)</f>
        <v/>
      </c>
      <c r="K142" s="24" t="str">
        <f ca="1">IF(ISERROR(MATCH(L$1,INDIRECT("Table!A"&amp;$X142):INDIRECT("Table!" &amp; $AA$210 &amp; $X142),0)),"",INDIRECT(CONCATENATE("Table!",ADDRESS($T142,MATCH(L$1,INDIRECT("Table!A" &amp; $X142):INDIRECT("Table!" &amp; $AA$210 &amp; $X142),0))))/1024)</f>
        <v/>
      </c>
      <c r="L142" s="24" t="str">
        <f ca="1">IF(ISERROR(MATCH(M$1,INDIRECT("Table!A"&amp;$X142):INDIRECT("Table!" &amp; $AA$210 &amp; $X142),0)),"",INDIRECT(CONCATENATE("Table!",ADDRESS($T142,MATCH(M$1,INDIRECT("Table!A" &amp; $X142):INDIRECT("Table!" &amp; $AA$210 &amp; $X142),0))))/1024)</f>
        <v/>
      </c>
      <c r="M142" s="24" t="str">
        <f ca="1">IF(ISERROR(MATCH(N$1,INDIRECT("Table!A"&amp;$X142):INDIRECT("Table!" &amp; $AA$210 &amp; $X142),0)),"",INDIRECT(CONCATENATE("Table!",ADDRESS($T142,MATCH(N$1,INDIRECT("Table!A" &amp; $X142):INDIRECT("Table!" &amp; $AA$210 &amp; $X142),0))))/1024)</f>
        <v/>
      </c>
      <c r="N142" s="24" t="str">
        <f ca="1">IF(ISERROR(MATCH(O$1,INDIRECT("Table!A"&amp;$X142):INDIRECT("Table!" &amp; $AA$210 &amp; $X142),0)),"",INDIRECT(CONCATENATE("Table!",ADDRESS($T142,MATCH(O$1,INDIRECT("Table!A" &amp; $X142):INDIRECT("Table!" &amp; $AA$210 &amp; $X142),0))))/1024)</f>
        <v/>
      </c>
      <c r="O142" s="24"/>
      <c r="P142" s="276"/>
      <c r="Q142" s="24"/>
      <c r="R142" s="142"/>
      <c r="S142" s="142"/>
      <c r="T142" s="24"/>
      <c r="U142" s="142"/>
      <c r="V142" s="142"/>
      <c r="W142" s="142"/>
      <c r="X142" s="24"/>
      <c r="Y142" s="142"/>
      <c r="Z142" s="142"/>
      <c r="AA142" s="142"/>
    </row>
    <row r="143" spans="2:27">
      <c r="B143" s="24" t="str">
        <f ca="1">IF(ISERROR(MATCH(B$1,INDIRECT("Table!A"&amp;$X143):INDIRECT("Table!" &amp; $AA$210 &amp; $X143),0)),"",INDIRECT(CONCATENATE("Table!",ADDRESS($T143,MATCH(B$1,INDIRECT("Table!A" &amp; $X143):INDIRECT("Table!" &amp; $AA$210 &amp; $X143),0))))/1024)</f>
        <v/>
      </c>
      <c r="C143" s="24" t="str">
        <f ca="1">IF(ISERROR(MATCH(C$1,INDIRECT("Table!A"&amp;$X143):INDIRECT("Table!" &amp; $AA$210 &amp; $X143),0)),"",INDIRECT(CONCATENATE("Table!",ADDRESS($T143,MATCH(C$1,INDIRECT("Table!A" &amp; $X143):INDIRECT("Table!" &amp; $AA$210 &amp; $X143),0))))/1024)</f>
        <v/>
      </c>
      <c r="D143" s="24" t="str">
        <f ca="1">IF(ISERROR(MATCH(D$1,INDIRECT("Table!A"&amp;$X143):INDIRECT("Table!" &amp; $AA$210 &amp; $X143),0)),"",INDIRECT(CONCATENATE("Table!",ADDRESS($T143,MATCH(D$1,INDIRECT("Table!A" &amp; $X143):INDIRECT("Table!" &amp; $AA$210 &amp; $X143),0))))/1024)</f>
        <v/>
      </c>
      <c r="E143" s="24" t="str">
        <f ca="1">IF(ISERROR(MATCH(E$1,INDIRECT("Table!A"&amp;$X143):INDIRECT("Table!" &amp; $AA$210 &amp; $X143),0)),"",INDIRECT(CONCATENATE("Table!",ADDRESS($T143,MATCH(E$1,INDIRECT("Table!A" &amp; $X143):INDIRECT("Table!" &amp; $AA$210 &amp; $X143),0))))/1024)</f>
        <v/>
      </c>
      <c r="F143" s="24" t="str">
        <f ca="1">IF(ISERROR(MATCH(F$1,INDIRECT("Table!A"&amp;$X143):INDIRECT("Table!" &amp; $AA$210 &amp; $X143),0)),"",INDIRECT(CONCATENATE("Table!",ADDRESS($T143,MATCH(F$1,INDIRECT("Table!A" &amp; $X143):INDIRECT("Table!" &amp; $AA$210 &amp; $X143),0))))/1024)</f>
        <v/>
      </c>
      <c r="G143" s="24" t="str">
        <f ca="1">IF(ISERROR(MATCH(G$1,INDIRECT("Table!A"&amp;$X143):INDIRECT("Table!" &amp; $AA$210 &amp; $X143),0)),"",INDIRECT(CONCATENATE("Table!",ADDRESS($T143,MATCH(G$1,INDIRECT("Table!A" &amp; $X143):INDIRECT("Table!" &amp; $AA$210 &amp; $X143),0))))/1024)</f>
        <v/>
      </c>
      <c r="H143" s="24" t="str">
        <f ca="1">IF(ISERROR(MATCH(H$1,INDIRECT("Table!A"&amp;$X143):INDIRECT("Table!" &amp; $AA$210 &amp; $X143),0)),"",INDIRECT(CONCATENATE("Table!",ADDRESS($T143,MATCH(H$1,INDIRECT("Table!A" &amp; $X143):INDIRECT("Table!" &amp; $AA$210 &amp; $X143),0))))/1024)</f>
        <v/>
      </c>
      <c r="K143" s="24" t="str">
        <f ca="1">IF(ISERROR(MATCH(L$1,INDIRECT("Table!A"&amp;$X143):INDIRECT("Table!" &amp; $AA$210 &amp; $X143),0)),"",INDIRECT(CONCATENATE("Table!",ADDRESS($T143,MATCH(L$1,INDIRECT("Table!A" &amp; $X143):INDIRECT("Table!" &amp; $AA$210 &amp; $X143),0))))/1024)</f>
        <v/>
      </c>
      <c r="L143" s="24" t="str">
        <f ca="1">IF(ISERROR(MATCH(M$1,INDIRECT("Table!A"&amp;$X143):INDIRECT("Table!" &amp; $AA$210 &amp; $X143),0)),"",INDIRECT(CONCATENATE("Table!",ADDRESS($T143,MATCH(M$1,INDIRECT("Table!A" &amp; $X143):INDIRECT("Table!" &amp; $AA$210 &amp; $X143),0))))/1024)</f>
        <v/>
      </c>
      <c r="M143" s="24" t="str">
        <f ca="1">IF(ISERROR(MATCH(N$1,INDIRECT("Table!A"&amp;$X143):INDIRECT("Table!" &amp; $AA$210 &amp; $X143),0)),"",INDIRECT(CONCATENATE("Table!",ADDRESS($T143,MATCH(N$1,INDIRECT("Table!A" &amp; $X143):INDIRECT("Table!" &amp; $AA$210 &amp; $X143),0))))/1024)</f>
        <v/>
      </c>
      <c r="N143" s="24" t="str">
        <f ca="1">IF(ISERROR(MATCH(O$1,INDIRECT("Table!A"&amp;$X143):INDIRECT("Table!" &amp; $AA$210 &amp; $X143),0)),"",INDIRECT(CONCATENATE("Table!",ADDRESS($T143,MATCH(O$1,INDIRECT("Table!A" &amp; $X143):INDIRECT("Table!" &amp; $AA$210 &amp; $X143),0))))/1024)</f>
        <v/>
      </c>
      <c r="O143" s="24"/>
      <c r="P143" s="276"/>
      <c r="Q143" s="24"/>
      <c r="R143" s="141"/>
      <c r="S143" s="141"/>
      <c r="T143" s="24"/>
      <c r="U143" s="141"/>
      <c r="V143" s="141"/>
      <c r="W143" s="141"/>
      <c r="X143" s="24"/>
      <c r="Y143" s="141"/>
      <c r="Z143" s="141"/>
      <c r="AA143" s="141"/>
    </row>
    <row r="144" spans="2:27">
      <c r="B144" s="24" t="str">
        <f ca="1">IF(ISERROR(MATCH(B$1,INDIRECT("Table!A"&amp;$X144):INDIRECT("Table!" &amp; $AA$210 &amp; $X144),0)),"",INDIRECT(CONCATENATE("Table!",ADDRESS($T144,MATCH(B$1,INDIRECT("Table!A" &amp; $X144):INDIRECT("Table!" &amp; $AA$210 &amp; $X144),0))))/1024)</f>
        <v/>
      </c>
      <c r="C144" s="24" t="str">
        <f ca="1">IF(ISERROR(MATCH(C$1,INDIRECT("Table!A"&amp;$X144):INDIRECT("Table!" &amp; $AA$210 &amp; $X144),0)),"",INDIRECT(CONCATENATE("Table!",ADDRESS($T144,MATCH(C$1,INDIRECT("Table!A" &amp; $X144):INDIRECT("Table!" &amp; $AA$210 &amp; $X144),0))))/1024)</f>
        <v/>
      </c>
      <c r="D144" s="24" t="str">
        <f ca="1">IF(ISERROR(MATCH(D$1,INDIRECT("Table!A"&amp;$X144):INDIRECT("Table!" &amp; $AA$210 &amp; $X144),0)),"",INDIRECT(CONCATENATE("Table!",ADDRESS($T144,MATCH(D$1,INDIRECT("Table!A" &amp; $X144):INDIRECT("Table!" &amp; $AA$210 &amp; $X144),0))))/1024)</f>
        <v/>
      </c>
      <c r="E144" s="24" t="str">
        <f ca="1">IF(ISERROR(MATCH(E$1,INDIRECT("Table!A"&amp;$X144):INDIRECT("Table!" &amp; $AA$210 &amp; $X144),0)),"",INDIRECT(CONCATENATE("Table!",ADDRESS($T144,MATCH(E$1,INDIRECT("Table!A" &amp; $X144):INDIRECT("Table!" &amp; $AA$210 &amp; $X144),0))))/1024)</f>
        <v/>
      </c>
      <c r="F144" s="24" t="str">
        <f ca="1">IF(ISERROR(MATCH(F$1,INDIRECT("Table!A"&amp;$X144):INDIRECT("Table!" &amp; $AA$210 &amp; $X144),0)),"",INDIRECT(CONCATENATE("Table!",ADDRESS($T144,MATCH(F$1,INDIRECT("Table!A" &amp; $X144):INDIRECT("Table!" &amp; $AA$210 &amp; $X144),0))))/1024)</f>
        <v/>
      </c>
      <c r="G144" s="24" t="str">
        <f ca="1">IF(ISERROR(MATCH(G$1,INDIRECT("Table!A"&amp;$X144):INDIRECT("Table!" &amp; $AA$210 &amp; $X144),0)),"",INDIRECT(CONCATENATE("Table!",ADDRESS($T144,MATCH(G$1,INDIRECT("Table!A" &amp; $X144):INDIRECT("Table!" &amp; $AA$210 &amp; $X144),0))))/1024)</f>
        <v/>
      </c>
      <c r="H144" s="24" t="str">
        <f ca="1">IF(ISERROR(MATCH(H$1,INDIRECT("Table!A"&amp;$X144):INDIRECT("Table!" &amp; $AA$210 &amp; $X144),0)),"",INDIRECT(CONCATENATE("Table!",ADDRESS($T144,MATCH(H$1,INDIRECT("Table!A" &amp; $X144):INDIRECT("Table!" &amp; $AA$210 &amp; $X144),0))))/1024)</f>
        <v/>
      </c>
      <c r="K144" s="24" t="str">
        <f ca="1">IF(ISERROR(MATCH(L$1,INDIRECT("Table!A"&amp;$X144):INDIRECT("Table!" &amp; $AA$210 &amp; $X144),0)),"",INDIRECT(CONCATENATE("Table!",ADDRESS($T144,MATCH(L$1,INDIRECT("Table!A" &amp; $X144):INDIRECT("Table!" &amp; $AA$210 &amp; $X144),0))))/1024)</f>
        <v/>
      </c>
      <c r="L144" s="24" t="str">
        <f ca="1">IF(ISERROR(MATCH(M$1,INDIRECT("Table!A"&amp;$X144):INDIRECT("Table!" &amp; $AA$210 &amp; $X144),0)),"",INDIRECT(CONCATENATE("Table!",ADDRESS($T144,MATCH(M$1,INDIRECT("Table!A" &amp; $X144):INDIRECT("Table!" &amp; $AA$210 &amp; $X144),0))))/1024)</f>
        <v/>
      </c>
      <c r="M144" s="24" t="str">
        <f ca="1">IF(ISERROR(MATCH(N$1,INDIRECT("Table!A"&amp;$X144):INDIRECT("Table!" &amp; $AA$210 &amp; $X144),0)),"",INDIRECT(CONCATENATE("Table!",ADDRESS($T144,MATCH(N$1,INDIRECT("Table!A" &amp; $X144):INDIRECT("Table!" &amp; $AA$210 &amp; $X144),0))))/1024)</f>
        <v/>
      </c>
      <c r="N144" s="24" t="str">
        <f ca="1">IF(ISERROR(MATCH(O$1,INDIRECT("Table!A"&amp;$X144):INDIRECT("Table!" &amp; $AA$210 &amp; $X144),0)),"",INDIRECT(CONCATENATE("Table!",ADDRESS($T144,MATCH(O$1,INDIRECT("Table!A" &amp; $X144):INDIRECT("Table!" &amp; $AA$210 &amp; $X144),0))))/1024)</f>
        <v/>
      </c>
      <c r="O144" s="24"/>
      <c r="P144" s="276"/>
      <c r="Q144" s="24"/>
      <c r="R144" s="140"/>
      <c r="S144" s="140"/>
      <c r="T144" s="24"/>
      <c r="U144" s="140"/>
      <c r="V144" s="140"/>
      <c r="W144" s="140"/>
      <c r="X144" s="24"/>
      <c r="Y144" s="140"/>
      <c r="Z144" s="140"/>
      <c r="AA144" s="140"/>
    </row>
    <row r="145" spans="2:27">
      <c r="B145" s="24" t="str">
        <f ca="1">IF(ISERROR(MATCH(B$1,INDIRECT("Table!A"&amp;$X145):INDIRECT("Table!" &amp; $AA$210 &amp; $X145),0)),"",INDIRECT(CONCATENATE("Table!",ADDRESS($T145,MATCH(B$1,INDIRECT("Table!A" &amp; $X145):INDIRECT("Table!" &amp; $AA$210 &amp; $X145),0))))/1024)</f>
        <v/>
      </c>
      <c r="C145" s="24" t="str">
        <f ca="1">IF(ISERROR(MATCH(C$1,INDIRECT("Table!A"&amp;$X145):INDIRECT("Table!" &amp; $AA$210 &amp; $X145),0)),"",INDIRECT(CONCATENATE("Table!",ADDRESS($T145,MATCH(C$1,INDIRECT("Table!A" &amp; $X145):INDIRECT("Table!" &amp; $AA$210 &amp; $X145),0))))/1024)</f>
        <v/>
      </c>
      <c r="D145" s="24" t="str">
        <f ca="1">IF(ISERROR(MATCH(D$1,INDIRECT("Table!A"&amp;$X145):INDIRECT("Table!" &amp; $AA$210 &amp; $X145),0)),"",INDIRECT(CONCATENATE("Table!",ADDRESS($T145,MATCH(D$1,INDIRECT("Table!A" &amp; $X145):INDIRECT("Table!" &amp; $AA$210 &amp; $X145),0))))/1024)</f>
        <v/>
      </c>
      <c r="E145" s="24" t="str">
        <f ca="1">IF(ISERROR(MATCH(E$1,INDIRECT("Table!A"&amp;$X145):INDIRECT("Table!" &amp; $AA$210 &amp; $X145),0)),"",INDIRECT(CONCATENATE("Table!",ADDRESS($T145,MATCH(E$1,INDIRECT("Table!A" &amp; $X145):INDIRECT("Table!" &amp; $AA$210 &amp; $X145),0))))/1024)</f>
        <v/>
      </c>
      <c r="F145" s="24" t="str">
        <f ca="1">IF(ISERROR(MATCH(F$1,INDIRECT("Table!A"&amp;$X145):INDIRECT("Table!" &amp; $AA$210 &amp; $X145),0)),"",INDIRECT(CONCATENATE("Table!",ADDRESS($T145,MATCH(F$1,INDIRECT("Table!A" &amp; $X145):INDIRECT("Table!" &amp; $AA$210 &amp; $X145),0))))/1024)</f>
        <v/>
      </c>
      <c r="G145" s="24" t="str">
        <f ca="1">IF(ISERROR(MATCH(G$1,INDIRECT("Table!A"&amp;$X145):INDIRECT("Table!" &amp; $AA$210 &amp; $X145),0)),"",INDIRECT(CONCATENATE("Table!",ADDRESS($T145,MATCH(G$1,INDIRECT("Table!A" &amp; $X145):INDIRECT("Table!" &amp; $AA$210 &amp; $X145),0))))/1024)</f>
        <v/>
      </c>
      <c r="H145" s="24" t="str">
        <f ca="1">IF(ISERROR(MATCH(H$1,INDIRECT("Table!A"&amp;$X145):INDIRECT("Table!" &amp; $AA$210 &amp; $X145),0)),"",INDIRECT(CONCATENATE("Table!",ADDRESS($T145,MATCH(H$1,INDIRECT("Table!A" &amp; $X145):INDIRECT("Table!" &amp; $AA$210 &amp; $X145),0))))/1024)</f>
        <v/>
      </c>
      <c r="K145" s="24" t="str">
        <f ca="1">IF(ISERROR(MATCH(L$1,INDIRECT("Table!A"&amp;$X145):INDIRECT("Table!" &amp; $AA$210 &amp; $X145),0)),"",INDIRECT(CONCATENATE("Table!",ADDRESS($T145,MATCH(L$1,INDIRECT("Table!A" &amp; $X145):INDIRECT("Table!" &amp; $AA$210 &amp; $X145),0))))/1024)</f>
        <v/>
      </c>
      <c r="L145" s="24" t="str">
        <f ca="1">IF(ISERROR(MATCH(M$1,INDIRECT("Table!A"&amp;$X145):INDIRECT("Table!" &amp; $AA$210 &amp; $X145),0)),"",INDIRECT(CONCATENATE("Table!",ADDRESS($T145,MATCH(M$1,INDIRECT("Table!A" &amp; $X145):INDIRECT("Table!" &amp; $AA$210 &amp; $X145),0))))/1024)</f>
        <v/>
      </c>
      <c r="M145" s="24" t="str">
        <f ca="1">IF(ISERROR(MATCH(N$1,INDIRECT("Table!A"&amp;$X145):INDIRECT("Table!" &amp; $AA$210 &amp; $X145),0)),"",INDIRECT(CONCATENATE("Table!",ADDRESS($T145,MATCH(N$1,INDIRECT("Table!A" &amp; $X145):INDIRECT("Table!" &amp; $AA$210 &amp; $X145),0))))/1024)</f>
        <v/>
      </c>
      <c r="N145" s="24" t="str">
        <f ca="1">IF(ISERROR(MATCH(O$1,INDIRECT("Table!A"&amp;$X145):INDIRECT("Table!" &amp; $AA$210 &amp; $X145),0)),"",INDIRECT(CONCATENATE("Table!",ADDRESS($T145,MATCH(O$1,INDIRECT("Table!A" &amp; $X145):INDIRECT("Table!" &amp; $AA$210 &amp; $X145),0))))/1024)</f>
        <v/>
      </c>
      <c r="O145" s="24"/>
      <c r="P145" s="276"/>
      <c r="Q145" s="24"/>
      <c r="R145" s="139"/>
      <c r="S145" s="139"/>
      <c r="T145" s="24"/>
      <c r="U145" s="139"/>
      <c r="V145" s="139"/>
      <c r="W145" s="139"/>
      <c r="X145" s="24"/>
      <c r="Y145" s="139"/>
      <c r="Z145" s="139"/>
      <c r="AA145" s="139"/>
    </row>
    <row r="146" spans="2:27">
      <c r="B146" s="24" t="str">
        <f ca="1">IF(ISERROR(MATCH(B$1,INDIRECT("Table!A"&amp;$X146):INDIRECT("Table!" &amp; $AA$210 &amp; $X146),0)),"",INDIRECT(CONCATENATE("Table!",ADDRESS($T146,MATCH(B$1,INDIRECT("Table!A" &amp; $X146):INDIRECT("Table!" &amp; $AA$210 &amp; $X146),0))))/1024)</f>
        <v/>
      </c>
      <c r="C146" s="24" t="str">
        <f ca="1">IF(ISERROR(MATCH(C$1,INDIRECT("Table!A"&amp;$X146):INDIRECT("Table!" &amp; $AA$210 &amp; $X146),0)),"",INDIRECT(CONCATENATE("Table!",ADDRESS($T146,MATCH(C$1,INDIRECT("Table!A" &amp; $X146):INDIRECT("Table!" &amp; $AA$210 &amp; $X146),0))))/1024)</f>
        <v/>
      </c>
      <c r="D146" s="24" t="str">
        <f ca="1">IF(ISERROR(MATCH(D$1,INDIRECT("Table!A"&amp;$X146):INDIRECT("Table!" &amp; $AA$210 &amp; $X146),0)),"",INDIRECT(CONCATENATE("Table!",ADDRESS($T146,MATCH(D$1,INDIRECT("Table!A" &amp; $X146):INDIRECT("Table!" &amp; $AA$210 &amp; $X146),0))))/1024)</f>
        <v/>
      </c>
      <c r="E146" s="24" t="str">
        <f ca="1">IF(ISERROR(MATCH(E$1,INDIRECT("Table!A"&amp;$X146):INDIRECT("Table!" &amp; $AA$210 &amp; $X146),0)),"",INDIRECT(CONCATENATE("Table!",ADDRESS($T146,MATCH(E$1,INDIRECT("Table!A" &amp; $X146):INDIRECT("Table!" &amp; $AA$210 &amp; $X146),0))))/1024)</f>
        <v/>
      </c>
      <c r="F146" s="24" t="str">
        <f ca="1">IF(ISERROR(MATCH(F$1,INDIRECT("Table!A"&amp;$X146):INDIRECT("Table!" &amp; $AA$210 &amp; $X146),0)),"",INDIRECT(CONCATENATE("Table!",ADDRESS($T146,MATCH(F$1,INDIRECT("Table!A" &amp; $X146):INDIRECT("Table!" &amp; $AA$210 &amp; $X146),0))))/1024)</f>
        <v/>
      </c>
      <c r="G146" s="24" t="str">
        <f ca="1">IF(ISERROR(MATCH(G$1,INDIRECT("Table!A"&amp;$X146):INDIRECT("Table!" &amp; $AA$210 &amp; $X146),0)),"",INDIRECT(CONCATENATE("Table!",ADDRESS($T146,MATCH(G$1,INDIRECT("Table!A" &amp; $X146):INDIRECT("Table!" &amp; $AA$210 &amp; $X146),0))))/1024)</f>
        <v/>
      </c>
      <c r="H146" s="24" t="str">
        <f ca="1">IF(ISERROR(MATCH(H$1,INDIRECT("Table!A"&amp;$X146):INDIRECT("Table!" &amp; $AA$210 &amp; $X146),0)),"",INDIRECT(CONCATENATE("Table!",ADDRESS($T146,MATCH(H$1,INDIRECT("Table!A" &amp; $X146):INDIRECT("Table!" &amp; $AA$210 &amp; $X146),0))))/1024)</f>
        <v/>
      </c>
      <c r="K146" s="24" t="str">
        <f ca="1">IF(ISERROR(MATCH(L$1,INDIRECT("Table!A"&amp;$X146):INDIRECT("Table!" &amp; $AA$210 &amp; $X146),0)),"",INDIRECT(CONCATENATE("Table!",ADDRESS($T146,MATCH(L$1,INDIRECT("Table!A" &amp; $X146):INDIRECT("Table!" &amp; $AA$210 &amp; $X146),0))))/1024)</f>
        <v/>
      </c>
      <c r="L146" s="24" t="str">
        <f ca="1">IF(ISERROR(MATCH(M$1,INDIRECT("Table!A"&amp;$X146):INDIRECT("Table!" &amp; $AA$210 &amp; $X146),0)),"",INDIRECT(CONCATENATE("Table!",ADDRESS($T146,MATCH(M$1,INDIRECT("Table!A" &amp; $X146):INDIRECT("Table!" &amp; $AA$210 &amp; $X146),0))))/1024)</f>
        <v/>
      </c>
      <c r="M146" s="24" t="str">
        <f ca="1">IF(ISERROR(MATCH(N$1,INDIRECT("Table!A"&amp;$X146):INDIRECT("Table!" &amp; $AA$210 &amp; $X146),0)),"",INDIRECT(CONCATENATE("Table!",ADDRESS($T146,MATCH(N$1,INDIRECT("Table!A" &amp; $X146):INDIRECT("Table!" &amp; $AA$210 &amp; $X146),0))))/1024)</f>
        <v/>
      </c>
      <c r="N146" s="24" t="str">
        <f ca="1">IF(ISERROR(MATCH(O$1,INDIRECT("Table!A"&amp;$X146):INDIRECT("Table!" &amp; $AA$210 &amp; $X146),0)),"",INDIRECT(CONCATENATE("Table!",ADDRESS($T146,MATCH(O$1,INDIRECT("Table!A" &amp; $X146):INDIRECT("Table!" &amp; $AA$210 &amp; $X146),0))))/1024)</f>
        <v/>
      </c>
      <c r="O146" s="24"/>
      <c r="P146" s="276"/>
      <c r="Q146" s="24"/>
      <c r="R146" s="138"/>
      <c r="S146" s="138"/>
      <c r="T146" s="24"/>
      <c r="U146" s="138"/>
      <c r="V146" s="138"/>
      <c r="W146" s="138"/>
      <c r="X146" s="24"/>
      <c r="Y146" s="138"/>
      <c r="Z146" s="138"/>
      <c r="AA146" s="138"/>
    </row>
    <row r="147" spans="2:27">
      <c r="B147" s="24" t="str">
        <f ca="1">IF(ISERROR(MATCH(B$1,INDIRECT("Table!A"&amp;$X147):INDIRECT("Table!" &amp; $AA$210 &amp; $X147),0)),"",INDIRECT(CONCATENATE("Table!",ADDRESS($T147,MATCH(B$1,INDIRECT("Table!A" &amp; $X147):INDIRECT("Table!" &amp; $AA$210 &amp; $X147),0))))/1024)</f>
        <v/>
      </c>
      <c r="C147" s="24" t="str">
        <f ca="1">IF(ISERROR(MATCH(C$1,INDIRECT("Table!A"&amp;$X147):INDIRECT("Table!" &amp; $AA$210 &amp; $X147),0)),"",INDIRECT(CONCATENATE("Table!",ADDRESS($T147,MATCH(C$1,INDIRECT("Table!A" &amp; $X147):INDIRECT("Table!" &amp; $AA$210 &amp; $X147),0))))/1024)</f>
        <v/>
      </c>
      <c r="D147" s="24" t="str">
        <f ca="1">IF(ISERROR(MATCH(D$1,INDIRECT("Table!A"&amp;$X147):INDIRECT("Table!" &amp; $AA$210 &amp; $X147),0)),"",INDIRECT(CONCATENATE("Table!",ADDRESS($T147,MATCH(D$1,INDIRECT("Table!A" &amp; $X147):INDIRECT("Table!" &amp; $AA$210 &amp; $X147),0))))/1024)</f>
        <v/>
      </c>
      <c r="E147" s="24" t="str">
        <f ca="1">IF(ISERROR(MATCH(E$1,INDIRECT("Table!A"&amp;$X147):INDIRECT("Table!" &amp; $AA$210 &amp; $X147),0)),"",INDIRECT(CONCATENATE("Table!",ADDRESS($T147,MATCH(E$1,INDIRECT("Table!A" &amp; $X147):INDIRECT("Table!" &amp; $AA$210 &amp; $X147),0))))/1024)</f>
        <v/>
      </c>
      <c r="F147" s="24" t="str">
        <f ca="1">IF(ISERROR(MATCH(F$1,INDIRECT("Table!A"&amp;$X147):INDIRECT("Table!" &amp; $AA$210 &amp; $X147),0)),"",INDIRECT(CONCATENATE("Table!",ADDRESS($T147,MATCH(F$1,INDIRECT("Table!A" &amp; $X147):INDIRECT("Table!" &amp; $AA$210 &amp; $X147),0))))/1024)</f>
        <v/>
      </c>
      <c r="G147" s="24" t="str">
        <f ca="1">IF(ISERROR(MATCH(G$1,INDIRECT("Table!A"&amp;$X147):INDIRECT("Table!" &amp; $AA$210 &amp; $X147),0)),"",INDIRECT(CONCATENATE("Table!",ADDRESS($T147,MATCH(G$1,INDIRECT("Table!A" &amp; $X147):INDIRECT("Table!" &amp; $AA$210 &amp; $X147),0))))/1024)</f>
        <v/>
      </c>
      <c r="H147" s="24" t="str">
        <f ca="1">IF(ISERROR(MATCH(H$1,INDIRECT("Table!A"&amp;$X147):INDIRECT("Table!" &amp; $AA$210 &amp; $X147),0)),"",INDIRECT(CONCATENATE("Table!",ADDRESS($T147,MATCH(H$1,INDIRECT("Table!A" &amp; $X147):INDIRECT("Table!" &amp; $AA$210 &amp; $X147),0))))/1024)</f>
        <v/>
      </c>
      <c r="K147" s="24" t="str">
        <f ca="1">IF(ISERROR(MATCH(L$1,INDIRECT("Table!A"&amp;$X147):INDIRECT("Table!" &amp; $AA$210 &amp; $X147),0)),"",INDIRECT(CONCATENATE("Table!",ADDRESS($T147,MATCH(L$1,INDIRECT("Table!A" &amp; $X147):INDIRECT("Table!" &amp; $AA$210 &amp; $X147),0))))/1024)</f>
        <v/>
      </c>
      <c r="L147" s="24" t="str">
        <f ca="1">IF(ISERROR(MATCH(M$1,INDIRECT("Table!A"&amp;$X147):INDIRECT("Table!" &amp; $AA$210 &amp; $X147),0)),"",INDIRECT(CONCATENATE("Table!",ADDRESS($T147,MATCH(M$1,INDIRECT("Table!A" &amp; $X147):INDIRECT("Table!" &amp; $AA$210 &amp; $X147),0))))/1024)</f>
        <v/>
      </c>
      <c r="M147" s="24" t="str">
        <f ca="1">IF(ISERROR(MATCH(N$1,INDIRECT("Table!A"&amp;$X147):INDIRECT("Table!" &amp; $AA$210 &amp; $X147),0)),"",INDIRECT(CONCATENATE("Table!",ADDRESS($T147,MATCH(N$1,INDIRECT("Table!A" &amp; $X147):INDIRECT("Table!" &amp; $AA$210 &amp; $X147),0))))/1024)</f>
        <v/>
      </c>
      <c r="N147" s="24" t="str">
        <f ca="1">IF(ISERROR(MATCH(O$1,INDIRECT("Table!A"&amp;$X147):INDIRECT("Table!" &amp; $AA$210 &amp; $X147),0)),"",INDIRECT(CONCATENATE("Table!",ADDRESS($T147,MATCH(O$1,INDIRECT("Table!A" &amp; $X147):INDIRECT("Table!" &amp; $AA$210 &amp; $X147),0))))/1024)</f>
        <v/>
      </c>
      <c r="O147" s="24"/>
      <c r="P147" s="276"/>
      <c r="Q147" s="24"/>
      <c r="R147" s="137"/>
      <c r="S147" s="137"/>
      <c r="T147" s="24"/>
      <c r="U147" s="137"/>
      <c r="V147" s="137"/>
      <c r="W147" s="137"/>
      <c r="X147" s="24"/>
      <c r="Y147" s="137"/>
      <c r="Z147" s="137"/>
      <c r="AA147" s="137"/>
    </row>
    <row r="148" spans="2:27">
      <c r="B148" s="24" t="str">
        <f ca="1">IF(ISERROR(MATCH(B$1,INDIRECT("Table!A"&amp;$X148):INDIRECT("Table!" &amp; $AA$210 &amp; $X148),0)),"",INDIRECT(CONCATENATE("Table!",ADDRESS($T148,MATCH(B$1,INDIRECT("Table!A" &amp; $X148):INDIRECT("Table!" &amp; $AA$210 &amp; $X148),0))))/1024)</f>
        <v/>
      </c>
      <c r="C148" s="24" t="str">
        <f ca="1">IF(ISERROR(MATCH(C$1,INDIRECT("Table!A"&amp;$X148):INDIRECT("Table!" &amp; $AA$210 &amp; $X148),0)),"",INDIRECT(CONCATENATE("Table!",ADDRESS($T148,MATCH(C$1,INDIRECT("Table!A" &amp; $X148):INDIRECT("Table!" &amp; $AA$210 &amp; $X148),0))))/1024)</f>
        <v/>
      </c>
      <c r="D148" s="24" t="str">
        <f ca="1">IF(ISERROR(MATCH(D$1,INDIRECT("Table!A"&amp;$X148):INDIRECT("Table!" &amp; $AA$210 &amp; $X148),0)),"",INDIRECT(CONCATENATE("Table!",ADDRESS($T148,MATCH(D$1,INDIRECT("Table!A" &amp; $X148):INDIRECT("Table!" &amp; $AA$210 &amp; $X148),0))))/1024)</f>
        <v/>
      </c>
      <c r="E148" s="24" t="str">
        <f ca="1">IF(ISERROR(MATCH(E$1,INDIRECT("Table!A"&amp;$X148):INDIRECT("Table!" &amp; $AA$210 &amp; $X148),0)),"",INDIRECT(CONCATENATE("Table!",ADDRESS($T148,MATCH(E$1,INDIRECT("Table!A" &amp; $X148):INDIRECT("Table!" &amp; $AA$210 &amp; $X148),0))))/1024)</f>
        <v/>
      </c>
      <c r="F148" s="24" t="str">
        <f ca="1">IF(ISERROR(MATCH(F$1,INDIRECT("Table!A"&amp;$X148):INDIRECT("Table!" &amp; $AA$210 &amp; $X148),0)),"",INDIRECT(CONCATENATE("Table!",ADDRESS($T148,MATCH(F$1,INDIRECT("Table!A" &amp; $X148):INDIRECT("Table!" &amp; $AA$210 &amp; $X148),0))))/1024)</f>
        <v/>
      </c>
      <c r="G148" s="24" t="str">
        <f ca="1">IF(ISERROR(MATCH(G$1,INDIRECT("Table!A"&amp;$X148):INDIRECT("Table!" &amp; $AA$210 &amp; $X148),0)),"",INDIRECT(CONCATENATE("Table!",ADDRESS($T148,MATCH(G$1,INDIRECT("Table!A" &amp; $X148):INDIRECT("Table!" &amp; $AA$210 &amp; $X148),0))))/1024)</f>
        <v/>
      </c>
      <c r="H148" s="24" t="str">
        <f ca="1">IF(ISERROR(MATCH(H$1,INDIRECT("Table!A"&amp;$X148):INDIRECT("Table!" &amp; $AA$210 &amp; $X148),0)),"",INDIRECT(CONCATENATE("Table!",ADDRESS($T148,MATCH(H$1,INDIRECT("Table!A" &amp; $X148):INDIRECT("Table!" &amp; $AA$210 &amp; $X148),0))))/1024)</f>
        <v/>
      </c>
      <c r="K148" s="24" t="str">
        <f ca="1">IF(ISERROR(MATCH(L$1,INDIRECT("Table!A"&amp;$X148):INDIRECT("Table!" &amp; $AA$210 &amp; $X148),0)),"",INDIRECT(CONCATENATE("Table!",ADDRESS($T148,MATCH(L$1,INDIRECT("Table!A" &amp; $X148):INDIRECT("Table!" &amp; $AA$210 &amp; $X148),0))))/1024)</f>
        <v/>
      </c>
      <c r="L148" s="24" t="str">
        <f ca="1">IF(ISERROR(MATCH(M$1,INDIRECT("Table!A"&amp;$X148):INDIRECT("Table!" &amp; $AA$210 &amp; $X148),0)),"",INDIRECT(CONCATENATE("Table!",ADDRESS($T148,MATCH(M$1,INDIRECT("Table!A" &amp; $X148):INDIRECT("Table!" &amp; $AA$210 &amp; $X148),0))))/1024)</f>
        <v/>
      </c>
      <c r="M148" s="24" t="str">
        <f ca="1">IF(ISERROR(MATCH(N$1,INDIRECT("Table!A"&amp;$X148):INDIRECT("Table!" &amp; $AA$210 &amp; $X148),0)),"",INDIRECT(CONCATENATE("Table!",ADDRESS($T148,MATCH(N$1,INDIRECT("Table!A" &amp; $X148):INDIRECT("Table!" &amp; $AA$210 &amp; $X148),0))))/1024)</f>
        <v/>
      </c>
      <c r="N148" s="24" t="str">
        <f ca="1">IF(ISERROR(MATCH(O$1,INDIRECT("Table!A"&amp;$X148):INDIRECT("Table!" &amp; $AA$210 &amp; $X148),0)),"",INDIRECT(CONCATENATE("Table!",ADDRESS($T148,MATCH(O$1,INDIRECT("Table!A" &amp; $X148):INDIRECT("Table!" &amp; $AA$210 &amp; $X148),0))))/1024)</f>
        <v/>
      </c>
      <c r="O148" s="24"/>
      <c r="P148" s="276"/>
      <c r="Q148" s="24"/>
      <c r="R148" s="136"/>
      <c r="S148" s="136"/>
      <c r="T148" s="24"/>
      <c r="U148" s="136"/>
      <c r="V148" s="136"/>
      <c r="W148" s="136"/>
      <c r="X148" s="24"/>
      <c r="Y148" s="136"/>
      <c r="Z148" s="136"/>
      <c r="AA148" s="136"/>
    </row>
    <row r="149" spans="2:27">
      <c r="B149" s="24" t="str">
        <f ca="1">IF(ISERROR(MATCH(B$1,INDIRECT("Table!A"&amp;$X149):INDIRECT("Table!" &amp; $AA$210 &amp; $X149),0)),"",INDIRECT(CONCATENATE("Table!",ADDRESS($T149,MATCH(B$1,INDIRECT("Table!A" &amp; $X149):INDIRECT("Table!" &amp; $AA$210 &amp; $X149),0))))/1024)</f>
        <v/>
      </c>
      <c r="C149" s="24" t="str">
        <f ca="1">IF(ISERROR(MATCH(C$1,INDIRECT("Table!A"&amp;$X149):INDIRECT("Table!" &amp; $AA$210 &amp; $X149),0)),"",INDIRECT(CONCATENATE("Table!",ADDRESS($T149,MATCH(C$1,INDIRECT("Table!A" &amp; $X149):INDIRECT("Table!" &amp; $AA$210 &amp; $X149),0))))/1024)</f>
        <v/>
      </c>
      <c r="D149" s="24" t="str">
        <f ca="1">IF(ISERROR(MATCH(D$1,INDIRECT("Table!A"&amp;$X149):INDIRECT("Table!" &amp; $AA$210 &amp; $X149),0)),"",INDIRECT(CONCATENATE("Table!",ADDRESS($T149,MATCH(D$1,INDIRECT("Table!A" &amp; $X149):INDIRECT("Table!" &amp; $AA$210 &amp; $X149),0))))/1024)</f>
        <v/>
      </c>
      <c r="E149" s="24" t="str">
        <f ca="1">IF(ISERROR(MATCH(E$1,INDIRECT("Table!A"&amp;$X149):INDIRECT("Table!" &amp; $AA$210 &amp; $X149),0)),"",INDIRECT(CONCATENATE("Table!",ADDRESS($T149,MATCH(E$1,INDIRECT("Table!A" &amp; $X149):INDIRECT("Table!" &amp; $AA$210 &amp; $X149),0))))/1024)</f>
        <v/>
      </c>
      <c r="F149" s="24" t="str">
        <f ca="1">IF(ISERROR(MATCH(F$1,INDIRECT("Table!A"&amp;$X149):INDIRECT("Table!" &amp; $AA$210 &amp; $X149),0)),"",INDIRECT(CONCATENATE("Table!",ADDRESS($T149,MATCH(F$1,INDIRECT("Table!A" &amp; $X149):INDIRECT("Table!" &amp; $AA$210 &amp; $X149),0))))/1024)</f>
        <v/>
      </c>
      <c r="G149" s="24" t="str">
        <f ca="1">IF(ISERROR(MATCH(G$1,INDIRECT("Table!A"&amp;$X149):INDIRECT("Table!" &amp; $AA$210 &amp; $X149),0)),"",INDIRECT(CONCATENATE("Table!",ADDRESS($T149,MATCH(G$1,INDIRECT("Table!A" &amp; $X149):INDIRECT("Table!" &amp; $AA$210 &amp; $X149),0))))/1024)</f>
        <v/>
      </c>
      <c r="H149" s="24" t="str">
        <f ca="1">IF(ISERROR(MATCH(H$1,INDIRECT("Table!A"&amp;$X149):INDIRECT("Table!" &amp; $AA$210 &amp; $X149),0)),"",INDIRECT(CONCATENATE("Table!",ADDRESS($T149,MATCH(H$1,INDIRECT("Table!A" &amp; $X149):INDIRECT("Table!" &amp; $AA$210 &amp; $X149),0))))/1024)</f>
        <v/>
      </c>
      <c r="K149" s="24" t="str">
        <f ca="1">IF(ISERROR(MATCH(L$1,INDIRECT("Table!A"&amp;$X149):INDIRECT("Table!" &amp; $AA$210 &amp; $X149),0)),"",INDIRECT(CONCATENATE("Table!",ADDRESS($T149,MATCH(L$1,INDIRECT("Table!A" &amp; $X149):INDIRECT("Table!" &amp; $AA$210 &amp; $X149),0))))/1024)</f>
        <v/>
      </c>
      <c r="L149" s="24" t="str">
        <f ca="1">IF(ISERROR(MATCH(M$1,INDIRECT("Table!A"&amp;$X149):INDIRECT("Table!" &amp; $AA$210 &amp; $X149),0)),"",INDIRECT(CONCATENATE("Table!",ADDRESS($T149,MATCH(M$1,INDIRECT("Table!A" &amp; $X149):INDIRECT("Table!" &amp; $AA$210 &amp; $X149),0))))/1024)</f>
        <v/>
      </c>
      <c r="M149" s="24" t="str">
        <f ca="1">IF(ISERROR(MATCH(N$1,INDIRECT("Table!A"&amp;$X149):INDIRECT("Table!" &amp; $AA$210 &amp; $X149),0)),"",INDIRECT(CONCATENATE("Table!",ADDRESS($T149,MATCH(N$1,INDIRECT("Table!A" &amp; $X149):INDIRECT("Table!" &amp; $AA$210 &amp; $X149),0))))/1024)</f>
        <v/>
      </c>
      <c r="N149" s="24" t="str">
        <f ca="1">IF(ISERROR(MATCH(O$1,INDIRECT("Table!A"&amp;$X149):INDIRECT("Table!" &amp; $AA$210 &amp; $X149),0)),"",INDIRECT(CONCATENATE("Table!",ADDRESS($T149,MATCH(O$1,INDIRECT("Table!A" &amp; $X149):INDIRECT("Table!" &amp; $AA$210 &amp; $X149),0))))/1024)</f>
        <v/>
      </c>
      <c r="O149" s="24"/>
      <c r="P149" s="276"/>
      <c r="Q149" s="24"/>
      <c r="R149" s="135"/>
      <c r="S149" s="135"/>
      <c r="T149" s="24"/>
      <c r="U149" s="135"/>
      <c r="V149" s="135"/>
      <c r="W149" s="135"/>
      <c r="X149" s="24"/>
      <c r="Y149" s="135"/>
      <c r="Z149" s="135"/>
      <c r="AA149" s="135"/>
    </row>
    <row r="150" spans="2:27">
      <c r="B150" s="24" t="str">
        <f ca="1">IF(ISERROR(MATCH(B$1,INDIRECT("Table!A"&amp;$X150):INDIRECT("Table!" &amp; $AA$210 &amp; $X150),0)),"",INDIRECT(CONCATENATE("Table!",ADDRESS($T150,MATCH(B$1,INDIRECT("Table!A" &amp; $X150):INDIRECT("Table!" &amp; $AA$210 &amp; $X150),0))))/1024)</f>
        <v/>
      </c>
      <c r="C150" s="24" t="str">
        <f ca="1">IF(ISERROR(MATCH(C$1,INDIRECT("Table!A"&amp;$X150):INDIRECT("Table!" &amp; $AA$210 &amp; $X150),0)),"",INDIRECT(CONCATENATE("Table!",ADDRESS($T150,MATCH(C$1,INDIRECT("Table!A" &amp; $X150):INDIRECT("Table!" &amp; $AA$210 &amp; $X150),0))))/1024)</f>
        <v/>
      </c>
      <c r="D150" s="24" t="str">
        <f ca="1">IF(ISERROR(MATCH(D$1,INDIRECT("Table!A"&amp;$X150):INDIRECT("Table!" &amp; $AA$210 &amp; $X150),0)),"",INDIRECT(CONCATENATE("Table!",ADDRESS($T150,MATCH(D$1,INDIRECT("Table!A" &amp; $X150):INDIRECT("Table!" &amp; $AA$210 &amp; $X150),0))))/1024)</f>
        <v/>
      </c>
      <c r="E150" s="24" t="str">
        <f ca="1">IF(ISERROR(MATCH(E$1,INDIRECT("Table!A"&amp;$X150):INDIRECT("Table!" &amp; $AA$210 &amp; $X150),0)),"",INDIRECT(CONCATENATE("Table!",ADDRESS($T150,MATCH(E$1,INDIRECT("Table!A" &amp; $X150):INDIRECT("Table!" &amp; $AA$210 &amp; $X150),0))))/1024)</f>
        <v/>
      </c>
      <c r="F150" s="24" t="str">
        <f ca="1">IF(ISERROR(MATCH(F$1,INDIRECT("Table!A"&amp;$X150):INDIRECT("Table!" &amp; $AA$210 &amp; $X150),0)),"",INDIRECT(CONCATENATE("Table!",ADDRESS($T150,MATCH(F$1,INDIRECT("Table!A" &amp; $X150):INDIRECT("Table!" &amp; $AA$210 &amp; $X150),0))))/1024)</f>
        <v/>
      </c>
      <c r="G150" s="24" t="str">
        <f ca="1">IF(ISERROR(MATCH(G$1,INDIRECT("Table!A"&amp;$X150):INDIRECT("Table!" &amp; $AA$210 &amp; $X150),0)),"",INDIRECT(CONCATENATE("Table!",ADDRESS($T150,MATCH(G$1,INDIRECT("Table!A" &amp; $X150):INDIRECT("Table!" &amp; $AA$210 &amp; $X150),0))))/1024)</f>
        <v/>
      </c>
      <c r="H150" s="24" t="str">
        <f ca="1">IF(ISERROR(MATCH(H$1,INDIRECT("Table!A"&amp;$X150):INDIRECT("Table!" &amp; $AA$210 &amp; $X150),0)),"",INDIRECT(CONCATENATE("Table!",ADDRESS($T150,MATCH(H$1,INDIRECT("Table!A" &amp; $X150):INDIRECT("Table!" &amp; $AA$210 &amp; $X150),0))))/1024)</f>
        <v/>
      </c>
      <c r="K150" s="24" t="str">
        <f ca="1">IF(ISERROR(MATCH(L$1,INDIRECT("Table!A"&amp;$X150):INDIRECT("Table!" &amp; $AA$210 &amp; $X150),0)),"",INDIRECT(CONCATENATE("Table!",ADDRESS($T150,MATCH(L$1,INDIRECT("Table!A" &amp; $X150):INDIRECT("Table!" &amp; $AA$210 &amp; $X150),0))))/1024)</f>
        <v/>
      </c>
      <c r="L150" s="24" t="str">
        <f ca="1">IF(ISERROR(MATCH(M$1,INDIRECT("Table!A"&amp;$X150):INDIRECT("Table!" &amp; $AA$210 &amp; $X150),0)),"",INDIRECT(CONCATENATE("Table!",ADDRESS($T150,MATCH(M$1,INDIRECT("Table!A" &amp; $X150):INDIRECT("Table!" &amp; $AA$210 &amp; $X150),0))))/1024)</f>
        <v/>
      </c>
      <c r="M150" s="24" t="str">
        <f ca="1">IF(ISERROR(MATCH(N$1,INDIRECT("Table!A"&amp;$X150):INDIRECT("Table!" &amp; $AA$210 &amp; $X150),0)),"",INDIRECT(CONCATENATE("Table!",ADDRESS($T150,MATCH(N$1,INDIRECT("Table!A" &amp; $X150):INDIRECT("Table!" &amp; $AA$210 &amp; $X150),0))))/1024)</f>
        <v/>
      </c>
      <c r="N150" s="24" t="str">
        <f ca="1">IF(ISERROR(MATCH(O$1,INDIRECT("Table!A"&amp;$X150):INDIRECT("Table!" &amp; $AA$210 &amp; $X150),0)),"",INDIRECT(CONCATENATE("Table!",ADDRESS($T150,MATCH(O$1,INDIRECT("Table!A" &amp; $X150):INDIRECT("Table!" &amp; $AA$210 &amp; $X150),0))))/1024)</f>
        <v/>
      </c>
      <c r="O150" s="24"/>
      <c r="P150" s="276"/>
      <c r="Q150" s="24"/>
      <c r="R150" s="134"/>
      <c r="S150" s="134"/>
      <c r="T150" s="24"/>
      <c r="U150" s="134"/>
      <c r="V150" s="134"/>
      <c r="W150" s="134"/>
      <c r="X150" s="24"/>
      <c r="Y150" s="134"/>
      <c r="Z150" s="134"/>
      <c r="AA150" s="134"/>
    </row>
    <row r="151" spans="2:27">
      <c r="B151" s="24" t="str">
        <f ca="1">IF(ISERROR(MATCH(B$1,INDIRECT("Table!A"&amp;$X151):INDIRECT("Table!" &amp; $AA$210 &amp; $X151),0)),"",INDIRECT(CONCATENATE("Table!",ADDRESS($T151,MATCH(B$1,INDIRECT("Table!A" &amp; $X151):INDIRECT("Table!" &amp; $AA$210 &amp; $X151),0))))/1024)</f>
        <v/>
      </c>
      <c r="C151" s="24" t="str">
        <f ca="1">IF(ISERROR(MATCH(C$1,INDIRECT("Table!A"&amp;$X151):INDIRECT("Table!" &amp; $AA$210 &amp; $X151),0)),"",INDIRECT(CONCATENATE("Table!",ADDRESS($T151,MATCH(C$1,INDIRECT("Table!A" &amp; $X151):INDIRECT("Table!" &amp; $AA$210 &amp; $X151),0))))/1024)</f>
        <v/>
      </c>
      <c r="D151" s="24" t="str">
        <f ca="1">IF(ISERROR(MATCH(D$1,INDIRECT("Table!A"&amp;$X151):INDIRECT("Table!" &amp; $AA$210 &amp; $X151),0)),"",INDIRECT(CONCATENATE("Table!",ADDRESS($T151,MATCH(D$1,INDIRECT("Table!A" &amp; $X151):INDIRECT("Table!" &amp; $AA$210 &amp; $X151),0))))/1024)</f>
        <v/>
      </c>
      <c r="E151" s="24" t="str">
        <f ca="1">IF(ISERROR(MATCH(E$1,INDIRECT("Table!A"&amp;$X151):INDIRECT("Table!" &amp; $AA$210 &amp; $X151),0)),"",INDIRECT(CONCATENATE("Table!",ADDRESS($T151,MATCH(E$1,INDIRECT("Table!A" &amp; $X151):INDIRECT("Table!" &amp; $AA$210 &amp; $X151),0))))/1024)</f>
        <v/>
      </c>
      <c r="F151" s="24" t="str">
        <f ca="1">IF(ISERROR(MATCH(F$1,INDIRECT("Table!A"&amp;$X151):INDIRECT("Table!" &amp; $AA$210 &amp; $X151),0)),"",INDIRECT(CONCATENATE("Table!",ADDRESS($T151,MATCH(F$1,INDIRECT("Table!A" &amp; $X151):INDIRECT("Table!" &amp; $AA$210 &amp; $X151),0))))/1024)</f>
        <v/>
      </c>
      <c r="G151" s="24" t="str">
        <f ca="1">IF(ISERROR(MATCH(G$1,INDIRECT("Table!A"&amp;$X151):INDIRECT("Table!" &amp; $AA$210 &amp; $X151),0)),"",INDIRECT(CONCATENATE("Table!",ADDRESS($T151,MATCH(G$1,INDIRECT("Table!A" &amp; $X151):INDIRECT("Table!" &amp; $AA$210 &amp; $X151),0))))/1024)</f>
        <v/>
      </c>
      <c r="H151" s="24" t="str">
        <f ca="1">IF(ISERROR(MATCH(H$1,INDIRECT("Table!A"&amp;$X151):INDIRECT("Table!" &amp; $AA$210 &amp; $X151),0)),"",INDIRECT(CONCATENATE("Table!",ADDRESS($T151,MATCH(H$1,INDIRECT("Table!A" &amp; $X151):INDIRECT("Table!" &amp; $AA$210 &amp; $X151),0))))/1024)</f>
        <v/>
      </c>
      <c r="K151" s="24" t="str">
        <f ca="1">IF(ISERROR(MATCH(L$1,INDIRECT("Table!A"&amp;$X151):INDIRECT("Table!" &amp; $AA$210 &amp; $X151),0)),"",INDIRECT(CONCATENATE("Table!",ADDRESS($T151,MATCH(L$1,INDIRECT("Table!A" &amp; $X151):INDIRECT("Table!" &amp; $AA$210 &amp; $X151),0))))/1024)</f>
        <v/>
      </c>
      <c r="L151" s="24" t="str">
        <f ca="1">IF(ISERROR(MATCH(M$1,INDIRECT("Table!A"&amp;$X151):INDIRECT("Table!" &amp; $AA$210 &amp; $X151),0)),"",INDIRECT(CONCATENATE("Table!",ADDRESS($T151,MATCH(M$1,INDIRECT("Table!A" &amp; $X151):INDIRECT("Table!" &amp; $AA$210 &amp; $X151),0))))/1024)</f>
        <v/>
      </c>
      <c r="M151" s="24" t="str">
        <f ca="1">IF(ISERROR(MATCH(N$1,INDIRECT("Table!A"&amp;$X151):INDIRECT("Table!" &amp; $AA$210 &amp; $X151),0)),"",INDIRECT(CONCATENATE("Table!",ADDRESS($T151,MATCH(N$1,INDIRECT("Table!A" &amp; $X151):INDIRECT("Table!" &amp; $AA$210 &amp; $X151),0))))/1024)</f>
        <v/>
      </c>
      <c r="N151" s="24" t="str">
        <f ca="1">IF(ISERROR(MATCH(O$1,INDIRECT("Table!A"&amp;$X151):INDIRECT("Table!" &amp; $AA$210 &amp; $X151),0)),"",INDIRECT(CONCATENATE("Table!",ADDRESS($T151,MATCH(O$1,INDIRECT("Table!A" &amp; $X151):INDIRECT("Table!" &amp; $AA$210 &amp; $X151),0))))/1024)</f>
        <v/>
      </c>
      <c r="O151" s="24"/>
      <c r="P151" s="276"/>
      <c r="Q151" s="24"/>
      <c r="R151" s="133"/>
      <c r="S151" s="133"/>
      <c r="T151" s="24"/>
      <c r="U151" s="133"/>
      <c r="V151" s="133"/>
      <c r="W151" s="133"/>
      <c r="X151" s="24"/>
      <c r="Y151" s="133"/>
      <c r="Z151" s="133"/>
      <c r="AA151" s="133"/>
    </row>
    <row r="152" spans="2:27">
      <c r="B152" s="24" t="str">
        <f ca="1">IF(ISERROR(MATCH(B$1,INDIRECT("Table!A"&amp;$X152):INDIRECT("Table!" &amp; $AA$210 &amp; $X152),0)),"",INDIRECT(CONCATENATE("Table!",ADDRESS($T152,MATCH(B$1,INDIRECT("Table!A" &amp; $X152):INDIRECT("Table!" &amp; $AA$210 &amp; $X152),0))))/1024)</f>
        <v/>
      </c>
      <c r="C152" s="24" t="str">
        <f ca="1">IF(ISERROR(MATCH(C$1,INDIRECT("Table!A"&amp;$X152):INDIRECT("Table!" &amp; $AA$210 &amp; $X152),0)),"",INDIRECT(CONCATENATE("Table!",ADDRESS($T152,MATCH(C$1,INDIRECT("Table!A" &amp; $X152):INDIRECT("Table!" &amp; $AA$210 &amp; $X152),0))))/1024)</f>
        <v/>
      </c>
      <c r="D152" s="24" t="str">
        <f ca="1">IF(ISERROR(MATCH(D$1,INDIRECT("Table!A"&amp;$X152):INDIRECT("Table!" &amp; $AA$210 &amp; $X152),0)),"",INDIRECT(CONCATENATE("Table!",ADDRESS($T152,MATCH(D$1,INDIRECT("Table!A" &amp; $X152):INDIRECT("Table!" &amp; $AA$210 &amp; $X152),0))))/1024)</f>
        <v/>
      </c>
      <c r="E152" s="24" t="str">
        <f ca="1">IF(ISERROR(MATCH(E$1,INDIRECT("Table!A"&amp;$X152):INDIRECT("Table!" &amp; $AA$210 &amp; $X152),0)),"",INDIRECT(CONCATENATE("Table!",ADDRESS($T152,MATCH(E$1,INDIRECT("Table!A" &amp; $X152):INDIRECT("Table!" &amp; $AA$210 &amp; $X152),0))))/1024)</f>
        <v/>
      </c>
      <c r="F152" s="24" t="str">
        <f ca="1">IF(ISERROR(MATCH(F$1,INDIRECT("Table!A"&amp;$X152):INDIRECT("Table!" &amp; $AA$210 &amp; $X152),0)),"",INDIRECT(CONCATENATE("Table!",ADDRESS($T152,MATCH(F$1,INDIRECT("Table!A" &amp; $X152):INDIRECT("Table!" &amp; $AA$210 &amp; $X152),0))))/1024)</f>
        <v/>
      </c>
      <c r="G152" s="24" t="str">
        <f ca="1">IF(ISERROR(MATCH(G$1,INDIRECT("Table!A"&amp;$X152):INDIRECT("Table!" &amp; $AA$210 &amp; $X152),0)),"",INDIRECT(CONCATENATE("Table!",ADDRESS($T152,MATCH(G$1,INDIRECT("Table!A" &amp; $X152):INDIRECT("Table!" &amp; $AA$210 &amp; $X152),0))))/1024)</f>
        <v/>
      </c>
      <c r="H152" s="24" t="str">
        <f ca="1">IF(ISERROR(MATCH(H$1,INDIRECT("Table!A"&amp;$X152):INDIRECT("Table!" &amp; $AA$210 &amp; $X152),0)),"",INDIRECT(CONCATENATE("Table!",ADDRESS($T152,MATCH(H$1,INDIRECT("Table!A" &amp; $X152):INDIRECT("Table!" &amp; $AA$210 &amp; $X152),0))))/1024)</f>
        <v/>
      </c>
      <c r="K152" s="24" t="str">
        <f ca="1">IF(ISERROR(MATCH(L$1,INDIRECT("Table!A"&amp;$X152):INDIRECT("Table!" &amp; $AA$210 &amp; $X152),0)),"",INDIRECT(CONCATENATE("Table!",ADDRESS($T152,MATCH(L$1,INDIRECT("Table!A" &amp; $X152):INDIRECT("Table!" &amp; $AA$210 &amp; $X152),0))))/1024)</f>
        <v/>
      </c>
      <c r="L152" s="24" t="str">
        <f ca="1">IF(ISERROR(MATCH(M$1,INDIRECT("Table!A"&amp;$X152):INDIRECT("Table!" &amp; $AA$210 &amp; $X152),0)),"",INDIRECT(CONCATENATE("Table!",ADDRESS($T152,MATCH(M$1,INDIRECT("Table!A" &amp; $X152):INDIRECT("Table!" &amp; $AA$210 &amp; $X152),0))))/1024)</f>
        <v/>
      </c>
      <c r="M152" s="24" t="str">
        <f ca="1">IF(ISERROR(MATCH(N$1,INDIRECT("Table!A"&amp;$X152):INDIRECT("Table!" &amp; $AA$210 &amp; $X152),0)),"",INDIRECT(CONCATENATE("Table!",ADDRESS($T152,MATCH(N$1,INDIRECT("Table!A" &amp; $X152):INDIRECT("Table!" &amp; $AA$210 &amp; $X152),0))))/1024)</f>
        <v/>
      </c>
      <c r="N152" s="24" t="str">
        <f ca="1">IF(ISERROR(MATCH(O$1,INDIRECT("Table!A"&amp;$X152):INDIRECT("Table!" &amp; $AA$210 &amp; $X152),0)),"",INDIRECT(CONCATENATE("Table!",ADDRESS($T152,MATCH(O$1,INDIRECT("Table!A" &amp; $X152):INDIRECT("Table!" &amp; $AA$210 &amp; $X152),0))))/1024)</f>
        <v/>
      </c>
      <c r="O152" s="24"/>
      <c r="P152" s="276"/>
      <c r="Q152" s="24"/>
      <c r="R152" s="132"/>
      <c r="S152" s="132"/>
      <c r="T152" s="24"/>
      <c r="U152" s="132"/>
      <c r="V152" s="132"/>
      <c r="W152" s="132"/>
      <c r="X152" s="24"/>
      <c r="Y152" s="132"/>
      <c r="Z152" s="132"/>
      <c r="AA152" s="132"/>
    </row>
    <row r="153" spans="2:27">
      <c r="B153" s="24" t="str">
        <f ca="1">IF(ISERROR(MATCH(B$1,INDIRECT("Table!A"&amp;$X153):INDIRECT("Table!" &amp; $AA$210 &amp; $X153),0)),"",INDIRECT(CONCATENATE("Table!",ADDRESS($T153,MATCH(B$1,INDIRECT("Table!A" &amp; $X153):INDIRECT("Table!" &amp; $AA$210 &amp; $X153),0))))/1024)</f>
        <v/>
      </c>
      <c r="C153" s="24" t="str">
        <f ca="1">IF(ISERROR(MATCH(C$1,INDIRECT("Table!A"&amp;$X153):INDIRECT("Table!" &amp; $AA$210 &amp; $X153),0)),"",INDIRECT(CONCATENATE("Table!",ADDRESS($T153,MATCH(C$1,INDIRECT("Table!A" &amp; $X153):INDIRECT("Table!" &amp; $AA$210 &amp; $X153),0))))/1024)</f>
        <v/>
      </c>
      <c r="D153" s="24" t="str">
        <f ca="1">IF(ISERROR(MATCH(D$1,INDIRECT("Table!A"&amp;$X153):INDIRECT("Table!" &amp; $AA$210 &amp; $X153),0)),"",INDIRECT(CONCATENATE("Table!",ADDRESS($T153,MATCH(D$1,INDIRECT("Table!A" &amp; $X153):INDIRECT("Table!" &amp; $AA$210 &amp; $X153),0))))/1024)</f>
        <v/>
      </c>
      <c r="E153" s="24" t="str">
        <f ca="1">IF(ISERROR(MATCH(E$1,INDIRECT("Table!A"&amp;$X153):INDIRECT("Table!" &amp; $AA$210 &amp; $X153),0)),"",INDIRECT(CONCATENATE("Table!",ADDRESS($T153,MATCH(E$1,INDIRECT("Table!A" &amp; $X153):INDIRECT("Table!" &amp; $AA$210 &amp; $X153),0))))/1024)</f>
        <v/>
      </c>
      <c r="F153" s="24" t="str">
        <f ca="1">IF(ISERROR(MATCH(F$1,INDIRECT("Table!A"&amp;$X153):INDIRECT("Table!" &amp; $AA$210 &amp; $X153),0)),"",INDIRECT(CONCATENATE("Table!",ADDRESS($T153,MATCH(F$1,INDIRECT("Table!A" &amp; $X153):INDIRECT("Table!" &amp; $AA$210 &amp; $X153),0))))/1024)</f>
        <v/>
      </c>
      <c r="G153" s="24" t="str">
        <f ca="1">IF(ISERROR(MATCH(G$1,INDIRECT("Table!A"&amp;$X153):INDIRECT("Table!" &amp; $AA$210 &amp; $X153),0)),"",INDIRECT(CONCATENATE("Table!",ADDRESS($T153,MATCH(G$1,INDIRECT("Table!A" &amp; $X153):INDIRECT("Table!" &amp; $AA$210 &amp; $X153),0))))/1024)</f>
        <v/>
      </c>
      <c r="H153" s="24" t="str">
        <f ca="1">IF(ISERROR(MATCH(H$1,INDIRECT("Table!A"&amp;$X153):INDIRECT("Table!" &amp; $AA$210 &amp; $X153),0)),"",INDIRECT(CONCATENATE("Table!",ADDRESS($T153,MATCH(H$1,INDIRECT("Table!A" &amp; $X153):INDIRECT("Table!" &amp; $AA$210 &amp; $X153),0))))/1024)</f>
        <v/>
      </c>
      <c r="K153" s="24" t="str">
        <f ca="1">IF(ISERROR(MATCH(L$1,INDIRECT("Table!A"&amp;$X153):INDIRECT("Table!" &amp; $AA$210 &amp; $X153),0)),"",INDIRECT(CONCATENATE("Table!",ADDRESS($T153,MATCH(L$1,INDIRECT("Table!A" &amp; $X153):INDIRECT("Table!" &amp; $AA$210 &amp; $X153),0))))/1024)</f>
        <v/>
      </c>
      <c r="L153" s="24" t="str">
        <f ca="1">IF(ISERROR(MATCH(M$1,INDIRECT("Table!A"&amp;$X153):INDIRECT("Table!" &amp; $AA$210 &amp; $X153),0)),"",INDIRECT(CONCATENATE("Table!",ADDRESS($T153,MATCH(M$1,INDIRECT("Table!A" &amp; $X153):INDIRECT("Table!" &amp; $AA$210 &amp; $X153),0))))/1024)</f>
        <v/>
      </c>
      <c r="M153" s="24" t="str">
        <f ca="1">IF(ISERROR(MATCH(N$1,INDIRECT("Table!A"&amp;$X153):INDIRECT("Table!" &amp; $AA$210 &amp; $X153),0)),"",INDIRECT(CONCATENATE("Table!",ADDRESS($T153,MATCH(N$1,INDIRECT("Table!A" &amp; $X153):INDIRECT("Table!" &amp; $AA$210 &amp; $X153),0))))/1024)</f>
        <v/>
      </c>
      <c r="N153" s="24" t="str">
        <f ca="1">IF(ISERROR(MATCH(O$1,INDIRECT("Table!A"&amp;$X153):INDIRECT("Table!" &amp; $AA$210 &amp; $X153),0)),"",INDIRECT(CONCATENATE("Table!",ADDRESS($T153,MATCH(O$1,INDIRECT("Table!A" &amp; $X153):INDIRECT("Table!" &amp; $AA$210 &amp; $X153),0))))/1024)</f>
        <v/>
      </c>
      <c r="O153" s="24"/>
      <c r="P153" s="276"/>
      <c r="Q153" s="24"/>
      <c r="R153" s="132"/>
      <c r="S153" s="132"/>
      <c r="T153" s="24"/>
      <c r="U153" s="132"/>
      <c r="V153" s="132"/>
      <c r="W153" s="132"/>
      <c r="X153" s="24"/>
      <c r="Y153" s="132"/>
      <c r="Z153" s="132"/>
      <c r="AA153" s="132"/>
    </row>
    <row r="154" spans="2:27">
      <c r="B154" s="24" t="str">
        <f ca="1">IF(ISERROR(MATCH(B$1,INDIRECT("Table!A"&amp;$X154):INDIRECT("Table!" &amp; $AA$210 &amp; $X154),0)),"",INDIRECT(CONCATENATE("Table!",ADDRESS($T154,MATCH(B$1,INDIRECT("Table!A" &amp; $X154):INDIRECT("Table!" &amp; $AA$210 &amp; $X154),0))))/1024)</f>
        <v/>
      </c>
      <c r="C154" s="24" t="str">
        <f ca="1">IF(ISERROR(MATCH(C$1,INDIRECT("Table!A"&amp;$X154):INDIRECT("Table!" &amp; $AA$210 &amp; $X154),0)),"",INDIRECT(CONCATENATE("Table!",ADDRESS($T154,MATCH(C$1,INDIRECT("Table!A" &amp; $X154):INDIRECT("Table!" &amp; $AA$210 &amp; $X154),0))))/1024)</f>
        <v/>
      </c>
      <c r="D154" s="24" t="str">
        <f ca="1">IF(ISERROR(MATCH(D$1,INDIRECT("Table!A"&amp;$X154):INDIRECT("Table!" &amp; $AA$210 &amp; $X154),0)),"",INDIRECT(CONCATENATE("Table!",ADDRESS($T154,MATCH(D$1,INDIRECT("Table!A" &amp; $X154):INDIRECT("Table!" &amp; $AA$210 &amp; $X154),0))))/1024)</f>
        <v/>
      </c>
      <c r="E154" s="24" t="str">
        <f ca="1">IF(ISERROR(MATCH(E$1,INDIRECT("Table!A"&amp;$X154):INDIRECT("Table!" &amp; $AA$210 &amp; $X154),0)),"",INDIRECT(CONCATENATE("Table!",ADDRESS($T154,MATCH(E$1,INDIRECT("Table!A" &amp; $X154):INDIRECT("Table!" &amp; $AA$210 &amp; $X154),0))))/1024)</f>
        <v/>
      </c>
      <c r="F154" s="24" t="str">
        <f ca="1">IF(ISERROR(MATCH(F$1,INDIRECT("Table!A"&amp;$X154):INDIRECT("Table!" &amp; $AA$210 &amp; $X154),0)),"",INDIRECT(CONCATENATE("Table!",ADDRESS($T154,MATCH(F$1,INDIRECT("Table!A" &amp; $X154):INDIRECT("Table!" &amp; $AA$210 &amp; $X154),0))))/1024)</f>
        <v/>
      </c>
      <c r="G154" s="24" t="str">
        <f ca="1">IF(ISERROR(MATCH(G$1,INDIRECT("Table!A"&amp;$X154):INDIRECT("Table!" &amp; $AA$210 &amp; $X154),0)),"",INDIRECT(CONCATENATE("Table!",ADDRESS($T154,MATCH(G$1,INDIRECT("Table!A" &amp; $X154):INDIRECT("Table!" &amp; $AA$210 &amp; $X154),0))))/1024)</f>
        <v/>
      </c>
      <c r="H154" s="24" t="str">
        <f ca="1">IF(ISERROR(MATCH(H$1,INDIRECT("Table!A"&amp;$X154):INDIRECT("Table!" &amp; $AA$210 &amp; $X154),0)),"",INDIRECT(CONCATENATE("Table!",ADDRESS($T154,MATCH(H$1,INDIRECT("Table!A" &amp; $X154):INDIRECT("Table!" &amp; $AA$210 &amp; $X154),0))))/1024)</f>
        <v/>
      </c>
      <c r="K154" s="24" t="str">
        <f ca="1">IF(ISERROR(MATCH(L$1,INDIRECT("Table!A"&amp;$X154):INDIRECT("Table!" &amp; $AA$210 &amp; $X154),0)),"",INDIRECT(CONCATENATE("Table!",ADDRESS($T154,MATCH(L$1,INDIRECT("Table!A" &amp; $X154):INDIRECT("Table!" &amp; $AA$210 &amp; $X154),0))))/1024)</f>
        <v/>
      </c>
      <c r="L154" s="24" t="str">
        <f ca="1">IF(ISERROR(MATCH(M$1,INDIRECT("Table!A"&amp;$X154):INDIRECT("Table!" &amp; $AA$210 &amp; $X154),0)),"",INDIRECT(CONCATENATE("Table!",ADDRESS($T154,MATCH(M$1,INDIRECT("Table!A" &amp; $X154):INDIRECT("Table!" &amp; $AA$210 &amp; $X154),0))))/1024)</f>
        <v/>
      </c>
      <c r="M154" s="24" t="str">
        <f ca="1">IF(ISERROR(MATCH(N$1,INDIRECT("Table!A"&amp;$X154):INDIRECT("Table!" &amp; $AA$210 &amp; $X154),0)),"",INDIRECT(CONCATENATE("Table!",ADDRESS($T154,MATCH(N$1,INDIRECT("Table!A" &amp; $X154):INDIRECT("Table!" &amp; $AA$210 &amp; $X154),0))))/1024)</f>
        <v/>
      </c>
      <c r="N154" s="24" t="str">
        <f ca="1">IF(ISERROR(MATCH(O$1,INDIRECT("Table!A"&amp;$X154):INDIRECT("Table!" &amp; $AA$210 &amp; $X154),0)),"",INDIRECT(CONCATENATE("Table!",ADDRESS($T154,MATCH(O$1,INDIRECT("Table!A" &amp; $X154):INDIRECT("Table!" &amp; $AA$210 &amp; $X154),0))))/1024)</f>
        <v/>
      </c>
      <c r="O154" s="24"/>
      <c r="P154" s="276"/>
      <c r="Q154" s="24"/>
      <c r="R154" s="132"/>
      <c r="S154" s="132"/>
      <c r="T154" s="24"/>
      <c r="U154" s="132"/>
      <c r="V154" s="132"/>
      <c r="W154" s="132"/>
      <c r="X154" s="24"/>
      <c r="Y154" s="132"/>
      <c r="Z154" s="132"/>
      <c r="AA154" s="132"/>
    </row>
    <row r="155" spans="2:27">
      <c r="B155" s="24" t="str">
        <f ca="1">IF(ISERROR(MATCH(B$1,INDIRECT("Table!A"&amp;$X155):INDIRECT("Table!" &amp; $AA$210 &amp; $X155),0)),"",INDIRECT(CONCATENATE("Table!",ADDRESS($T155,MATCH(B$1,INDIRECT("Table!A" &amp; $X155):INDIRECT("Table!" &amp; $AA$210 &amp; $X155),0))))/1024)</f>
        <v/>
      </c>
      <c r="C155" s="24" t="str">
        <f ca="1">IF(ISERROR(MATCH(C$1,INDIRECT("Table!A"&amp;$X155):INDIRECT("Table!" &amp; $AA$210 &amp; $X155),0)),"",INDIRECT(CONCATENATE("Table!",ADDRESS($T155,MATCH(C$1,INDIRECT("Table!A" &amp; $X155):INDIRECT("Table!" &amp; $AA$210 &amp; $X155),0))))/1024)</f>
        <v/>
      </c>
      <c r="D155" s="24" t="str">
        <f ca="1">IF(ISERROR(MATCH(D$1,INDIRECT("Table!A"&amp;$X155):INDIRECT("Table!" &amp; $AA$210 &amp; $X155),0)),"",INDIRECT(CONCATENATE("Table!",ADDRESS($T155,MATCH(D$1,INDIRECT("Table!A" &amp; $X155):INDIRECT("Table!" &amp; $AA$210 &amp; $X155),0))))/1024)</f>
        <v/>
      </c>
      <c r="E155" s="24" t="str">
        <f ca="1">IF(ISERROR(MATCH(E$1,INDIRECT("Table!A"&amp;$X155):INDIRECT("Table!" &amp; $AA$210 &amp; $X155),0)),"",INDIRECT(CONCATENATE("Table!",ADDRESS($T155,MATCH(E$1,INDIRECT("Table!A" &amp; $X155):INDIRECT("Table!" &amp; $AA$210 &amp; $X155),0))))/1024)</f>
        <v/>
      </c>
      <c r="F155" s="24" t="str">
        <f ca="1">IF(ISERROR(MATCH(F$1,INDIRECT("Table!A"&amp;$X155):INDIRECT("Table!" &amp; $AA$210 &amp; $X155),0)),"",INDIRECT(CONCATENATE("Table!",ADDRESS($T155,MATCH(F$1,INDIRECT("Table!A" &amp; $X155):INDIRECT("Table!" &amp; $AA$210 &amp; $X155),0))))/1024)</f>
        <v/>
      </c>
      <c r="G155" s="24" t="str">
        <f ca="1">IF(ISERROR(MATCH(G$1,INDIRECT("Table!A"&amp;$X155):INDIRECT("Table!" &amp; $AA$210 &amp; $X155),0)),"",INDIRECT(CONCATENATE("Table!",ADDRESS($T155,MATCH(G$1,INDIRECT("Table!A" &amp; $X155):INDIRECT("Table!" &amp; $AA$210 &amp; $X155),0))))/1024)</f>
        <v/>
      </c>
      <c r="H155" s="24" t="str">
        <f ca="1">IF(ISERROR(MATCH(H$1,INDIRECT("Table!A"&amp;$X155):INDIRECT("Table!" &amp; $AA$210 &amp; $X155),0)),"",INDIRECT(CONCATENATE("Table!",ADDRESS($T155,MATCH(H$1,INDIRECT("Table!A" &amp; $X155):INDIRECT("Table!" &amp; $AA$210 &amp; $X155),0))))/1024)</f>
        <v/>
      </c>
      <c r="K155" s="24" t="str">
        <f ca="1">IF(ISERROR(MATCH(L$1,INDIRECT("Table!A"&amp;$X155):INDIRECT("Table!" &amp; $AA$210 &amp; $X155),0)),"",INDIRECT(CONCATENATE("Table!",ADDRESS($T155,MATCH(L$1,INDIRECT("Table!A" &amp; $X155):INDIRECT("Table!" &amp; $AA$210 &amp; $X155),0))))/1024)</f>
        <v/>
      </c>
      <c r="L155" s="24" t="str">
        <f ca="1">IF(ISERROR(MATCH(M$1,INDIRECT("Table!A"&amp;$X155):INDIRECT("Table!" &amp; $AA$210 &amp; $X155),0)),"",INDIRECT(CONCATENATE("Table!",ADDRESS($T155,MATCH(M$1,INDIRECT("Table!A" &amp; $X155):INDIRECT("Table!" &amp; $AA$210 &amp; $X155),0))))/1024)</f>
        <v/>
      </c>
      <c r="M155" s="24" t="str">
        <f ca="1">IF(ISERROR(MATCH(N$1,INDIRECT("Table!A"&amp;$X155):INDIRECT("Table!" &amp; $AA$210 &amp; $X155),0)),"",INDIRECT(CONCATENATE("Table!",ADDRESS($T155,MATCH(N$1,INDIRECT("Table!A" &amp; $X155):INDIRECT("Table!" &amp; $AA$210 &amp; $X155),0))))/1024)</f>
        <v/>
      </c>
      <c r="N155" s="24" t="str">
        <f ca="1">IF(ISERROR(MATCH(O$1,INDIRECT("Table!A"&amp;$X155):INDIRECT("Table!" &amp; $AA$210 &amp; $X155),0)),"",INDIRECT(CONCATENATE("Table!",ADDRESS($T155,MATCH(O$1,INDIRECT("Table!A" &amp; $X155):INDIRECT("Table!" &amp; $AA$210 &amp; $X155),0))))/1024)</f>
        <v/>
      </c>
      <c r="O155" s="24"/>
      <c r="P155" s="276"/>
      <c r="Q155" s="24"/>
      <c r="R155" s="132"/>
      <c r="S155" s="132"/>
      <c r="T155" s="24"/>
      <c r="U155" s="132"/>
      <c r="V155" s="132"/>
      <c r="W155" s="132"/>
      <c r="X155" s="24"/>
      <c r="Y155" s="132"/>
      <c r="Z155" s="132"/>
      <c r="AA155" s="132"/>
    </row>
    <row r="156" spans="2:27">
      <c r="B156" s="24" t="str">
        <f ca="1">IF(ISERROR(MATCH(B$1,INDIRECT("Table!A"&amp;$X156):INDIRECT("Table!" &amp; $AA$210 &amp; $X156),0)),"",INDIRECT(CONCATENATE("Table!",ADDRESS($T156,MATCH(B$1,INDIRECT("Table!A" &amp; $X156):INDIRECT("Table!" &amp; $AA$210 &amp; $X156),0))))/1024)</f>
        <v/>
      </c>
      <c r="C156" s="24" t="str">
        <f ca="1">IF(ISERROR(MATCH(C$1,INDIRECT("Table!A"&amp;$X156):INDIRECT("Table!" &amp; $AA$210 &amp; $X156),0)),"",INDIRECT(CONCATENATE("Table!",ADDRESS($T156,MATCH(C$1,INDIRECT("Table!A" &amp; $X156):INDIRECT("Table!" &amp; $AA$210 &amp; $X156),0))))/1024)</f>
        <v/>
      </c>
      <c r="D156" s="24" t="str">
        <f ca="1">IF(ISERROR(MATCH(D$1,INDIRECT("Table!A"&amp;$X156):INDIRECT("Table!" &amp; $AA$210 &amp; $X156),0)),"",INDIRECT(CONCATENATE("Table!",ADDRESS($T156,MATCH(D$1,INDIRECT("Table!A" &amp; $X156):INDIRECT("Table!" &amp; $AA$210 &amp; $X156),0))))/1024)</f>
        <v/>
      </c>
      <c r="E156" s="24" t="str">
        <f ca="1">IF(ISERROR(MATCH(E$1,INDIRECT("Table!A"&amp;$X156):INDIRECT("Table!" &amp; $AA$210 &amp; $X156),0)),"",INDIRECT(CONCATENATE("Table!",ADDRESS($T156,MATCH(E$1,INDIRECT("Table!A" &amp; $X156):INDIRECT("Table!" &amp; $AA$210 &amp; $X156),0))))/1024)</f>
        <v/>
      </c>
      <c r="F156" s="24" t="str">
        <f ca="1">IF(ISERROR(MATCH(F$1,INDIRECT("Table!A"&amp;$X156):INDIRECT("Table!" &amp; $AA$210 &amp; $X156),0)),"",INDIRECT(CONCATENATE("Table!",ADDRESS($T156,MATCH(F$1,INDIRECT("Table!A" &amp; $X156):INDIRECT("Table!" &amp; $AA$210 &amp; $X156),0))))/1024)</f>
        <v/>
      </c>
      <c r="G156" s="24" t="str">
        <f ca="1">IF(ISERROR(MATCH(G$1,INDIRECT("Table!A"&amp;$X156):INDIRECT("Table!" &amp; $AA$210 &amp; $X156),0)),"",INDIRECT(CONCATENATE("Table!",ADDRESS($T156,MATCH(G$1,INDIRECT("Table!A" &amp; $X156):INDIRECT("Table!" &amp; $AA$210 &amp; $X156),0))))/1024)</f>
        <v/>
      </c>
      <c r="H156" s="24" t="str">
        <f ca="1">IF(ISERROR(MATCH(H$1,INDIRECT("Table!A"&amp;$X156):INDIRECT("Table!" &amp; $AA$210 &amp; $X156),0)),"",INDIRECT(CONCATENATE("Table!",ADDRESS($T156,MATCH(H$1,INDIRECT("Table!A" &amp; $X156):INDIRECT("Table!" &amp; $AA$210 &amp; $X156),0))))/1024)</f>
        <v/>
      </c>
      <c r="K156" s="24" t="str">
        <f ca="1">IF(ISERROR(MATCH(L$1,INDIRECT("Table!A"&amp;$X156):INDIRECT("Table!" &amp; $AA$210 &amp; $X156),0)),"",INDIRECT(CONCATENATE("Table!",ADDRESS($T156,MATCH(L$1,INDIRECT("Table!A" &amp; $X156):INDIRECT("Table!" &amp; $AA$210 &amp; $X156),0))))/1024)</f>
        <v/>
      </c>
      <c r="L156" s="24" t="str">
        <f ca="1">IF(ISERROR(MATCH(M$1,INDIRECT("Table!A"&amp;$X156):INDIRECT("Table!" &amp; $AA$210 &amp; $X156),0)),"",INDIRECT(CONCATENATE("Table!",ADDRESS($T156,MATCH(M$1,INDIRECT("Table!A" &amp; $X156):INDIRECT("Table!" &amp; $AA$210 &amp; $X156),0))))/1024)</f>
        <v/>
      </c>
      <c r="M156" s="24" t="str">
        <f ca="1">IF(ISERROR(MATCH(N$1,INDIRECT("Table!A"&amp;$X156):INDIRECT("Table!" &amp; $AA$210 &amp; $X156),0)),"",INDIRECT(CONCATENATE("Table!",ADDRESS($T156,MATCH(N$1,INDIRECT("Table!A" &amp; $X156):INDIRECT("Table!" &amp; $AA$210 &amp; $X156),0))))/1024)</f>
        <v/>
      </c>
      <c r="N156" s="24" t="str">
        <f ca="1">IF(ISERROR(MATCH(O$1,INDIRECT("Table!A"&amp;$X156):INDIRECT("Table!" &amp; $AA$210 &amp; $X156),0)),"",INDIRECT(CONCATENATE("Table!",ADDRESS($T156,MATCH(O$1,INDIRECT("Table!A" &amp; $X156):INDIRECT("Table!" &amp; $AA$210 &amp; $X156),0))))/1024)</f>
        <v/>
      </c>
      <c r="O156" s="24"/>
      <c r="P156" s="276"/>
      <c r="Q156" s="24"/>
      <c r="R156" s="91"/>
      <c r="S156" s="91"/>
      <c r="T156" s="24"/>
      <c r="U156" s="91"/>
      <c r="V156" s="91"/>
      <c r="W156" s="91"/>
      <c r="X156" s="24"/>
      <c r="Y156" s="91"/>
      <c r="Z156" s="91"/>
      <c r="AA156" s="91"/>
    </row>
    <row r="157" spans="2:27">
      <c r="B157" s="24" t="str">
        <f ca="1">IF(ISERROR(MATCH(B$1,INDIRECT("Table!A"&amp;$X157):INDIRECT("Table!" &amp; $AA$210 &amp; $X157),0)),"",INDIRECT(CONCATENATE("Table!",ADDRESS($T157,MATCH(B$1,INDIRECT("Table!A" &amp; $X157):INDIRECT("Table!" &amp; $AA$210 &amp; $X157),0))))/1024)</f>
        <v/>
      </c>
      <c r="C157" s="24" t="str">
        <f ca="1">IF(ISERROR(MATCH(C$1,INDIRECT("Table!A"&amp;$X157):INDIRECT("Table!" &amp; $AA$210 &amp; $X157),0)),"",INDIRECT(CONCATENATE("Table!",ADDRESS($T157,MATCH(C$1,INDIRECT("Table!A" &amp; $X157):INDIRECT("Table!" &amp; $AA$210 &amp; $X157),0))))/1024)</f>
        <v/>
      </c>
      <c r="D157" s="24" t="str">
        <f ca="1">IF(ISERROR(MATCH(D$1,INDIRECT("Table!A"&amp;$X157):INDIRECT("Table!" &amp; $AA$210 &amp; $X157),0)),"",INDIRECT(CONCATENATE("Table!",ADDRESS($T157,MATCH(D$1,INDIRECT("Table!A" &amp; $X157):INDIRECT("Table!" &amp; $AA$210 &amp; $X157),0))))/1024)</f>
        <v/>
      </c>
      <c r="E157" s="24" t="str">
        <f ca="1">IF(ISERROR(MATCH(E$1,INDIRECT("Table!A"&amp;$X157):INDIRECT("Table!" &amp; $AA$210 &amp; $X157),0)),"",INDIRECT(CONCATENATE("Table!",ADDRESS($T157,MATCH(E$1,INDIRECT("Table!A" &amp; $X157):INDIRECT("Table!" &amp; $AA$210 &amp; $X157),0))))/1024)</f>
        <v/>
      </c>
      <c r="F157" s="24" t="str">
        <f ca="1">IF(ISERROR(MATCH(F$1,INDIRECT("Table!A"&amp;$X157):INDIRECT("Table!" &amp; $AA$210 &amp; $X157),0)),"",INDIRECT(CONCATENATE("Table!",ADDRESS($T157,MATCH(F$1,INDIRECT("Table!A" &amp; $X157):INDIRECT("Table!" &amp; $AA$210 &amp; $X157),0))))/1024)</f>
        <v/>
      </c>
      <c r="G157" s="24" t="str">
        <f ca="1">IF(ISERROR(MATCH(G$1,INDIRECT("Table!A"&amp;$X157):INDIRECT("Table!" &amp; $AA$210 &amp; $X157),0)),"",INDIRECT(CONCATENATE("Table!",ADDRESS($T157,MATCH(G$1,INDIRECT("Table!A" &amp; $X157):INDIRECT("Table!" &amp; $AA$210 &amp; $X157),0))))/1024)</f>
        <v/>
      </c>
      <c r="H157" s="24" t="str">
        <f ca="1">IF(ISERROR(MATCH(H$1,INDIRECT("Table!A"&amp;$X157):INDIRECT("Table!" &amp; $AA$210 &amp; $X157),0)),"",INDIRECT(CONCATENATE("Table!",ADDRESS($T157,MATCH(H$1,INDIRECT("Table!A" &amp; $X157):INDIRECT("Table!" &amp; $AA$210 &amp; $X157),0))))/1024)</f>
        <v/>
      </c>
      <c r="K157" s="24" t="str">
        <f ca="1">IF(ISERROR(MATCH(L$1,INDIRECT("Table!A"&amp;$X157):INDIRECT("Table!" &amp; $AA$210 &amp; $X157),0)),"",INDIRECT(CONCATENATE("Table!",ADDRESS($T157,MATCH(L$1,INDIRECT("Table!A" &amp; $X157):INDIRECT("Table!" &amp; $AA$210 &amp; $X157),0))))/1024)</f>
        <v/>
      </c>
      <c r="L157" s="24" t="str">
        <f ca="1">IF(ISERROR(MATCH(M$1,INDIRECT("Table!A"&amp;$X157):INDIRECT("Table!" &amp; $AA$210 &amp; $X157),0)),"",INDIRECT(CONCATENATE("Table!",ADDRESS($T157,MATCH(M$1,INDIRECT("Table!A" &amp; $X157):INDIRECT("Table!" &amp; $AA$210 &amp; $X157),0))))/1024)</f>
        <v/>
      </c>
      <c r="M157" s="24" t="str">
        <f ca="1">IF(ISERROR(MATCH(N$1,INDIRECT("Table!A"&amp;$X157):INDIRECT("Table!" &amp; $AA$210 &amp; $X157),0)),"",INDIRECT(CONCATENATE("Table!",ADDRESS($T157,MATCH(N$1,INDIRECT("Table!A" &amp; $X157):INDIRECT("Table!" &amp; $AA$210 &amp; $X157),0))))/1024)</f>
        <v/>
      </c>
      <c r="N157" s="24" t="str">
        <f ca="1">IF(ISERROR(MATCH(O$1,INDIRECT("Table!A"&amp;$X157):INDIRECT("Table!" &amp; $AA$210 &amp; $X157),0)),"",INDIRECT(CONCATENATE("Table!",ADDRESS($T157,MATCH(O$1,INDIRECT("Table!A" &amp; $X157):INDIRECT("Table!" &amp; $AA$210 &amp; $X157),0))))/1024)</f>
        <v/>
      </c>
      <c r="O157" s="24"/>
      <c r="P157" s="276"/>
      <c r="Q157" s="24"/>
      <c r="R157" s="127"/>
      <c r="S157" s="127"/>
      <c r="T157" s="24"/>
      <c r="U157" s="127"/>
      <c r="V157" s="127"/>
      <c r="W157" s="127"/>
      <c r="X157" s="24"/>
      <c r="Y157" s="127"/>
      <c r="Z157" s="127"/>
      <c r="AA157" s="127"/>
    </row>
    <row r="158" spans="2:27">
      <c r="B158" s="24" t="str">
        <f ca="1">IF(ISERROR(MATCH(B$1,INDIRECT("Table!A"&amp;$X158):INDIRECT("Table!" &amp; $AA$210 &amp; $X158),0)),"",INDIRECT(CONCATENATE("Table!",ADDRESS($T158,MATCH(B$1,INDIRECT("Table!A" &amp; $X158):INDIRECT("Table!" &amp; $AA$210 &amp; $X158),0))))/1024)</f>
        <v/>
      </c>
      <c r="C158" s="24" t="str">
        <f ca="1">IF(ISERROR(MATCH(C$1,INDIRECT("Table!A"&amp;$X158):INDIRECT("Table!" &amp; $AA$210 &amp; $X158),0)),"",INDIRECT(CONCATENATE("Table!",ADDRESS($T158,MATCH(C$1,INDIRECT("Table!A" &amp; $X158):INDIRECT("Table!" &amp; $AA$210 &amp; $X158),0))))/1024)</f>
        <v/>
      </c>
      <c r="D158" s="24" t="str">
        <f ca="1">IF(ISERROR(MATCH(D$1,INDIRECT("Table!A"&amp;$X158):INDIRECT("Table!" &amp; $AA$210 &amp; $X158),0)),"",INDIRECT(CONCATENATE("Table!",ADDRESS($T158,MATCH(D$1,INDIRECT("Table!A" &amp; $X158):INDIRECT("Table!" &amp; $AA$210 &amp; $X158),0))))/1024)</f>
        <v/>
      </c>
      <c r="E158" s="24" t="str">
        <f ca="1">IF(ISERROR(MATCH(E$1,INDIRECT("Table!A"&amp;$X158):INDIRECT("Table!" &amp; $AA$210 &amp; $X158),0)),"",INDIRECT(CONCATENATE("Table!",ADDRESS($T158,MATCH(E$1,INDIRECT("Table!A" &amp; $X158):INDIRECT("Table!" &amp; $AA$210 &amp; $X158),0))))/1024)</f>
        <v/>
      </c>
      <c r="F158" s="24" t="str">
        <f ca="1">IF(ISERROR(MATCH(F$1,INDIRECT("Table!A"&amp;$X158):INDIRECT("Table!" &amp; $AA$210 &amp; $X158),0)),"",INDIRECT(CONCATENATE("Table!",ADDRESS($T158,MATCH(F$1,INDIRECT("Table!A" &amp; $X158):INDIRECT("Table!" &amp; $AA$210 &amp; $X158),0))))/1024)</f>
        <v/>
      </c>
      <c r="G158" s="24" t="str">
        <f ca="1">IF(ISERROR(MATCH(G$1,INDIRECT("Table!A"&amp;$X158):INDIRECT("Table!" &amp; $AA$210 &amp; $X158),0)),"",INDIRECT(CONCATENATE("Table!",ADDRESS($T158,MATCH(G$1,INDIRECT("Table!A" &amp; $X158):INDIRECT("Table!" &amp; $AA$210 &amp; $X158),0))))/1024)</f>
        <v/>
      </c>
      <c r="H158" s="24" t="str">
        <f ca="1">IF(ISERROR(MATCH(H$1,INDIRECT("Table!A"&amp;$X158):INDIRECT("Table!" &amp; $AA$210 &amp; $X158),0)),"",INDIRECT(CONCATENATE("Table!",ADDRESS($T158,MATCH(H$1,INDIRECT("Table!A" &amp; $X158):INDIRECT("Table!" &amp; $AA$210 &amp; $X158),0))))/1024)</f>
        <v/>
      </c>
      <c r="K158" s="24" t="str">
        <f ca="1">IF(ISERROR(MATCH(L$1,INDIRECT("Table!A"&amp;$X158):INDIRECT("Table!" &amp; $AA$210 &amp; $X158),0)),"",INDIRECT(CONCATENATE("Table!",ADDRESS($T158,MATCH(L$1,INDIRECT("Table!A" &amp; $X158):INDIRECT("Table!" &amp; $AA$210 &amp; $X158),0))))/1024)</f>
        <v/>
      </c>
      <c r="L158" s="24" t="str">
        <f ca="1">IF(ISERROR(MATCH(M$1,INDIRECT("Table!A"&amp;$X158):INDIRECT("Table!" &amp; $AA$210 &amp; $X158),0)),"",INDIRECT(CONCATENATE("Table!",ADDRESS($T158,MATCH(M$1,INDIRECT("Table!A" &amp; $X158):INDIRECT("Table!" &amp; $AA$210 &amp; $X158),0))))/1024)</f>
        <v/>
      </c>
      <c r="M158" s="24" t="str">
        <f ca="1">IF(ISERROR(MATCH(N$1,INDIRECT("Table!A"&amp;$X158):INDIRECT("Table!" &amp; $AA$210 &amp; $X158),0)),"",INDIRECT(CONCATENATE("Table!",ADDRESS($T158,MATCH(N$1,INDIRECT("Table!A" &amp; $X158):INDIRECT("Table!" &amp; $AA$210 &amp; $X158),0))))/1024)</f>
        <v/>
      </c>
      <c r="N158" s="24" t="str">
        <f ca="1">IF(ISERROR(MATCH(O$1,INDIRECT("Table!A"&amp;$X158):INDIRECT("Table!" &amp; $AA$210 &amp; $X158),0)),"",INDIRECT(CONCATENATE("Table!",ADDRESS($T158,MATCH(O$1,INDIRECT("Table!A" &amp; $X158):INDIRECT("Table!" &amp; $AA$210 &amp; $X158),0))))/1024)</f>
        <v/>
      </c>
      <c r="O158" s="24"/>
      <c r="P158" s="276"/>
      <c r="Q158" s="24"/>
      <c r="R158" s="126"/>
      <c r="S158" s="126"/>
      <c r="T158" s="24"/>
      <c r="U158" s="126"/>
      <c r="V158" s="126"/>
      <c r="W158" s="126"/>
      <c r="X158" s="24"/>
      <c r="Y158" s="126"/>
      <c r="Z158" s="126"/>
      <c r="AA158" s="126"/>
    </row>
    <row r="159" spans="2:27">
      <c r="B159" s="24" t="str">
        <f ca="1">IF(ISERROR(MATCH(B$1,INDIRECT("Table!A"&amp;$X159):INDIRECT("Table!" &amp; $AA$210 &amp; $X159),0)),"",INDIRECT(CONCATENATE("Table!",ADDRESS($T159,MATCH(B$1,INDIRECT("Table!A" &amp; $X159):INDIRECT("Table!" &amp; $AA$210 &amp; $X159),0))))/1024)</f>
        <v/>
      </c>
      <c r="C159" s="24" t="str">
        <f ca="1">IF(ISERROR(MATCH(C$1,INDIRECT("Table!A"&amp;$X159):INDIRECT("Table!" &amp; $AA$210 &amp; $X159),0)),"",INDIRECT(CONCATENATE("Table!",ADDRESS($T159,MATCH(C$1,INDIRECT("Table!A" &amp; $X159):INDIRECT("Table!" &amp; $AA$210 &amp; $X159),0))))/1024)</f>
        <v/>
      </c>
      <c r="D159" s="24" t="str">
        <f ca="1">IF(ISERROR(MATCH(D$1,INDIRECT("Table!A"&amp;$X159):INDIRECT("Table!" &amp; $AA$210 &amp; $X159),0)),"",INDIRECT(CONCATENATE("Table!",ADDRESS($T159,MATCH(D$1,INDIRECT("Table!A" &amp; $X159):INDIRECT("Table!" &amp; $AA$210 &amp; $X159),0))))/1024)</f>
        <v/>
      </c>
      <c r="E159" s="24" t="str">
        <f ca="1">IF(ISERROR(MATCH(E$1,INDIRECT("Table!A"&amp;$X159):INDIRECT("Table!" &amp; $AA$210 &amp; $X159),0)),"",INDIRECT(CONCATENATE("Table!",ADDRESS($T159,MATCH(E$1,INDIRECT("Table!A" &amp; $X159):INDIRECT("Table!" &amp; $AA$210 &amp; $X159),0))))/1024)</f>
        <v/>
      </c>
      <c r="F159" s="24" t="str">
        <f ca="1">IF(ISERROR(MATCH(F$1,INDIRECT("Table!A"&amp;$X159):INDIRECT("Table!" &amp; $AA$210 &amp; $X159),0)),"",INDIRECT(CONCATENATE("Table!",ADDRESS($T159,MATCH(F$1,INDIRECT("Table!A" &amp; $X159):INDIRECT("Table!" &amp; $AA$210 &amp; $X159),0))))/1024)</f>
        <v/>
      </c>
      <c r="G159" s="24" t="str">
        <f ca="1">IF(ISERROR(MATCH(G$1,INDIRECT("Table!A"&amp;$X159):INDIRECT("Table!" &amp; $AA$210 &amp; $X159),0)),"",INDIRECT(CONCATENATE("Table!",ADDRESS($T159,MATCH(G$1,INDIRECT("Table!A" &amp; $X159):INDIRECT("Table!" &amp; $AA$210 &amp; $X159),0))))/1024)</f>
        <v/>
      </c>
      <c r="H159" s="24" t="str">
        <f ca="1">IF(ISERROR(MATCH(H$1,INDIRECT("Table!A"&amp;$X159):INDIRECT("Table!" &amp; $AA$210 &amp; $X159),0)),"",INDIRECT(CONCATENATE("Table!",ADDRESS($T159,MATCH(H$1,INDIRECT("Table!A" &amp; $X159):INDIRECT("Table!" &amp; $AA$210 &amp; $X159),0))))/1024)</f>
        <v/>
      </c>
      <c r="K159" s="24" t="str">
        <f ca="1">IF(ISERROR(MATCH(L$1,INDIRECT("Table!A"&amp;$X159):INDIRECT("Table!" &amp; $AA$210 &amp; $X159),0)),"",INDIRECT(CONCATENATE("Table!",ADDRESS($T159,MATCH(L$1,INDIRECT("Table!A" &amp; $X159):INDIRECT("Table!" &amp; $AA$210 &amp; $X159),0))))/1024)</f>
        <v/>
      </c>
      <c r="L159" s="24" t="str">
        <f ca="1">IF(ISERROR(MATCH(M$1,INDIRECT("Table!A"&amp;$X159):INDIRECT("Table!" &amp; $AA$210 &amp; $X159),0)),"",INDIRECT(CONCATENATE("Table!",ADDRESS($T159,MATCH(M$1,INDIRECT("Table!A" &amp; $X159):INDIRECT("Table!" &amp; $AA$210 &amp; $X159),0))))/1024)</f>
        <v/>
      </c>
      <c r="M159" s="24" t="str">
        <f ca="1">IF(ISERROR(MATCH(N$1,INDIRECT("Table!A"&amp;$X159):INDIRECT("Table!" &amp; $AA$210 &amp; $X159),0)),"",INDIRECT(CONCATENATE("Table!",ADDRESS($T159,MATCH(N$1,INDIRECT("Table!A" &amp; $X159):INDIRECT("Table!" &amp; $AA$210 &amp; $X159),0))))/1024)</f>
        <v/>
      </c>
      <c r="N159" s="24" t="str">
        <f ca="1">IF(ISERROR(MATCH(O$1,INDIRECT("Table!A"&amp;$X159):INDIRECT("Table!" &amp; $AA$210 &amp; $X159),0)),"",INDIRECT(CONCATENATE("Table!",ADDRESS($T159,MATCH(O$1,INDIRECT("Table!A" &amp; $X159):INDIRECT("Table!" &amp; $AA$210 &amp; $X159),0))))/1024)</f>
        <v/>
      </c>
      <c r="O159" s="24"/>
      <c r="P159" s="276"/>
      <c r="Q159" s="24"/>
      <c r="R159" s="125"/>
      <c r="S159" s="125"/>
      <c r="T159" s="24"/>
      <c r="U159" s="125"/>
      <c r="V159" s="125"/>
      <c r="W159" s="125"/>
      <c r="X159" s="24"/>
      <c r="Y159" s="125"/>
      <c r="Z159" s="125"/>
      <c r="AA159" s="125"/>
    </row>
    <row r="160" spans="2:27">
      <c r="B160" s="24" t="str">
        <f ca="1">IF(ISERROR(MATCH(B$1,INDIRECT("Table!A"&amp;$X160):INDIRECT("Table!" &amp; $AA$210 &amp; $X160),0)),"",INDIRECT(CONCATENATE("Table!",ADDRESS($T160,MATCH(B$1,INDIRECT("Table!A" &amp; $X160):INDIRECT("Table!" &amp; $AA$210 &amp; $X160),0))))/1024)</f>
        <v/>
      </c>
      <c r="C160" s="24" t="str">
        <f ca="1">IF(ISERROR(MATCH(C$1,INDIRECT("Table!A"&amp;$X160):INDIRECT("Table!" &amp; $AA$210 &amp; $X160),0)),"",INDIRECT(CONCATENATE("Table!",ADDRESS($T160,MATCH(C$1,INDIRECT("Table!A" &amp; $X160):INDIRECT("Table!" &amp; $AA$210 &amp; $X160),0))))/1024)</f>
        <v/>
      </c>
      <c r="D160" s="24" t="str">
        <f ca="1">IF(ISERROR(MATCH(D$1,INDIRECT("Table!A"&amp;$X160):INDIRECT("Table!" &amp; $AA$210 &amp; $X160),0)),"",INDIRECT(CONCATENATE("Table!",ADDRESS($T160,MATCH(D$1,INDIRECT("Table!A" &amp; $X160):INDIRECT("Table!" &amp; $AA$210 &amp; $X160),0))))/1024)</f>
        <v/>
      </c>
      <c r="E160" s="24" t="str">
        <f ca="1">IF(ISERROR(MATCH(E$1,INDIRECT("Table!A"&amp;$X160):INDIRECT("Table!" &amp; $AA$210 &amp; $X160),0)),"",INDIRECT(CONCATENATE("Table!",ADDRESS($T160,MATCH(E$1,INDIRECT("Table!A" &amp; $X160):INDIRECT("Table!" &amp; $AA$210 &amp; $X160),0))))/1024)</f>
        <v/>
      </c>
      <c r="F160" s="24" t="str">
        <f ca="1">IF(ISERROR(MATCH(F$1,INDIRECT("Table!A"&amp;$X160):INDIRECT("Table!" &amp; $AA$210 &amp; $X160),0)),"",INDIRECT(CONCATENATE("Table!",ADDRESS($T160,MATCH(F$1,INDIRECT("Table!A" &amp; $X160):INDIRECT("Table!" &amp; $AA$210 &amp; $X160),0))))/1024)</f>
        <v/>
      </c>
      <c r="G160" s="24" t="str">
        <f ca="1">IF(ISERROR(MATCH(G$1,INDIRECT("Table!A"&amp;$X160):INDIRECT("Table!" &amp; $AA$210 &amp; $X160),0)),"",INDIRECT(CONCATENATE("Table!",ADDRESS($T160,MATCH(G$1,INDIRECT("Table!A" &amp; $X160):INDIRECT("Table!" &amp; $AA$210 &amp; $X160),0))))/1024)</f>
        <v/>
      </c>
      <c r="H160" s="24" t="str">
        <f ca="1">IF(ISERROR(MATCH(H$1,INDIRECT("Table!A"&amp;$X160):INDIRECT("Table!" &amp; $AA$210 &amp; $X160),0)),"",INDIRECT(CONCATENATE("Table!",ADDRESS($T160,MATCH(H$1,INDIRECT("Table!A" &amp; $X160):INDIRECT("Table!" &amp; $AA$210 &amp; $X160),0))))/1024)</f>
        <v/>
      </c>
      <c r="K160" s="24" t="str">
        <f ca="1">IF(ISERROR(MATCH(L$1,INDIRECT("Table!A"&amp;$X160):INDIRECT("Table!" &amp; $AA$210 &amp; $X160),0)),"",INDIRECT(CONCATENATE("Table!",ADDRESS($T160,MATCH(L$1,INDIRECT("Table!A" &amp; $X160):INDIRECT("Table!" &amp; $AA$210 &amp; $X160),0))))/1024)</f>
        <v/>
      </c>
      <c r="L160" s="24" t="str">
        <f ca="1">IF(ISERROR(MATCH(M$1,INDIRECT("Table!A"&amp;$X160):INDIRECT("Table!" &amp; $AA$210 &amp; $X160),0)),"",INDIRECT(CONCATENATE("Table!",ADDRESS($T160,MATCH(M$1,INDIRECT("Table!A" &amp; $X160):INDIRECT("Table!" &amp; $AA$210 &amp; $X160),0))))/1024)</f>
        <v/>
      </c>
      <c r="M160" s="24" t="str">
        <f ca="1">IF(ISERROR(MATCH(N$1,INDIRECT("Table!A"&amp;$X160):INDIRECT("Table!" &amp; $AA$210 &amp; $X160),0)),"",INDIRECT(CONCATENATE("Table!",ADDRESS($T160,MATCH(N$1,INDIRECT("Table!A" &amp; $X160):INDIRECT("Table!" &amp; $AA$210 &amp; $X160),0))))/1024)</f>
        <v/>
      </c>
      <c r="N160" s="24" t="str">
        <f ca="1">IF(ISERROR(MATCH(O$1,INDIRECT("Table!A"&amp;$X160):INDIRECT("Table!" &amp; $AA$210 &amp; $X160),0)),"",INDIRECT(CONCATENATE("Table!",ADDRESS($T160,MATCH(O$1,INDIRECT("Table!A" &amp; $X160):INDIRECT("Table!" &amp; $AA$210 &amp; $X160),0))))/1024)</f>
        <v/>
      </c>
      <c r="O160" s="24"/>
      <c r="P160" s="276"/>
      <c r="Q160" s="24"/>
      <c r="R160" s="124"/>
      <c r="S160" s="124"/>
      <c r="T160" s="24"/>
      <c r="U160" s="124"/>
      <c r="V160" s="124"/>
      <c r="W160" s="124"/>
      <c r="X160" s="24"/>
      <c r="Y160" s="124"/>
      <c r="Z160" s="124"/>
      <c r="AA160" s="124"/>
    </row>
    <row r="161" spans="2:27">
      <c r="B161" s="24" t="str">
        <f ca="1">IF(ISERROR(MATCH(B$1,INDIRECT("Table!A"&amp;$X161):INDIRECT("Table!" &amp; $AA$210 &amp; $X161),0)),"",INDIRECT(CONCATENATE("Table!",ADDRESS($T161,MATCH(B$1,INDIRECT("Table!A" &amp; $X161):INDIRECT("Table!" &amp; $AA$210 &amp; $X161),0))))/1024)</f>
        <v/>
      </c>
      <c r="C161" s="24" t="str">
        <f ca="1">IF(ISERROR(MATCH(C$1,INDIRECT("Table!A"&amp;$X161):INDIRECT("Table!" &amp; $AA$210 &amp; $X161),0)),"",INDIRECT(CONCATENATE("Table!",ADDRESS($T161,MATCH(C$1,INDIRECT("Table!A" &amp; $X161):INDIRECT("Table!" &amp; $AA$210 &amp; $X161),0))))/1024)</f>
        <v/>
      </c>
      <c r="D161" s="24" t="str">
        <f ca="1">IF(ISERROR(MATCH(D$1,INDIRECT("Table!A"&amp;$X161):INDIRECT("Table!" &amp; $AA$210 &amp; $X161),0)),"",INDIRECT(CONCATENATE("Table!",ADDRESS($T161,MATCH(D$1,INDIRECT("Table!A" &amp; $X161):INDIRECT("Table!" &amp; $AA$210 &amp; $X161),0))))/1024)</f>
        <v/>
      </c>
      <c r="E161" s="24" t="str">
        <f ca="1">IF(ISERROR(MATCH(E$1,INDIRECT("Table!A"&amp;$X161):INDIRECT("Table!" &amp; $AA$210 &amp; $X161),0)),"",INDIRECT(CONCATENATE("Table!",ADDRESS($T161,MATCH(E$1,INDIRECT("Table!A" &amp; $X161):INDIRECT("Table!" &amp; $AA$210 &amp; $X161),0))))/1024)</f>
        <v/>
      </c>
      <c r="F161" s="24" t="str">
        <f ca="1">IF(ISERROR(MATCH(F$1,INDIRECT("Table!A"&amp;$X161):INDIRECT("Table!" &amp; $AA$210 &amp; $X161),0)),"",INDIRECT(CONCATENATE("Table!",ADDRESS($T161,MATCH(F$1,INDIRECT("Table!A" &amp; $X161):INDIRECT("Table!" &amp; $AA$210 &amp; $X161),0))))/1024)</f>
        <v/>
      </c>
      <c r="G161" s="24" t="str">
        <f ca="1">IF(ISERROR(MATCH(G$1,INDIRECT("Table!A"&amp;$X161):INDIRECT("Table!" &amp; $AA$210 &amp; $X161),0)),"",INDIRECT(CONCATENATE("Table!",ADDRESS($T161,MATCH(G$1,INDIRECT("Table!A" &amp; $X161):INDIRECT("Table!" &amp; $AA$210 &amp; $X161),0))))/1024)</f>
        <v/>
      </c>
      <c r="H161" s="24" t="str">
        <f ca="1">IF(ISERROR(MATCH(H$1,INDIRECT("Table!A"&amp;$X161):INDIRECT("Table!" &amp; $AA$210 &amp; $X161),0)),"",INDIRECT(CONCATENATE("Table!",ADDRESS($T161,MATCH(H$1,INDIRECT("Table!A" &amp; $X161):INDIRECT("Table!" &amp; $AA$210 &amp; $X161),0))))/1024)</f>
        <v/>
      </c>
      <c r="K161" s="24" t="str">
        <f ca="1">IF(ISERROR(MATCH(L$1,INDIRECT("Table!A"&amp;$X161):INDIRECT("Table!" &amp; $AA$210 &amp; $X161),0)),"",INDIRECT(CONCATENATE("Table!",ADDRESS($T161,MATCH(L$1,INDIRECT("Table!A" &amp; $X161):INDIRECT("Table!" &amp; $AA$210 &amp; $X161),0))))/1024)</f>
        <v/>
      </c>
      <c r="L161" s="24" t="str">
        <f ca="1">IF(ISERROR(MATCH(M$1,INDIRECT("Table!A"&amp;$X161):INDIRECT("Table!" &amp; $AA$210 &amp; $X161),0)),"",INDIRECT(CONCATENATE("Table!",ADDRESS($T161,MATCH(M$1,INDIRECT("Table!A" &amp; $X161):INDIRECT("Table!" &amp; $AA$210 &amp; $X161),0))))/1024)</f>
        <v/>
      </c>
      <c r="M161" s="24" t="str">
        <f ca="1">IF(ISERROR(MATCH(N$1,INDIRECT("Table!A"&amp;$X161):INDIRECT("Table!" &amp; $AA$210 &amp; $X161),0)),"",INDIRECT(CONCATENATE("Table!",ADDRESS($T161,MATCH(N$1,INDIRECT("Table!A" &amp; $X161):INDIRECT("Table!" &amp; $AA$210 &amp; $X161),0))))/1024)</f>
        <v/>
      </c>
      <c r="N161" s="24" t="str">
        <f ca="1">IF(ISERROR(MATCH(O$1,INDIRECT("Table!A"&amp;$X161):INDIRECT("Table!" &amp; $AA$210 &amp; $X161),0)),"",INDIRECT(CONCATENATE("Table!",ADDRESS($T161,MATCH(O$1,INDIRECT("Table!A" &amp; $X161):INDIRECT("Table!" &amp; $AA$210 &amp; $X161),0))))/1024)</f>
        <v/>
      </c>
      <c r="O161" s="24"/>
      <c r="P161" s="276"/>
      <c r="Q161" s="24"/>
      <c r="R161" s="123"/>
      <c r="S161" s="123"/>
      <c r="T161" s="24"/>
      <c r="U161" s="123"/>
      <c r="V161" s="123"/>
      <c r="W161" s="123"/>
      <c r="X161" s="24"/>
      <c r="Y161" s="123"/>
      <c r="Z161" s="123"/>
      <c r="AA161" s="123"/>
    </row>
    <row r="162" spans="2:27">
      <c r="B162" s="24" t="str">
        <f ca="1">IF(ISERROR(MATCH(B$1,INDIRECT("Table!A"&amp;$X162):INDIRECT("Table!" &amp; $AA$210 &amp; $X162),0)),"",INDIRECT(CONCATENATE("Table!",ADDRESS($T162,MATCH(B$1,INDIRECT("Table!A" &amp; $X162):INDIRECT("Table!" &amp; $AA$210 &amp; $X162),0))))/1024)</f>
        <v/>
      </c>
      <c r="C162" s="24" t="str">
        <f ca="1">IF(ISERROR(MATCH(C$1,INDIRECT("Table!A"&amp;$X162):INDIRECT("Table!" &amp; $AA$210 &amp; $X162),0)),"",INDIRECT(CONCATENATE("Table!",ADDRESS($T162,MATCH(C$1,INDIRECT("Table!A" &amp; $X162):INDIRECT("Table!" &amp; $AA$210 &amp; $X162),0))))/1024)</f>
        <v/>
      </c>
      <c r="D162" s="24" t="str">
        <f ca="1">IF(ISERROR(MATCH(D$1,INDIRECT("Table!A"&amp;$X162):INDIRECT("Table!" &amp; $AA$210 &amp; $X162),0)),"",INDIRECT(CONCATENATE("Table!",ADDRESS($T162,MATCH(D$1,INDIRECT("Table!A" &amp; $X162):INDIRECT("Table!" &amp; $AA$210 &amp; $X162),0))))/1024)</f>
        <v/>
      </c>
      <c r="E162" s="24" t="str">
        <f ca="1">IF(ISERROR(MATCH(E$1,INDIRECT("Table!A"&amp;$X162):INDIRECT("Table!" &amp; $AA$210 &amp; $X162),0)),"",INDIRECT(CONCATENATE("Table!",ADDRESS($T162,MATCH(E$1,INDIRECT("Table!A" &amp; $X162):INDIRECT("Table!" &amp; $AA$210 &amp; $X162),0))))/1024)</f>
        <v/>
      </c>
      <c r="F162" s="24" t="str">
        <f ca="1">IF(ISERROR(MATCH(F$1,INDIRECT("Table!A"&amp;$X162):INDIRECT("Table!" &amp; $AA$210 &amp; $X162),0)),"",INDIRECT(CONCATENATE("Table!",ADDRESS($T162,MATCH(F$1,INDIRECT("Table!A" &amp; $X162):INDIRECT("Table!" &amp; $AA$210 &amp; $X162),0))))/1024)</f>
        <v/>
      </c>
      <c r="G162" s="24" t="str">
        <f ca="1">IF(ISERROR(MATCH(G$1,INDIRECT("Table!A"&amp;$X162):INDIRECT("Table!" &amp; $AA$210 &amp; $X162),0)),"",INDIRECT(CONCATENATE("Table!",ADDRESS($T162,MATCH(G$1,INDIRECT("Table!A" &amp; $X162):INDIRECT("Table!" &amp; $AA$210 &amp; $X162),0))))/1024)</f>
        <v/>
      </c>
      <c r="H162" s="24" t="str">
        <f ca="1">IF(ISERROR(MATCH(H$1,INDIRECT("Table!A"&amp;$X162):INDIRECT("Table!" &amp; $AA$210 &amp; $X162),0)),"",INDIRECT(CONCATENATE("Table!",ADDRESS($T162,MATCH(H$1,INDIRECT("Table!A" &amp; $X162):INDIRECT("Table!" &amp; $AA$210 &amp; $X162),0))))/1024)</f>
        <v/>
      </c>
      <c r="K162" s="24" t="str">
        <f ca="1">IF(ISERROR(MATCH(L$1,INDIRECT("Table!A"&amp;$X162):INDIRECT("Table!" &amp; $AA$210 &amp; $X162),0)),"",INDIRECT(CONCATENATE("Table!",ADDRESS($T162,MATCH(L$1,INDIRECT("Table!A" &amp; $X162):INDIRECT("Table!" &amp; $AA$210 &amp; $X162),0))))/1024)</f>
        <v/>
      </c>
      <c r="L162" s="24" t="str">
        <f ca="1">IF(ISERROR(MATCH(M$1,INDIRECT("Table!A"&amp;$X162):INDIRECT("Table!" &amp; $AA$210 &amp; $X162),0)),"",INDIRECT(CONCATENATE("Table!",ADDRESS($T162,MATCH(M$1,INDIRECT("Table!A" &amp; $X162):INDIRECT("Table!" &amp; $AA$210 &amp; $X162),0))))/1024)</f>
        <v/>
      </c>
      <c r="M162" s="24" t="str">
        <f ca="1">IF(ISERROR(MATCH(N$1,INDIRECT("Table!A"&amp;$X162):INDIRECT("Table!" &amp; $AA$210 &amp; $X162),0)),"",INDIRECT(CONCATENATE("Table!",ADDRESS($T162,MATCH(N$1,INDIRECT("Table!A" &amp; $X162):INDIRECT("Table!" &amp; $AA$210 &amp; $X162),0))))/1024)</f>
        <v/>
      </c>
      <c r="N162" s="24" t="str">
        <f ca="1">IF(ISERROR(MATCH(O$1,INDIRECT("Table!A"&amp;$X162):INDIRECT("Table!" &amp; $AA$210 &amp; $X162),0)),"",INDIRECT(CONCATENATE("Table!",ADDRESS($T162,MATCH(O$1,INDIRECT("Table!A" &amp; $X162):INDIRECT("Table!" &amp; $AA$210 &amp; $X162),0))))/1024)</f>
        <v/>
      </c>
      <c r="O162" s="24"/>
      <c r="P162" s="276"/>
      <c r="Q162" s="24"/>
      <c r="R162" s="122"/>
      <c r="S162" s="122"/>
      <c r="T162" s="24"/>
      <c r="U162" s="122"/>
      <c r="V162" s="122"/>
      <c r="W162" s="122"/>
      <c r="X162" s="24"/>
      <c r="Y162" s="122"/>
      <c r="Z162" s="122"/>
      <c r="AA162" s="122"/>
    </row>
    <row r="163" spans="2:27">
      <c r="B163" s="24" t="str">
        <f ca="1">IF(ISERROR(MATCH(B$1,INDIRECT("Table!A"&amp;$X163):INDIRECT("Table!" &amp; $AA$210 &amp; $X163),0)),"",INDIRECT(CONCATENATE("Table!",ADDRESS($T163,MATCH(B$1,INDIRECT("Table!A" &amp; $X163):INDIRECT("Table!" &amp; $AA$210 &amp; $X163),0))))/1024)</f>
        <v/>
      </c>
      <c r="C163" s="24" t="str">
        <f ca="1">IF(ISERROR(MATCH(C$1,INDIRECT("Table!A"&amp;$X163):INDIRECT("Table!" &amp; $AA$210 &amp; $X163),0)),"",INDIRECT(CONCATENATE("Table!",ADDRESS($T163,MATCH(C$1,INDIRECT("Table!A" &amp; $X163):INDIRECT("Table!" &amp; $AA$210 &amp; $X163),0))))/1024)</f>
        <v/>
      </c>
      <c r="D163" s="24" t="str">
        <f ca="1">IF(ISERROR(MATCH(D$1,INDIRECT("Table!A"&amp;$X163):INDIRECT("Table!" &amp; $AA$210 &amp; $X163),0)),"",INDIRECT(CONCATENATE("Table!",ADDRESS($T163,MATCH(D$1,INDIRECT("Table!A" &amp; $X163):INDIRECT("Table!" &amp; $AA$210 &amp; $X163),0))))/1024)</f>
        <v/>
      </c>
      <c r="E163" s="24" t="str">
        <f ca="1">IF(ISERROR(MATCH(E$1,INDIRECT("Table!A"&amp;$X163):INDIRECT("Table!" &amp; $AA$210 &amp; $X163),0)),"",INDIRECT(CONCATENATE("Table!",ADDRESS($T163,MATCH(E$1,INDIRECT("Table!A" &amp; $X163):INDIRECT("Table!" &amp; $AA$210 &amp; $X163),0))))/1024)</f>
        <v/>
      </c>
      <c r="F163" s="24" t="str">
        <f ca="1">IF(ISERROR(MATCH(F$1,INDIRECT("Table!A"&amp;$X163):INDIRECT("Table!" &amp; $AA$210 &amp; $X163),0)),"",INDIRECT(CONCATENATE("Table!",ADDRESS($T163,MATCH(F$1,INDIRECT("Table!A" &amp; $X163):INDIRECT("Table!" &amp; $AA$210 &amp; $X163),0))))/1024)</f>
        <v/>
      </c>
      <c r="G163" s="24" t="str">
        <f ca="1">IF(ISERROR(MATCH(G$1,INDIRECT("Table!A"&amp;$X163):INDIRECT("Table!" &amp; $AA$210 &amp; $X163),0)),"",INDIRECT(CONCATENATE("Table!",ADDRESS($T163,MATCH(G$1,INDIRECT("Table!A" &amp; $X163):INDIRECT("Table!" &amp; $AA$210 &amp; $X163),0))))/1024)</f>
        <v/>
      </c>
      <c r="H163" s="24" t="str">
        <f ca="1">IF(ISERROR(MATCH(H$1,INDIRECT("Table!A"&amp;$X163):INDIRECT("Table!" &amp; $AA$210 &amp; $X163),0)),"",INDIRECT(CONCATENATE("Table!",ADDRESS($T163,MATCH(H$1,INDIRECT("Table!A" &amp; $X163):INDIRECT("Table!" &amp; $AA$210 &amp; $X163),0))))/1024)</f>
        <v/>
      </c>
      <c r="K163" s="24" t="str">
        <f ca="1">IF(ISERROR(MATCH(L$1,INDIRECT("Table!A"&amp;$X163):INDIRECT("Table!" &amp; $AA$210 &amp; $X163),0)),"",INDIRECT(CONCATENATE("Table!",ADDRESS($T163,MATCH(L$1,INDIRECT("Table!A" &amp; $X163):INDIRECT("Table!" &amp; $AA$210 &amp; $X163),0))))/1024)</f>
        <v/>
      </c>
      <c r="L163" s="24" t="str">
        <f ca="1">IF(ISERROR(MATCH(M$1,INDIRECT("Table!A"&amp;$X163):INDIRECT("Table!" &amp; $AA$210 &amp; $X163),0)),"",INDIRECT(CONCATENATE("Table!",ADDRESS($T163,MATCH(M$1,INDIRECT("Table!A" &amp; $X163):INDIRECT("Table!" &amp; $AA$210 &amp; $X163),0))))/1024)</f>
        <v/>
      </c>
      <c r="M163" s="24" t="str">
        <f ca="1">IF(ISERROR(MATCH(N$1,INDIRECT("Table!A"&amp;$X163):INDIRECT("Table!" &amp; $AA$210 &amp; $X163),0)),"",INDIRECT(CONCATENATE("Table!",ADDRESS($T163,MATCH(N$1,INDIRECT("Table!A" &amp; $X163):INDIRECT("Table!" &amp; $AA$210 &amp; $X163),0))))/1024)</f>
        <v/>
      </c>
      <c r="N163" s="24" t="str">
        <f ca="1">IF(ISERROR(MATCH(O$1,INDIRECT("Table!A"&amp;$X163):INDIRECT("Table!" &amp; $AA$210 &amp; $X163),0)),"",INDIRECT(CONCATENATE("Table!",ADDRESS($T163,MATCH(O$1,INDIRECT("Table!A" &amp; $X163):INDIRECT("Table!" &amp; $AA$210 &amp; $X163),0))))/1024)</f>
        <v/>
      </c>
      <c r="O163" s="24"/>
      <c r="P163" s="276"/>
      <c r="Q163" s="24"/>
      <c r="R163" s="121"/>
      <c r="S163" s="121"/>
      <c r="T163" s="24"/>
      <c r="U163" s="121"/>
      <c r="V163" s="121"/>
      <c r="W163" s="121"/>
      <c r="X163" s="24"/>
      <c r="Y163" s="121"/>
      <c r="Z163" s="121"/>
      <c r="AA163" s="121"/>
    </row>
    <row r="164" spans="2:27">
      <c r="B164" s="24" t="str">
        <f ca="1">IF(ISERROR(MATCH(B$1,INDIRECT("Table!A"&amp;$X164):INDIRECT("Table!" &amp; $AA$210 &amp; $X164),0)),"",INDIRECT(CONCATENATE("Table!",ADDRESS($T164,MATCH(B$1,INDIRECT("Table!A" &amp; $X164):INDIRECT("Table!" &amp; $AA$210 &amp; $X164),0))))/1024)</f>
        <v/>
      </c>
      <c r="C164" s="24" t="str">
        <f ca="1">IF(ISERROR(MATCH(C$1,INDIRECT("Table!A"&amp;$X164):INDIRECT("Table!" &amp; $AA$210 &amp; $X164),0)),"",INDIRECT(CONCATENATE("Table!",ADDRESS($T164,MATCH(C$1,INDIRECT("Table!A" &amp; $X164):INDIRECT("Table!" &amp; $AA$210 &amp; $X164),0))))/1024)</f>
        <v/>
      </c>
      <c r="D164" s="24" t="str">
        <f ca="1">IF(ISERROR(MATCH(D$1,INDIRECT("Table!A"&amp;$X164):INDIRECT("Table!" &amp; $AA$210 &amp; $X164),0)),"",INDIRECT(CONCATENATE("Table!",ADDRESS($T164,MATCH(D$1,INDIRECT("Table!A" &amp; $X164):INDIRECT("Table!" &amp; $AA$210 &amp; $X164),0))))/1024)</f>
        <v/>
      </c>
      <c r="E164" s="24" t="str">
        <f ca="1">IF(ISERROR(MATCH(E$1,INDIRECT("Table!A"&amp;$X164):INDIRECT("Table!" &amp; $AA$210 &amp; $X164),0)),"",INDIRECT(CONCATENATE("Table!",ADDRESS($T164,MATCH(E$1,INDIRECT("Table!A" &amp; $X164):INDIRECT("Table!" &amp; $AA$210 &amp; $X164),0))))/1024)</f>
        <v/>
      </c>
      <c r="F164" s="24" t="str">
        <f ca="1">IF(ISERROR(MATCH(F$1,INDIRECT("Table!A"&amp;$X164):INDIRECT("Table!" &amp; $AA$210 &amp; $X164),0)),"",INDIRECT(CONCATENATE("Table!",ADDRESS($T164,MATCH(F$1,INDIRECT("Table!A" &amp; $X164):INDIRECT("Table!" &amp; $AA$210 &amp; $X164),0))))/1024)</f>
        <v/>
      </c>
      <c r="G164" s="24" t="str">
        <f ca="1">IF(ISERROR(MATCH(G$1,INDIRECT("Table!A"&amp;$X164):INDIRECT("Table!" &amp; $AA$210 &amp; $X164),0)),"",INDIRECT(CONCATENATE("Table!",ADDRESS($T164,MATCH(G$1,INDIRECT("Table!A" &amp; $X164):INDIRECT("Table!" &amp; $AA$210 &amp; $X164),0))))/1024)</f>
        <v/>
      </c>
      <c r="H164" s="24" t="str">
        <f ca="1">IF(ISERROR(MATCH(H$1,INDIRECT("Table!A"&amp;$X164):INDIRECT("Table!" &amp; $AA$210 &amp; $X164),0)),"",INDIRECT(CONCATENATE("Table!",ADDRESS($T164,MATCH(H$1,INDIRECT("Table!A" &amp; $X164):INDIRECT("Table!" &amp; $AA$210 &amp; $X164),0))))/1024)</f>
        <v/>
      </c>
      <c r="K164" s="24" t="str">
        <f ca="1">IF(ISERROR(MATCH(L$1,INDIRECT("Table!A"&amp;$X164):INDIRECT("Table!" &amp; $AA$210 &amp; $X164),0)),"",INDIRECT(CONCATENATE("Table!",ADDRESS($T164,MATCH(L$1,INDIRECT("Table!A" &amp; $X164):INDIRECT("Table!" &amp; $AA$210 &amp; $X164),0))))/1024)</f>
        <v/>
      </c>
      <c r="L164" s="24" t="str">
        <f ca="1">IF(ISERROR(MATCH(M$1,INDIRECT("Table!A"&amp;$X164):INDIRECT("Table!" &amp; $AA$210 &amp; $X164),0)),"",INDIRECT(CONCATENATE("Table!",ADDRESS($T164,MATCH(M$1,INDIRECT("Table!A" &amp; $X164):INDIRECT("Table!" &amp; $AA$210 &amp; $X164),0))))/1024)</f>
        <v/>
      </c>
      <c r="M164" s="24" t="str">
        <f ca="1">IF(ISERROR(MATCH(N$1,INDIRECT("Table!A"&amp;$X164):INDIRECT("Table!" &amp; $AA$210 &amp; $X164),0)),"",INDIRECT(CONCATENATE("Table!",ADDRESS($T164,MATCH(N$1,INDIRECT("Table!A" &amp; $X164):INDIRECT("Table!" &amp; $AA$210 &amp; $X164),0))))/1024)</f>
        <v/>
      </c>
      <c r="N164" s="24" t="str">
        <f ca="1">IF(ISERROR(MATCH(O$1,INDIRECT("Table!A"&amp;$X164):INDIRECT("Table!" &amp; $AA$210 &amp; $X164),0)),"",INDIRECT(CONCATENATE("Table!",ADDRESS($T164,MATCH(O$1,INDIRECT("Table!A" &amp; $X164):INDIRECT("Table!" &amp; $AA$210 &amp; $X164),0))))/1024)</f>
        <v/>
      </c>
      <c r="O164" s="24"/>
      <c r="P164" s="276"/>
      <c r="Q164" s="24"/>
      <c r="R164" s="120"/>
      <c r="S164" s="120"/>
      <c r="T164" s="24"/>
      <c r="U164" s="120"/>
      <c r="V164" s="120"/>
      <c r="W164" s="120"/>
      <c r="X164" s="24"/>
      <c r="Y164" s="120"/>
      <c r="Z164" s="120"/>
      <c r="AA164" s="120"/>
    </row>
    <row r="165" spans="2:27">
      <c r="B165" s="24" t="str">
        <f ca="1">IF(ISERROR(MATCH(B$1,INDIRECT("Table!A"&amp;$X165):INDIRECT("Table!" &amp; $AA$210 &amp; $X165),0)),"",INDIRECT(CONCATENATE("Table!",ADDRESS($T165,MATCH(B$1,INDIRECT("Table!A" &amp; $X165):INDIRECT("Table!" &amp; $AA$210 &amp; $X165),0))))/1024)</f>
        <v/>
      </c>
      <c r="C165" s="24" t="str">
        <f ca="1">IF(ISERROR(MATCH(C$1,INDIRECT("Table!A"&amp;$X165):INDIRECT("Table!" &amp; $AA$210 &amp; $X165),0)),"",INDIRECT(CONCATENATE("Table!",ADDRESS($T165,MATCH(C$1,INDIRECT("Table!A" &amp; $X165):INDIRECT("Table!" &amp; $AA$210 &amp; $X165),0))))/1024)</f>
        <v/>
      </c>
      <c r="D165" s="24" t="str">
        <f ca="1">IF(ISERROR(MATCH(D$1,INDIRECT("Table!A"&amp;$X165):INDIRECT("Table!" &amp; $AA$210 &amp; $X165),0)),"",INDIRECT(CONCATENATE("Table!",ADDRESS($T165,MATCH(D$1,INDIRECT("Table!A" &amp; $X165):INDIRECT("Table!" &amp; $AA$210 &amp; $X165),0))))/1024)</f>
        <v/>
      </c>
      <c r="E165" s="24" t="str">
        <f ca="1">IF(ISERROR(MATCH(E$1,INDIRECT("Table!A"&amp;$X165):INDIRECT("Table!" &amp; $AA$210 &amp; $X165),0)),"",INDIRECT(CONCATENATE("Table!",ADDRESS($T165,MATCH(E$1,INDIRECT("Table!A" &amp; $X165):INDIRECT("Table!" &amp; $AA$210 &amp; $X165),0))))/1024)</f>
        <v/>
      </c>
      <c r="F165" s="24" t="str">
        <f ca="1">IF(ISERROR(MATCH(F$1,INDIRECT("Table!A"&amp;$X165):INDIRECT("Table!" &amp; $AA$210 &amp; $X165),0)),"",INDIRECT(CONCATENATE("Table!",ADDRESS($T165,MATCH(F$1,INDIRECT("Table!A" &amp; $X165):INDIRECT("Table!" &amp; $AA$210 &amp; $X165),0))))/1024)</f>
        <v/>
      </c>
      <c r="G165" s="24" t="str">
        <f ca="1">IF(ISERROR(MATCH(G$1,INDIRECT("Table!A"&amp;$X165):INDIRECT("Table!" &amp; $AA$210 &amp; $X165),0)),"",INDIRECT(CONCATENATE("Table!",ADDRESS($T165,MATCH(G$1,INDIRECT("Table!A" &amp; $X165):INDIRECT("Table!" &amp; $AA$210 &amp; $X165),0))))/1024)</f>
        <v/>
      </c>
      <c r="H165" s="24" t="str">
        <f ca="1">IF(ISERROR(MATCH(H$1,INDIRECT("Table!A"&amp;$X165):INDIRECT("Table!" &amp; $AA$210 &amp; $X165),0)),"",INDIRECT(CONCATENATE("Table!",ADDRESS($T165,MATCH(H$1,INDIRECT("Table!A" &amp; $X165):INDIRECT("Table!" &amp; $AA$210 &amp; $X165),0))))/1024)</f>
        <v/>
      </c>
      <c r="K165" s="24" t="str">
        <f ca="1">IF(ISERROR(MATCH(L$1,INDIRECT("Table!A"&amp;$X165):INDIRECT("Table!" &amp; $AA$210 &amp; $X165),0)),"",INDIRECT(CONCATENATE("Table!",ADDRESS($T165,MATCH(L$1,INDIRECT("Table!A" &amp; $X165):INDIRECT("Table!" &amp; $AA$210 &amp; $X165),0))))/1024)</f>
        <v/>
      </c>
      <c r="L165" s="24" t="str">
        <f ca="1">IF(ISERROR(MATCH(M$1,INDIRECT("Table!A"&amp;$X165):INDIRECT("Table!" &amp; $AA$210 &amp; $X165),0)),"",INDIRECT(CONCATENATE("Table!",ADDRESS($T165,MATCH(M$1,INDIRECT("Table!A" &amp; $X165):INDIRECT("Table!" &amp; $AA$210 &amp; $X165),0))))/1024)</f>
        <v/>
      </c>
      <c r="M165" s="24" t="str">
        <f ca="1">IF(ISERROR(MATCH(N$1,INDIRECT("Table!A"&amp;$X165):INDIRECT("Table!" &amp; $AA$210 &amp; $X165),0)),"",INDIRECT(CONCATENATE("Table!",ADDRESS($T165,MATCH(N$1,INDIRECT("Table!A" &amp; $X165):INDIRECT("Table!" &amp; $AA$210 &amp; $X165),0))))/1024)</f>
        <v/>
      </c>
      <c r="N165" s="24" t="str">
        <f ca="1">IF(ISERROR(MATCH(O$1,INDIRECT("Table!A"&amp;$X165):INDIRECT("Table!" &amp; $AA$210 &amp; $X165),0)),"",INDIRECT(CONCATENATE("Table!",ADDRESS($T165,MATCH(O$1,INDIRECT("Table!A" &amp; $X165):INDIRECT("Table!" &amp; $AA$210 &amp; $X165),0))))/1024)</f>
        <v/>
      </c>
      <c r="O165" s="24"/>
      <c r="P165" s="276"/>
      <c r="Q165" s="24"/>
      <c r="R165" s="119"/>
      <c r="S165" s="119"/>
      <c r="T165" s="24"/>
      <c r="U165" s="119"/>
      <c r="V165" s="119"/>
      <c r="W165" s="119"/>
      <c r="X165" s="24"/>
      <c r="Y165" s="119"/>
      <c r="Z165" s="119"/>
      <c r="AA165" s="119"/>
    </row>
    <row r="166" spans="2:27">
      <c r="B166" s="24" t="str">
        <f ca="1">IF(ISERROR(MATCH(B$1,INDIRECT("Table!A"&amp;$X166):INDIRECT("Table!" &amp; $AA$210 &amp; $X166),0)),"",INDIRECT(CONCATENATE("Table!",ADDRESS($T166,MATCH(B$1,INDIRECT("Table!A" &amp; $X166):INDIRECT("Table!" &amp; $AA$210 &amp; $X166),0))))/1024)</f>
        <v/>
      </c>
      <c r="C166" s="24" t="str">
        <f ca="1">IF(ISERROR(MATCH(C$1,INDIRECT("Table!A"&amp;$X166):INDIRECT("Table!" &amp; $AA$210 &amp; $X166),0)),"",INDIRECT(CONCATENATE("Table!",ADDRESS($T166,MATCH(C$1,INDIRECT("Table!A" &amp; $X166):INDIRECT("Table!" &amp; $AA$210 &amp; $X166),0))))/1024)</f>
        <v/>
      </c>
      <c r="D166" s="24" t="str">
        <f ca="1">IF(ISERROR(MATCH(D$1,INDIRECT("Table!A"&amp;$X166):INDIRECT("Table!" &amp; $AA$210 &amp; $X166),0)),"",INDIRECT(CONCATENATE("Table!",ADDRESS($T166,MATCH(D$1,INDIRECT("Table!A" &amp; $X166):INDIRECT("Table!" &amp; $AA$210 &amp; $X166),0))))/1024)</f>
        <v/>
      </c>
      <c r="E166" s="24" t="str">
        <f ca="1">IF(ISERROR(MATCH(E$1,INDIRECT("Table!A"&amp;$X166):INDIRECT("Table!" &amp; $AA$210 &amp; $X166),0)),"",INDIRECT(CONCATENATE("Table!",ADDRESS($T166,MATCH(E$1,INDIRECT("Table!A" &amp; $X166):INDIRECT("Table!" &amp; $AA$210 &amp; $X166),0))))/1024)</f>
        <v/>
      </c>
      <c r="F166" s="24" t="str">
        <f ca="1">IF(ISERROR(MATCH(F$1,INDIRECT("Table!A"&amp;$X166):INDIRECT("Table!" &amp; $AA$210 &amp; $X166),0)),"",INDIRECT(CONCATENATE("Table!",ADDRESS($T166,MATCH(F$1,INDIRECT("Table!A" &amp; $X166):INDIRECT("Table!" &amp; $AA$210 &amp; $X166),0))))/1024)</f>
        <v/>
      </c>
      <c r="G166" s="24" t="str">
        <f ca="1">IF(ISERROR(MATCH(G$1,INDIRECT("Table!A"&amp;$X166):INDIRECT("Table!" &amp; $AA$210 &amp; $X166),0)),"",INDIRECT(CONCATENATE("Table!",ADDRESS($T166,MATCH(G$1,INDIRECT("Table!A" &amp; $X166):INDIRECT("Table!" &amp; $AA$210 &amp; $X166),0))))/1024)</f>
        <v/>
      </c>
      <c r="H166" s="24" t="str">
        <f ca="1">IF(ISERROR(MATCH(H$1,INDIRECT("Table!A"&amp;$X166):INDIRECT("Table!" &amp; $AA$210 &amp; $X166),0)),"",INDIRECT(CONCATENATE("Table!",ADDRESS($T166,MATCH(H$1,INDIRECT("Table!A" &amp; $X166):INDIRECT("Table!" &amp; $AA$210 &amp; $X166),0))))/1024)</f>
        <v/>
      </c>
      <c r="K166" s="24" t="str">
        <f ca="1">IF(ISERROR(MATCH(L$1,INDIRECT("Table!A"&amp;$X166):INDIRECT("Table!" &amp; $AA$210 &amp; $X166),0)),"",INDIRECT(CONCATENATE("Table!",ADDRESS($T166,MATCH(L$1,INDIRECT("Table!A" &amp; $X166):INDIRECT("Table!" &amp; $AA$210 &amp; $X166),0))))/1024)</f>
        <v/>
      </c>
      <c r="L166" s="24" t="str">
        <f ca="1">IF(ISERROR(MATCH(M$1,INDIRECT("Table!A"&amp;$X166):INDIRECT("Table!" &amp; $AA$210 &amp; $X166),0)),"",INDIRECT(CONCATENATE("Table!",ADDRESS($T166,MATCH(M$1,INDIRECT("Table!A" &amp; $X166):INDIRECT("Table!" &amp; $AA$210 &amp; $X166),0))))/1024)</f>
        <v/>
      </c>
      <c r="M166" s="24" t="str">
        <f ca="1">IF(ISERROR(MATCH(N$1,INDIRECT("Table!A"&amp;$X166):INDIRECT("Table!" &amp; $AA$210 &amp; $X166),0)),"",INDIRECT(CONCATENATE("Table!",ADDRESS($T166,MATCH(N$1,INDIRECT("Table!A" &amp; $X166):INDIRECT("Table!" &amp; $AA$210 &amp; $X166),0))))/1024)</f>
        <v/>
      </c>
      <c r="N166" s="24" t="str">
        <f ca="1">IF(ISERROR(MATCH(O$1,INDIRECT("Table!A"&amp;$X166):INDIRECT("Table!" &amp; $AA$210 &amp; $X166),0)),"",INDIRECT(CONCATENATE("Table!",ADDRESS($T166,MATCH(O$1,INDIRECT("Table!A" &amp; $X166):INDIRECT("Table!" &amp; $AA$210 &amp; $X166),0))))/1024)</f>
        <v/>
      </c>
      <c r="O166" s="24"/>
      <c r="P166" s="276"/>
      <c r="Q166" s="24"/>
      <c r="R166" s="118"/>
      <c r="S166" s="118"/>
      <c r="T166" s="24"/>
      <c r="U166" s="118"/>
      <c r="V166" s="118"/>
      <c r="W166" s="118"/>
      <c r="X166" s="24"/>
      <c r="Y166" s="118"/>
      <c r="Z166" s="118"/>
      <c r="AA166" s="118"/>
    </row>
    <row r="167" spans="2:27">
      <c r="B167" s="24" t="str">
        <f ca="1">IF(ISERROR(MATCH(B$1,INDIRECT("Table!A"&amp;$X167):INDIRECT("Table!" &amp; $AA$210 &amp; $X167),0)),"",INDIRECT(CONCATENATE("Table!",ADDRESS($T167,MATCH(B$1,INDIRECT("Table!A" &amp; $X167):INDIRECT("Table!" &amp; $AA$210 &amp; $X167),0))))/1024)</f>
        <v/>
      </c>
      <c r="C167" s="24" t="str">
        <f ca="1">IF(ISERROR(MATCH(C$1,INDIRECT("Table!A"&amp;$X167):INDIRECT("Table!" &amp; $AA$210 &amp; $X167),0)),"",INDIRECT(CONCATENATE("Table!",ADDRESS($T167,MATCH(C$1,INDIRECT("Table!A" &amp; $X167):INDIRECT("Table!" &amp; $AA$210 &amp; $X167),0))))/1024)</f>
        <v/>
      </c>
      <c r="D167" s="24" t="str">
        <f ca="1">IF(ISERROR(MATCH(D$1,INDIRECT("Table!A"&amp;$X167):INDIRECT("Table!" &amp; $AA$210 &amp; $X167),0)),"",INDIRECT(CONCATENATE("Table!",ADDRESS($T167,MATCH(D$1,INDIRECT("Table!A" &amp; $X167):INDIRECT("Table!" &amp; $AA$210 &amp; $X167),0))))/1024)</f>
        <v/>
      </c>
      <c r="E167" s="24" t="str">
        <f ca="1">IF(ISERROR(MATCH(E$1,INDIRECT("Table!A"&amp;$X167):INDIRECT("Table!" &amp; $AA$210 &amp; $X167),0)),"",INDIRECT(CONCATENATE("Table!",ADDRESS($T167,MATCH(E$1,INDIRECT("Table!A" &amp; $X167):INDIRECT("Table!" &amp; $AA$210 &amp; $X167),0))))/1024)</f>
        <v/>
      </c>
      <c r="F167" s="24" t="str">
        <f ca="1">IF(ISERROR(MATCH(F$1,INDIRECT("Table!A"&amp;$X167):INDIRECT("Table!" &amp; $AA$210 &amp; $X167),0)),"",INDIRECT(CONCATENATE("Table!",ADDRESS($T167,MATCH(F$1,INDIRECT("Table!A" &amp; $X167):INDIRECT("Table!" &amp; $AA$210 &amp; $X167),0))))/1024)</f>
        <v/>
      </c>
      <c r="G167" s="24" t="str">
        <f ca="1">IF(ISERROR(MATCH(G$1,INDIRECT("Table!A"&amp;$X167):INDIRECT("Table!" &amp; $AA$210 &amp; $X167),0)),"",INDIRECT(CONCATENATE("Table!",ADDRESS($T167,MATCH(G$1,INDIRECT("Table!A" &amp; $X167):INDIRECT("Table!" &amp; $AA$210 &amp; $X167),0))))/1024)</f>
        <v/>
      </c>
      <c r="H167" s="24" t="str">
        <f ca="1">IF(ISERROR(MATCH(H$1,INDIRECT("Table!A"&amp;$X167):INDIRECT("Table!" &amp; $AA$210 &amp; $X167),0)),"",INDIRECT(CONCATENATE("Table!",ADDRESS($T167,MATCH(H$1,INDIRECT("Table!A" &amp; $X167):INDIRECT("Table!" &amp; $AA$210 &amp; $X167),0))))/1024)</f>
        <v/>
      </c>
      <c r="K167" s="24" t="str">
        <f ca="1">IF(ISERROR(MATCH(L$1,INDIRECT("Table!A"&amp;$X167):INDIRECT("Table!" &amp; $AA$210 &amp; $X167),0)),"",INDIRECT(CONCATENATE("Table!",ADDRESS($T167,MATCH(L$1,INDIRECT("Table!A" &amp; $X167):INDIRECT("Table!" &amp; $AA$210 &amp; $X167),0))))/1024)</f>
        <v/>
      </c>
      <c r="L167" s="24" t="str">
        <f ca="1">IF(ISERROR(MATCH(M$1,INDIRECT("Table!A"&amp;$X167):INDIRECT("Table!" &amp; $AA$210 &amp; $X167),0)),"",INDIRECT(CONCATENATE("Table!",ADDRESS($T167,MATCH(M$1,INDIRECT("Table!A" &amp; $X167):INDIRECT("Table!" &amp; $AA$210 &amp; $X167),0))))/1024)</f>
        <v/>
      </c>
      <c r="M167" s="24" t="str">
        <f ca="1">IF(ISERROR(MATCH(N$1,INDIRECT("Table!A"&amp;$X167):INDIRECT("Table!" &amp; $AA$210 &amp; $X167),0)),"",INDIRECT(CONCATENATE("Table!",ADDRESS($T167,MATCH(N$1,INDIRECT("Table!A" &amp; $X167):INDIRECT("Table!" &amp; $AA$210 &amp; $X167),0))))/1024)</f>
        <v/>
      </c>
      <c r="N167" s="24" t="str">
        <f ca="1">IF(ISERROR(MATCH(O$1,INDIRECT("Table!A"&amp;$X167):INDIRECT("Table!" &amp; $AA$210 &amp; $X167),0)),"",INDIRECT(CONCATENATE("Table!",ADDRESS($T167,MATCH(O$1,INDIRECT("Table!A" &amp; $X167):INDIRECT("Table!" &amp; $AA$210 &amp; $X167),0))))/1024)</f>
        <v/>
      </c>
      <c r="O167" s="24"/>
      <c r="P167" s="276"/>
      <c r="Q167" s="24"/>
      <c r="R167" s="117"/>
      <c r="S167" s="117"/>
      <c r="T167" s="24"/>
      <c r="U167" s="117"/>
      <c r="V167" s="117"/>
      <c r="W167" s="117"/>
      <c r="X167" s="24"/>
      <c r="Y167" s="117"/>
      <c r="Z167" s="117"/>
      <c r="AA167" s="117"/>
    </row>
    <row r="168" spans="2:27">
      <c r="B168" s="24" t="str">
        <f ca="1">IF(ISERROR(MATCH(B$1,INDIRECT("Table!A"&amp;$X168):INDIRECT("Table!" &amp; $AA$210 &amp; $X168),0)),"",INDIRECT(CONCATENATE("Table!",ADDRESS($T168,MATCH(B$1,INDIRECT("Table!A" &amp; $X168):INDIRECT("Table!" &amp; $AA$210 &amp; $X168),0))))/1024)</f>
        <v/>
      </c>
      <c r="C168" s="24" t="str">
        <f ca="1">IF(ISERROR(MATCH(C$1,INDIRECT("Table!A"&amp;$X168):INDIRECT("Table!" &amp; $AA$210 &amp; $X168),0)),"",INDIRECT(CONCATENATE("Table!",ADDRESS($T168,MATCH(C$1,INDIRECT("Table!A" &amp; $X168):INDIRECT("Table!" &amp; $AA$210 &amp; $X168),0))))/1024)</f>
        <v/>
      </c>
      <c r="D168" s="24" t="str">
        <f ca="1">IF(ISERROR(MATCH(D$1,INDIRECT("Table!A"&amp;$X168):INDIRECT("Table!" &amp; $AA$210 &amp; $X168),0)),"",INDIRECT(CONCATENATE("Table!",ADDRESS($T168,MATCH(D$1,INDIRECT("Table!A" &amp; $X168):INDIRECT("Table!" &amp; $AA$210 &amp; $X168),0))))/1024)</f>
        <v/>
      </c>
      <c r="E168" s="24" t="str">
        <f ca="1">IF(ISERROR(MATCH(E$1,INDIRECT("Table!A"&amp;$X168):INDIRECT("Table!" &amp; $AA$210 &amp; $X168),0)),"",INDIRECT(CONCATENATE("Table!",ADDRESS($T168,MATCH(E$1,INDIRECT("Table!A" &amp; $X168):INDIRECT("Table!" &amp; $AA$210 &amp; $X168),0))))/1024)</f>
        <v/>
      </c>
      <c r="F168" s="24" t="str">
        <f ca="1">IF(ISERROR(MATCH(F$1,INDIRECT("Table!A"&amp;$X168):INDIRECT("Table!" &amp; $AA$210 &amp; $X168),0)),"",INDIRECT(CONCATENATE("Table!",ADDRESS($T168,MATCH(F$1,INDIRECT("Table!A" &amp; $X168):INDIRECT("Table!" &amp; $AA$210 &amp; $X168),0))))/1024)</f>
        <v/>
      </c>
      <c r="G168" s="24" t="str">
        <f ca="1">IF(ISERROR(MATCH(G$1,INDIRECT("Table!A"&amp;$X168):INDIRECT("Table!" &amp; $AA$210 &amp; $X168),0)),"",INDIRECT(CONCATENATE("Table!",ADDRESS($T168,MATCH(G$1,INDIRECT("Table!A" &amp; $X168):INDIRECT("Table!" &amp; $AA$210 &amp; $X168),0))))/1024)</f>
        <v/>
      </c>
      <c r="H168" s="24" t="str">
        <f ca="1">IF(ISERROR(MATCH(H$1,INDIRECT("Table!A"&amp;$X168):INDIRECT("Table!" &amp; $AA$210 &amp; $X168),0)),"",INDIRECT(CONCATENATE("Table!",ADDRESS($T168,MATCH(H$1,INDIRECT("Table!A" &amp; $X168):INDIRECT("Table!" &amp; $AA$210 &amp; $X168),0))))/1024)</f>
        <v/>
      </c>
      <c r="K168" s="24" t="str">
        <f ca="1">IF(ISERROR(MATCH(L$1,INDIRECT("Table!A"&amp;$X168):INDIRECT("Table!" &amp; $AA$210 &amp; $X168),0)),"",INDIRECT(CONCATENATE("Table!",ADDRESS($T168,MATCH(L$1,INDIRECT("Table!A" &amp; $X168):INDIRECT("Table!" &amp; $AA$210 &amp; $X168),0))))/1024)</f>
        <v/>
      </c>
      <c r="L168" s="24" t="str">
        <f ca="1">IF(ISERROR(MATCH(M$1,INDIRECT("Table!A"&amp;$X168):INDIRECT("Table!" &amp; $AA$210 &amp; $X168),0)),"",INDIRECT(CONCATENATE("Table!",ADDRESS($T168,MATCH(M$1,INDIRECT("Table!A" &amp; $X168):INDIRECT("Table!" &amp; $AA$210 &amp; $X168),0))))/1024)</f>
        <v/>
      </c>
      <c r="M168" s="24" t="str">
        <f ca="1">IF(ISERROR(MATCH(N$1,INDIRECT("Table!A"&amp;$X168):INDIRECT("Table!" &amp; $AA$210 &amp; $X168),0)),"",INDIRECT(CONCATENATE("Table!",ADDRESS($T168,MATCH(N$1,INDIRECT("Table!A" &amp; $X168):INDIRECT("Table!" &amp; $AA$210 &amp; $X168),0))))/1024)</f>
        <v/>
      </c>
      <c r="N168" s="24" t="str">
        <f ca="1">IF(ISERROR(MATCH(O$1,INDIRECT("Table!A"&amp;$X168):INDIRECT("Table!" &amp; $AA$210 &amp; $X168),0)),"",INDIRECT(CONCATENATE("Table!",ADDRESS($T168,MATCH(O$1,INDIRECT("Table!A" &amp; $X168):INDIRECT("Table!" &amp; $AA$210 &amp; $X168),0))))/1024)</f>
        <v/>
      </c>
      <c r="O168" s="24"/>
      <c r="P168" s="276"/>
      <c r="Q168" s="24"/>
      <c r="R168" s="116"/>
      <c r="S168" s="116"/>
      <c r="T168" s="24"/>
      <c r="U168" s="116"/>
      <c r="V168" s="116"/>
      <c r="W168" s="116"/>
      <c r="X168" s="24"/>
      <c r="Y168" s="116"/>
      <c r="Z168" s="116"/>
      <c r="AA168" s="116"/>
    </row>
    <row r="169" spans="2:27">
      <c r="B169" s="24" t="str">
        <f ca="1">IF(ISERROR(MATCH(B$1,INDIRECT("Table!A"&amp;$X169):INDIRECT("Table!" &amp; $AA$210 &amp; $X169),0)),"",INDIRECT(CONCATENATE("Table!",ADDRESS($T169,MATCH(B$1,INDIRECT("Table!A" &amp; $X169):INDIRECT("Table!" &amp; $AA$210 &amp; $X169),0))))/1024)</f>
        <v/>
      </c>
      <c r="C169" s="24" t="str">
        <f ca="1">IF(ISERROR(MATCH(C$1,INDIRECT("Table!A"&amp;$X169):INDIRECT("Table!" &amp; $AA$210 &amp; $X169),0)),"",INDIRECT(CONCATENATE("Table!",ADDRESS($T169,MATCH(C$1,INDIRECT("Table!A" &amp; $X169):INDIRECT("Table!" &amp; $AA$210 &amp; $X169),0))))/1024)</f>
        <v/>
      </c>
      <c r="D169" s="24" t="str">
        <f ca="1">IF(ISERROR(MATCH(D$1,INDIRECT("Table!A"&amp;$X169):INDIRECT("Table!" &amp; $AA$210 &amp; $X169),0)),"",INDIRECT(CONCATENATE("Table!",ADDRESS($T169,MATCH(D$1,INDIRECT("Table!A" &amp; $X169):INDIRECT("Table!" &amp; $AA$210 &amp; $X169),0))))/1024)</f>
        <v/>
      </c>
      <c r="E169" s="24" t="str">
        <f ca="1">IF(ISERROR(MATCH(E$1,INDIRECT("Table!A"&amp;$X169):INDIRECT("Table!" &amp; $AA$210 &amp; $X169),0)),"",INDIRECT(CONCATENATE("Table!",ADDRESS($T169,MATCH(E$1,INDIRECT("Table!A" &amp; $X169):INDIRECT("Table!" &amp; $AA$210 &amp; $X169),0))))/1024)</f>
        <v/>
      </c>
      <c r="F169" s="24" t="str">
        <f ca="1">IF(ISERROR(MATCH(F$1,INDIRECT("Table!A"&amp;$X169):INDIRECT("Table!" &amp; $AA$210 &amp; $X169),0)),"",INDIRECT(CONCATENATE("Table!",ADDRESS($T169,MATCH(F$1,INDIRECT("Table!A" &amp; $X169):INDIRECT("Table!" &amp; $AA$210 &amp; $X169),0))))/1024)</f>
        <v/>
      </c>
      <c r="G169" s="24" t="str">
        <f ca="1">IF(ISERROR(MATCH(G$1,INDIRECT("Table!A"&amp;$X169):INDIRECT("Table!" &amp; $AA$210 &amp; $X169),0)),"",INDIRECT(CONCATENATE("Table!",ADDRESS($T169,MATCH(G$1,INDIRECT("Table!A" &amp; $X169):INDIRECT("Table!" &amp; $AA$210 &amp; $X169),0))))/1024)</f>
        <v/>
      </c>
      <c r="H169" s="24" t="str">
        <f ca="1">IF(ISERROR(MATCH(H$1,INDIRECT("Table!A"&amp;$X169):INDIRECT("Table!" &amp; $AA$210 &amp; $X169),0)),"",INDIRECT(CONCATENATE("Table!",ADDRESS($T169,MATCH(H$1,INDIRECT("Table!A" &amp; $X169):INDIRECT("Table!" &amp; $AA$210 &amp; $X169),0))))/1024)</f>
        <v/>
      </c>
      <c r="K169" s="24" t="str">
        <f ca="1">IF(ISERROR(MATCH(L$1,INDIRECT("Table!A"&amp;$X169):INDIRECT("Table!" &amp; $AA$210 &amp; $X169),0)),"",INDIRECT(CONCATENATE("Table!",ADDRESS($T169,MATCH(L$1,INDIRECT("Table!A" &amp; $X169):INDIRECT("Table!" &amp; $AA$210 &amp; $X169),0))))/1024)</f>
        <v/>
      </c>
      <c r="L169" s="24" t="str">
        <f ca="1">IF(ISERROR(MATCH(M$1,INDIRECT("Table!A"&amp;$X169):INDIRECT("Table!" &amp; $AA$210 &amp; $X169),0)),"",INDIRECT(CONCATENATE("Table!",ADDRESS($T169,MATCH(M$1,INDIRECT("Table!A" &amp; $X169):INDIRECT("Table!" &amp; $AA$210 &amp; $X169),0))))/1024)</f>
        <v/>
      </c>
      <c r="M169" s="24" t="str">
        <f ca="1">IF(ISERROR(MATCH(N$1,INDIRECT("Table!A"&amp;$X169):INDIRECT("Table!" &amp; $AA$210 &amp; $X169),0)),"",INDIRECT(CONCATENATE("Table!",ADDRESS($T169,MATCH(N$1,INDIRECT("Table!A" &amp; $X169):INDIRECT("Table!" &amp; $AA$210 &amp; $X169),0))))/1024)</f>
        <v/>
      </c>
      <c r="N169" s="24" t="str">
        <f ca="1">IF(ISERROR(MATCH(O$1,INDIRECT("Table!A"&amp;$X169):INDIRECT("Table!" &amp; $AA$210 &amp; $X169),0)),"",INDIRECT(CONCATENATE("Table!",ADDRESS($T169,MATCH(O$1,INDIRECT("Table!A" &amp; $X169):INDIRECT("Table!" &amp; $AA$210 &amp; $X169),0))))/1024)</f>
        <v/>
      </c>
      <c r="O169" s="24"/>
      <c r="P169" s="276"/>
      <c r="Q169" s="24"/>
      <c r="R169" s="115"/>
      <c r="S169" s="115"/>
      <c r="T169" s="24"/>
      <c r="U169" s="115"/>
      <c r="V169" s="115"/>
      <c r="W169" s="115"/>
      <c r="X169" s="24"/>
      <c r="Y169" s="115"/>
      <c r="Z169" s="115"/>
      <c r="AA169" s="115"/>
    </row>
    <row r="170" spans="2:27">
      <c r="B170" s="24" t="str">
        <f ca="1">IF(ISERROR(MATCH(B$1,INDIRECT("Table!A"&amp;$X170):INDIRECT("Table!" &amp; $AA$210 &amp; $X170),0)),"",INDIRECT(CONCATENATE("Table!",ADDRESS($T170,MATCH(B$1,INDIRECT("Table!A" &amp; $X170):INDIRECT("Table!" &amp; $AA$210 &amp; $X170),0))))/1024)</f>
        <v/>
      </c>
      <c r="C170" s="24" t="str">
        <f ca="1">IF(ISERROR(MATCH(C$1,INDIRECT("Table!A"&amp;$X170):INDIRECT("Table!" &amp; $AA$210 &amp; $X170),0)),"",INDIRECT(CONCATENATE("Table!",ADDRESS($T170,MATCH(C$1,INDIRECT("Table!A" &amp; $X170):INDIRECT("Table!" &amp; $AA$210 &amp; $X170),0))))/1024)</f>
        <v/>
      </c>
      <c r="D170" s="24" t="str">
        <f ca="1">IF(ISERROR(MATCH(D$1,INDIRECT("Table!A"&amp;$X170):INDIRECT("Table!" &amp; $AA$210 &amp; $X170),0)),"",INDIRECT(CONCATENATE("Table!",ADDRESS($T170,MATCH(D$1,INDIRECT("Table!A" &amp; $X170):INDIRECT("Table!" &amp; $AA$210 &amp; $X170),0))))/1024)</f>
        <v/>
      </c>
      <c r="E170" s="24" t="str">
        <f ca="1">IF(ISERROR(MATCH(E$1,INDIRECT("Table!A"&amp;$X170):INDIRECT("Table!" &amp; $AA$210 &amp; $X170),0)),"",INDIRECT(CONCATENATE("Table!",ADDRESS($T170,MATCH(E$1,INDIRECT("Table!A" &amp; $X170):INDIRECT("Table!" &amp; $AA$210 &amp; $X170),0))))/1024)</f>
        <v/>
      </c>
      <c r="F170" s="24" t="str">
        <f ca="1">IF(ISERROR(MATCH(F$1,INDIRECT("Table!A"&amp;$X170):INDIRECT("Table!" &amp; $AA$210 &amp; $X170),0)),"",INDIRECT(CONCATENATE("Table!",ADDRESS($T170,MATCH(F$1,INDIRECT("Table!A" &amp; $X170):INDIRECT("Table!" &amp; $AA$210 &amp; $X170),0))))/1024)</f>
        <v/>
      </c>
      <c r="G170" s="24" t="str">
        <f ca="1">IF(ISERROR(MATCH(G$1,INDIRECT("Table!A"&amp;$X170):INDIRECT("Table!" &amp; $AA$210 &amp; $X170),0)),"",INDIRECT(CONCATENATE("Table!",ADDRESS($T170,MATCH(G$1,INDIRECT("Table!A" &amp; $X170):INDIRECT("Table!" &amp; $AA$210 &amp; $X170),0))))/1024)</f>
        <v/>
      </c>
      <c r="H170" s="24" t="str">
        <f ca="1">IF(ISERROR(MATCH(H$1,INDIRECT("Table!A"&amp;$X170):INDIRECT("Table!" &amp; $AA$210 &amp; $X170),0)),"",INDIRECT(CONCATENATE("Table!",ADDRESS($T170,MATCH(H$1,INDIRECT("Table!A" &amp; $X170):INDIRECT("Table!" &amp; $AA$210 &amp; $X170),0))))/1024)</f>
        <v/>
      </c>
      <c r="K170" s="24" t="str">
        <f ca="1">IF(ISERROR(MATCH(L$1,INDIRECT("Table!A"&amp;$X170):INDIRECT("Table!" &amp; $AA$210 &amp; $X170),0)),"",INDIRECT(CONCATENATE("Table!",ADDRESS($T170,MATCH(L$1,INDIRECT("Table!A" &amp; $X170):INDIRECT("Table!" &amp; $AA$210 &amp; $X170),0))))/1024)</f>
        <v/>
      </c>
      <c r="L170" s="24" t="str">
        <f ca="1">IF(ISERROR(MATCH(M$1,INDIRECT("Table!A"&amp;$X170):INDIRECT("Table!" &amp; $AA$210 &amp; $X170),0)),"",INDIRECT(CONCATENATE("Table!",ADDRESS($T170,MATCH(M$1,INDIRECT("Table!A" &amp; $X170):INDIRECT("Table!" &amp; $AA$210 &amp; $X170),0))))/1024)</f>
        <v/>
      </c>
      <c r="M170" s="24" t="str">
        <f ca="1">IF(ISERROR(MATCH(N$1,INDIRECT("Table!A"&amp;$X170):INDIRECT("Table!" &amp; $AA$210 &amp; $X170),0)),"",INDIRECT(CONCATENATE("Table!",ADDRESS($T170,MATCH(N$1,INDIRECT("Table!A" &amp; $X170):INDIRECT("Table!" &amp; $AA$210 &amp; $X170),0))))/1024)</f>
        <v/>
      </c>
      <c r="N170" s="24" t="str">
        <f ca="1">IF(ISERROR(MATCH(O$1,INDIRECT("Table!A"&amp;$X170):INDIRECT("Table!" &amp; $AA$210 &amp; $X170),0)),"",INDIRECT(CONCATENATE("Table!",ADDRESS($T170,MATCH(O$1,INDIRECT("Table!A" &amp; $X170):INDIRECT("Table!" &amp; $AA$210 &amp; $X170),0))))/1024)</f>
        <v/>
      </c>
      <c r="O170" s="24"/>
      <c r="P170" s="276"/>
      <c r="Q170" s="24"/>
      <c r="R170" s="114"/>
      <c r="S170" s="114"/>
      <c r="T170" s="24"/>
      <c r="U170" s="114"/>
      <c r="V170" s="114"/>
      <c r="W170" s="114"/>
      <c r="X170" s="24"/>
      <c r="Y170" s="114"/>
      <c r="Z170" s="114"/>
      <c r="AA170" s="114"/>
    </row>
    <row r="171" spans="2:27">
      <c r="B171" s="24" t="str">
        <f ca="1">IF(ISERROR(MATCH(B$1,INDIRECT("Table!A"&amp;$X171):INDIRECT("Table!" &amp; $AA$210 &amp; $X171),0)),"",INDIRECT(CONCATENATE("Table!",ADDRESS($T171,MATCH(B$1,INDIRECT("Table!A" &amp; $X171):INDIRECT("Table!" &amp; $AA$210 &amp; $X171),0))))/1024)</f>
        <v/>
      </c>
      <c r="C171" s="24" t="str">
        <f ca="1">IF(ISERROR(MATCH(C$1,INDIRECT("Table!A"&amp;$X171):INDIRECT("Table!" &amp; $AA$210 &amp; $X171),0)),"",INDIRECT(CONCATENATE("Table!",ADDRESS($T171,MATCH(C$1,INDIRECT("Table!A" &amp; $X171):INDIRECT("Table!" &amp; $AA$210 &amp; $X171),0))))/1024)</f>
        <v/>
      </c>
      <c r="D171" s="24" t="str">
        <f ca="1">IF(ISERROR(MATCH(D$1,INDIRECT("Table!A"&amp;$X171):INDIRECT("Table!" &amp; $AA$210 &amp; $X171),0)),"",INDIRECT(CONCATENATE("Table!",ADDRESS($T171,MATCH(D$1,INDIRECT("Table!A" &amp; $X171):INDIRECT("Table!" &amp; $AA$210 &amp; $X171),0))))/1024)</f>
        <v/>
      </c>
      <c r="E171" s="24" t="str">
        <f ca="1">IF(ISERROR(MATCH(E$1,INDIRECT("Table!A"&amp;$X171):INDIRECT("Table!" &amp; $AA$210 &amp; $X171),0)),"",INDIRECT(CONCATENATE("Table!",ADDRESS($T171,MATCH(E$1,INDIRECT("Table!A" &amp; $X171):INDIRECT("Table!" &amp; $AA$210 &amp; $X171),0))))/1024)</f>
        <v/>
      </c>
      <c r="F171" s="24" t="str">
        <f ca="1">IF(ISERROR(MATCH(F$1,INDIRECT("Table!A"&amp;$X171):INDIRECT("Table!" &amp; $AA$210 &amp; $X171),0)),"",INDIRECT(CONCATENATE("Table!",ADDRESS($T171,MATCH(F$1,INDIRECT("Table!A" &amp; $X171):INDIRECT("Table!" &amp; $AA$210 &amp; $X171),0))))/1024)</f>
        <v/>
      </c>
      <c r="G171" s="24" t="str">
        <f ca="1">IF(ISERROR(MATCH(G$1,INDIRECT("Table!A"&amp;$X171):INDIRECT("Table!" &amp; $AA$210 &amp; $X171),0)),"",INDIRECT(CONCATENATE("Table!",ADDRESS($T171,MATCH(G$1,INDIRECT("Table!A" &amp; $X171):INDIRECT("Table!" &amp; $AA$210 &amp; $X171),0))))/1024)</f>
        <v/>
      </c>
      <c r="H171" s="24" t="str">
        <f ca="1">IF(ISERROR(MATCH(H$1,INDIRECT("Table!A"&amp;$X171):INDIRECT("Table!" &amp; $AA$210 &amp; $X171),0)),"",INDIRECT(CONCATENATE("Table!",ADDRESS($T171,MATCH(H$1,INDIRECT("Table!A" &amp; $X171):INDIRECT("Table!" &amp; $AA$210 &amp; $X171),0))))/1024)</f>
        <v/>
      </c>
      <c r="K171" s="24" t="str">
        <f ca="1">IF(ISERROR(MATCH(L$1,INDIRECT("Table!A"&amp;$X171):INDIRECT("Table!" &amp; $AA$210 &amp; $X171),0)),"",INDIRECT(CONCATENATE("Table!",ADDRESS($T171,MATCH(L$1,INDIRECT("Table!A" &amp; $X171):INDIRECT("Table!" &amp; $AA$210 &amp; $X171),0))))/1024)</f>
        <v/>
      </c>
      <c r="L171" s="24" t="str">
        <f ca="1">IF(ISERROR(MATCH(M$1,INDIRECT("Table!A"&amp;$X171):INDIRECT("Table!" &amp; $AA$210 &amp; $X171),0)),"",INDIRECT(CONCATENATE("Table!",ADDRESS($T171,MATCH(M$1,INDIRECT("Table!A" &amp; $X171):INDIRECT("Table!" &amp; $AA$210 &amp; $X171),0))))/1024)</f>
        <v/>
      </c>
      <c r="M171" s="24" t="str">
        <f ca="1">IF(ISERROR(MATCH(N$1,INDIRECT("Table!A"&amp;$X171):INDIRECT("Table!" &amp; $AA$210 &amp; $X171),0)),"",INDIRECT(CONCATENATE("Table!",ADDRESS($T171,MATCH(N$1,INDIRECT("Table!A" &amp; $X171):INDIRECT("Table!" &amp; $AA$210 &amp; $X171),0))))/1024)</f>
        <v/>
      </c>
      <c r="N171" s="24" t="str">
        <f ca="1">IF(ISERROR(MATCH(O$1,INDIRECT("Table!A"&amp;$X171):INDIRECT("Table!" &amp; $AA$210 &amp; $X171),0)),"",INDIRECT(CONCATENATE("Table!",ADDRESS($T171,MATCH(O$1,INDIRECT("Table!A" &amp; $X171):INDIRECT("Table!" &amp; $AA$210 &amp; $X171),0))))/1024)</f>
        <v/>
      </c>
      <c r="O171" s="24"/>
      <c r="P171" s="276"/>
      <c r="Q171" s="24"/>
      <c r="R171" s="113"/>
      <c r="S171" s="113"/>
      <c r="T171" s="24"/>
      <c r="U171" s="113"/>
      <c r="V171" s="113"/>
      <c r="W171" s="113"/>
      <c r="X171" s="24"/>
      <c r="Y171" s="113"/>
      <c r="Z171" s="113"/>
      <c r="AA171" s="113"/>
    </row>
    <row r="172" spans="2:27">
      <c r="B172" s="24" t="str">
        <f ca="1">IF(ISERROR(MATCH(B$1,INDIRECT("Table!A"&amp;$X172):INDIRECT("Table!" &amp; $AA$210 &amp; $X172),0)),"",INDIRECT(CONCATENATE("Table!",ADDRESS($T172,MATCH(B$1,INDIRECT("Table!A" &amp; $X172):INDIRECT("Table!" &amp; $AA$210 &amp; $X172),0))))/1024)</f>
        <v/>
      </c>
      <c r="C172" s="24" t="str">
        <f ca="1">IF(ISERROR(MATCH(C$1,INDIRECT("Table!A"&amp;$X172):INDIRECT("Table!" &amp; $AA$210 &amp; $X172),0)),"",INDIRECT(CONCATENATE("Table!",ADDRESS($T172,MATCH(C$1,INDIRECT("Table!A" &amp; $X172):INDIRECT("Table!" &amp; $AA$210 &amp; $X172),0))))/1024)</f>
        <v/>
      </c>
      <c r="D172" s="24" t="str">
        <f ca="1">IF(ISERROR(MATCH(D$1,INDIRECT("Table!A"&amp;$X172):INDIRECT("Table!" &amp; $AA$210 &amp; $X172),0)),"",INDIRECT(CONCATENATE("Table!",ADDRESS($T172,MATCH(D$1,INDIRECT("Table!A" &amp; $X172):INDIRECT("Table!" &amp; $AA$210 &amp; $X172),0))))/1024)</f>
        <v/>
      </c>
      <c r="E172" s="24" t="str">
        <f ca="1">IF(ISERROR(MATCH(E$1,INDIRECT("Table!A"&amp;$X172):INDIRECT("Table!" &amp; $AA$210 &amp; $X172),0)),"",INDIRECT(CONCATENATE("Table!",ADDRESS($T172,MATCH(E$1,INDIRECT("Table!A" &amp; $X172):INDIRECT("Table!" &amp; $AA$210 &amp; $X172),0))))/1024)</f>
        <v/>
      </c>
      <c r="F172" s="24" t="str">
        <f ca="1">IF(ISERROR(MATCH(F$1,INDIRECT("Table!A"&amp;$X172):INDIRECT("Table!" &amp; $AA$210 &amp; $X172),0)),"",INDIRECT(CONCATENATE("Table!",ADDRESS($T172,MATCH(F$1,INDIRECT("Table!A" &amp; $X172):INDIRECT("Table!" &amp; $AA$210 &amp; $X172),0))))/1024)</f>
        <v/>
      </c>
      <c r="G172" s="24" t="str">
        <f ca="1">IF(ISERROR(MATCH(G$1,INDIRECT("Table!A"&amp;$X172):INDIRECT("Table!" &amp; $AA$210 &amp; $X172),0)),"",INDIRECT(CONCATENATE("Table!",ADDRESS($T172,MATCH(G$1,INDIRECT("Table!A" &amp; $X172):INDIRECT("Table!" &amp; $AA$210 &amp; $X172),0))))/1024)</f>
        <v/>
      </c>
      <c r="H172" s="24" t="str">
        <f ca="1">IF(ISERROR(MATCH(H$1,INDIRECT("Table!A"&amp;$X172):INDIRECT("Table!" &amp; $AA$210 &amp; $X172),0)),"",INDIRECT(CONCATENATE("Table!",ADDRESS($T172,MATCH(H$1,INDIRECT("Table!A" &amp; $X172):INDIRECT("Table!" &amp; $AA$210 &amp; $X172),0))))/1024)</f>
        <v/>
      </c>
      <c r="K172" s="24" t="str">
        <f ca="1">IF(ISERROR(MATCH(L$1,INDIRECT("Table!A"&amp;$X172):INDIRECT("Table!" &amp; $AA$210 &amp; $X172),0)),"",INDIRECT(CONCATENATE("Table!",ADDRESS($T172,MATCH(L$1,INDIRECT("Table!A" &amp; $X172):INDIRECT("Table!" &amp; $AA$210 &amp; $X172),0))))/1024)</f>
        <v/>
      </c>
      <c r="L172" s="24" t="str">
        <f ca="1">IF(ISERROR(MATCH(M$1,INDIRECT("Table!A"&amp;$X172):INDIRECT("Table!" &amp; $AA$210 &amp; $X172),0)),"",INDIRECT(CONCATENATE("Table!",ADDRESS($T172,MATCH(M$1,INDIRECT("Table!A" &amp; $X172):INDIRECT("Table!" &amp; $AA$210 &amp; $X172),0))))/1024)</f>
        <v/>
      </c>
      <c r="M172" s="24" t="str">
        <f ca="1">IF(ISERROR(MATCH(N$1,INDIRECT("Table!A"&amp;$X172):INDIRECT("Table!" &amp; $AA$210 &amp; $X172),0)),"",INDIRECT(CONCATENATE("Table!",ADDRESS($T172,MATCH(N$1,INDIRECT("Table!A" &amp; $X172):INDIRECT("Table!" &amp; $AA$210 &amp; $X172),0))))/1024)</f>
        <v/>
      </c>
      <c r="N172" s="24" t="str">
        <f ca="1">IF(ISERROR(MATCH(O$1,INDIRECT("Table!A"&amp;$X172):INDIRECT("Table!" &amp; $AA$210 &amp; $X172),0)),"",INDIRECT(CONCATENATE("Table!",ADDRESS($T172,MATCH(O$1,INDIRECT("Table!A" &amp; $X172):INDIRECT("Table!" &amp; $AA$210 &amp; $X172),0))))/1024)</f>
        <v/>
      </c>
      <c r="O172" s="24"/>
      <c r="P172" s="276"/>
      <c r="Q172" s="24"/>
      <c r="R172" s="112"/>
      <c r="S172" s="112"/>
      <c r="T172" s="24"/>
      <c r="U172" s="112"/>
      <c r="V172" s="112"/>
      <c r="W172" s="112"/>
      <c r="X172" s="24"/>
      <c r="Y172" s="112"/>
      <c r="Z172" s="112"/>
      <c r="AA172" s="112"/>
    </row>
    <row r="173" spans="2:27">
      <c r="B173" s="24" t="str">
        <f ca="1">IF(ISERROR(MATCH(B$1,INDIRECT("Table!A"&amp;$X173):INDIRECT("Table!" &amp; $AA$210 &amp; $X173),0)),"",INDIRECT(CONCATENATE("Table!",ADDRESS($T173,MATCH(B$1,INDIRECT("Table!A" &amp; $X173):INDIRECT("Table!" &amp; $AA$210 &amp; $X173),0))))/1024)</f>
        <v/>
      </c>
      <c r="C173" s="24" t="str">
        <f ca="1">IF(ISERROR(MATCH(C$1,INDIRECT("Table!A"&amp;$X173):INDIRECT("Table!" &amp; $AA$210 &amp; $X173),0)),"",INDIRECT(CONCATENATE("Table!",ADDRESS($T173,MATCH(C$1,INDIRECT("Table!A" &amp; $X173):INDIRECT("Table!" &amp; $AA$210 &amp; $X173),0))))/1024)</f>
        <v/>
      </c>
      <c r="D173" s="24" t="str">
        <f ca="1">IF(ISERROR(MATCH(D$1,INDIRECT("Table!A"&amp;$X173):INDIRECT("Table!" &amp; $AA$210 &amp; $X173),0)),"",INDIRECT(CONCATENATE("Table!",ADDRESS($T173,MATCH(D$1,INDIRECT("Table!A" &amp; $X173):INDIRECT("Table!" &amp; $AA$210 &amp; $X173),0))))/1024)</f>
        <v/>
      </c>
      <c r="E173" s="24" t="str">
        <f ca="1">IF(ISERROR(MATCH(E$1,INDIRECT("Table!A"&amp;$X173):INDIRECT("Table!" &amp; $AA$210 &amp; $X173),0)),"",INDIRECT(CONCATENATE("Table!",ADDRESS($T173,MATCH(E$1,INDIRECT("Table!A" &amp; $X173):INDIRECT("Table!" &amp; $AA$210 &amp; $X173),0))))/1024)</f>
        <v/>
      </c>
      <c r="F173" s="24" t="str">
        <f ca="1">IF(ISERROR(MATCH(F$1,INDIRECT("Table!A"&amp;$X173):INDIRECT("Table!" &amp; $AA$210 &amp; $X173),0)),"",INDIRECT(CONCATENATE("Table!",ADDRESS($T173,MATCH(F$1,INDIRECT("Table!A" &amp; $X173):INDIRECT("Table!" &amp; $AA$210 &amp; $X173),0))))/1024)</f>
        <v/>
      </c>
      <c r="G173" s="24" t="str">
        <f ca="1">IF(ISERROR(MATCH(G$1,INDIRECT("Table!A"&amp;$X173):INDIRECT("Table!" &amp; $AA$210 &amp; $X173),0)),"",INDIRECT(CONCATENATE("Table!",ADDRESS($T173,MATCH(G$1,INDIRECT("Table!A" &amp; $X173):INDIRECT("Table!" &amp; $AA$210 &amp; $X173),0))))/1024)</f>
        <v/>
      </c>
      <c r="H173" s="24" t="str">
        <f ca="1">IF(ISERROR(MATCH(H$1,INDIRECT("Table!A"&amp;$X173):INDIRECT("Table!" &amp; $AA$210 &amp; $X173),0)),"",INDIRECT(CONCATENATE("Table!",ADDRESS($T173,MATCH(H$1,INDIRECT("Table!A" &amp; $X173):INDIRECT("Table!" &amp; $AA$210 &amp; $X173),0))))/1024)</f>
        <v/>
      </c>
      <c r="K173" s="24" t="str">
        <f ca="1">IF(ISERROR(MATCH(L$1,INDIRECT("Table!A"&amp;$X173):INDIRECT("Table!" &amp; $AA$210 &amp; $X173),0)),"",INDIRECT(CONCATENATE("Table!",ADDRESS($T173,MATCH(L$1,INDIRECT("Table!A" &amp; $X173):INDIRECT("Table!" &amp; $AA$210 &amp; $X173),0))))/1024)</f>
        <v/>
      </c>
      <c r="L173" s="24" t="str">
        <f ca="1">IF(ISERROR(MATCH(M$1,INDIRECT("Table!A"&amp;$X173):INDIRECT("Table!" &amp; $AA$210 &amp; $X173),0)),"",INDIRECT(CONCATENATE("Table!",ADDRESS($T173,MATCH(M$1,INDIRECT("Table!A" &amp; $X173):INDIRECT("Table!" &amp; $AA$210 &amp; $X173),0))))/1024)</f>
        <v/>
      </c>
      <c r="M173" s="24" t="str">
        <f ca="1">IF(ISERROR(MATCH(N$1,INDIRECT("Table!A"&amp;$X173):INDIRECT("Table!" &amp; $AA$210 &amp; $X173),0)),"",INDIRECT(CONCATENATE("Table!",ADDRESS($T173,MATCH(N$1,INDIRECT("Table!A" &amp; $X173):INDIRECT("Table!" &amp; $AA$210 &amp; $X173),0))))/1024)</f>
        <v/>
      </c>
      <c r="N173" s="24" t="str">
        <f ca="1">IF(ISERROR(MATCH(O$1,INDIRECT("Table!A"&amp;$X173):INDIRECT("Table!" &amp; $AA$210 &amp; $X173),0)),"",INDIRECT(CONCATENATE("Table!",ADDRESS($T173,MATCH(O$1,INDIRECT("Table!A" &amp; $X173):INDIRECT("Table!" &amp; $AA$210 &amp; $X173),0))))/1024)</f>
        <v/>
      </c>
      <c r="O173" s="24"/>
      <c r="P173" s="276"/>
      <c r="Q173" s="24"/>
      <c r="R173" s="111"/>
      <c r="S173" s="111"/>
      <c r="T173" s="24"/>
      <c r="U173" s="111"/>
      <c r="V173" s="111"/>
      <c r="W173" s="111"/>
      <c r="X173" s="24"/>
      <c r="Y173" s="111"/>
      <c r="Z173" s="111"/>
      <c r="AA173" s="111"/>
    </row>
    <row r="174" spans="2:27">
      <c r="B174" s="24" t="str">
        <f ca="1">IF(ISERROR(MATCH(B$1,INDIRECT("Table!A"&amp;$X174):INDIRECT("Table!" &amp; $AA$210 &amp; $X174),0)),"",INDIRECT(CONCATENATE("Table!",ADDRESS($T174,MATCH(B$1,INDIRECT("Table!A" &amp; $X174):INDIRECT("Table!" &amp; $AA$210 &amp; $X174),0))))/1024)</f>
        <v/>
      </c>
      <c r="C174" s="24" t="str">
        <f ca="1">IF(ISERROR(MATCH(C$1,INDIRECT("Table!A"&amp;$X174):INDIRECT("Table!" &amp; $AA$210 &amp; $X174),0)),"",INDIRECT(CONCATENATE("Table!",ADDRESS($T174,MATCH(C$1,INDIRECT("Table!A" &amp; $X174):INDIRECT("Table!" &amp; $AA$210 &amp; $X174),0))))/1024)</f>
        <v/>
      </c>
      <c r="D174" s="24" t="str">
        <f ca="1">IF(ISERROR(MATCH(D$1,INDIRECT("Table!A"&amp;$X174):INDIRECT("Table!" &amp; $AA$210 &amp; $X174),0)),"",INDIRECT(CONCATENATE("Table!",ADDRESS($T174,MATCH(D$1,INDIRECT("Table!A" &amp; $X174):INDIRECT("Table!" &amp; $AA$210 &amp; $X174),0))))/1024)</f>
        <v/>
      </c>
      <c r="E174" s="24" t="str">
        <f ca="1">IF(ISERROR(MATCH(E$1,INDIRECT("Table!A"&amp;$X174):INDIRECT("Table!" &amp; $AA$210 &amp; $X174),0)),"",INDIRECT(CONCATENATE("Table!",ADDRESS($T174,MATCH(E$1,INDIRECT("Table!A" &amp; $X174):INDIRECT("Table!" &amp; $AA$210 &amp; $X174),0))))/1024)</f>
        <v/>
      </c>
      <c r="F174" s="24" t="str">
        <f ca="1">IF(ISERROR(MATCH(F$1,INDIRECT("Table!A"&amp;$X174):INDIRECT("Table!" &amp; $AA$210 &amp; $X174),0)),"",INDIRECT(CONCATENATE("Table!",ADDRESS($T174,MATCH(F$1,INDIRECT("Table!A" &amp; $X174):INDIRECT("Table!" &amp; $AA$210 &amp; $X174),0))))/1024)</f>
        <v/>
      </c>
      <c r="G174" s="24" t="str">
        <f ca="1">IF(ISERROR(MATCH(G$1,INDIRECT("Table!A"&amp;$X174):INDIRECT("Table!" &amp; $AA$210 &amp; $X174),0)),"",INDIRECT(CONCATENATE("Table!",ADDRESS($T174,MATCH(G$1,INDIRECT("Table!A" &amp; $X174):INDIRECT("Table!" &amp; $AA$210 &amp; $X174),0))))/1024)</f>
        <v/>
      </c>
      <c r="H174" s="24" t="str">
        <f ca="1">IF(ISERROR(MATCH(H$1,INDIRECT("Table!A"&amp;$X174):INDIRECT("Table!" &amp; $AA$210 &amp; $X174),0)),"",INDIRECT(CONCATENATE("Table!",ADDRESS($T174,MATCH(H$1,INDIRECT("Table!A" &amp; $X174):INDIRECT("Table!" &amp; $AA$210 &amp; $X174),0))))/1024)</f>
        <v/>
      </c>
      <c r="K174" s="24" t="str">
        <f ca="1">IF(ISERROR(MATCH(L$1,INDIRECT("Table!A"&amp;$X174):INDIRECT("Table!" &amp; $AA$210 &amp; $X174),0)),"",INDIRECT(CONCATENATE("Table!",ADDRESS($T174,MATCH(L$1,INDIRECT("Table!A" &amp; $X174):INDIRECT("Table!" &amp; $AA$210 &amp; $X174),0))))/1024)</f>
        <v/>
      </c>
      <c r="L174" s="24" t="str">
        <f ca="1">IF(ISERROR(MATCH(M$1,INDIRECT("Table!A"&amp;$X174):INDIRECT("Table!" &amp; $AA$210 &amp; $X174),0)),"",INDIRECT(CONCATENATE("Table!",ADDRESS($T174,MATCH(M$1,INDIRECT("Table!A" &amp; $X174):INDIRECT("Table!" &amp; $AA$210 &amp; $X174),0))))/1024)</f>
        <v/>
      </c>
      <c r="M174" s="24" t="str">
        <f ca="1">IF(ISERROR(MATCH(N$1,INDIRECT("Table!A"&amp;$X174):INDIRECT("Table!" &amp; $AA$210 &amp; $X174),0)),"",INDIRECT(CONCATENATE("Table!",ADDRESS($T174,MATCH(N$1,INDIRECT("Table!A" &amp; $X174):INDIRECT("Table!" &amp; $AA$210 &amp; $X174),0))))/1024)</f>
        <v/>
      </c>
      <c r="N174" s="24" t="str">
        <f ca="1">IF(ISERROR(MATCH(O$1,INDIRECT("Table!A"&amp;$X174):INDIRECT("Table!" &amp; $AA$210 &amp; $X174),0)),"",INDIRECT(CONCATENATE("Table!",ADDRESS($T174,MATCH(O$1,INDIRECT("Table!A" &amp; $X174):INDIRECT("Table!" &amp; $AA$210 &amp; $X174),0))))/1024)</f>
        <v/>
      </c>
      <c r="O174" s="24"/>
      <c r="P174" s="276"/>
      <c r="Q174" s="24"/>
      <c r="R174" s="109"/>
      <c r="S174" s="109"/>
      <c r="T174" s="24"/>
      <c r="U174" s="109"/>
      <c r="V174" s="109"/>
      <c r="W174" s="109"/>
      <c r="X174" s="24"/>
      <c r="Y174" s="109"/>
      <c r="Z174" s="109"/>
      <c r="AA174" s="109"/>
    </row>
    <row r="175" spans="2:27">
      <c r="B175" s="24" t="str">
        <f ca="1">IF(ISERROR(MATCH(B$1,INDIRECT("Table!A"&amp;$X175):INDIRECT("Table!" &amp; $AA$210 &amp; $X175),0)),"",INDIRECT(CONCATENATE("Table!",ADDRESS($T175,MATCH(B$1,INDIRECT("Table!A" &amp; $X175):INDIRECT("Table!" &amp; $AA$210 &amp; $X175),0))))/1024)</f>
        <v/>
      </c>
      <c r="C175" s="24" t="str">
        <f ca="1">IF(ISERROR(MATCH(C$1,INDIRECT("Table!A"&amp;$X175):INDIRECT("Table!" &amp; $AA$210 &amp; $X175),0)),"",INDIRECT(CONCATENATE("Table!",ADDRESS($T175,MATCH(C$1,INDIRECT("Table!A" &amp; $X175):INDIRECT("Table!" &amp; $AA$210 &amp; $X175),0))))/1024)</f>
        <v/>
      </c>
      <c r="D175" s="24" t="str">
        <f ca="1">IF(ISERROR(MATCH(D$1,INDIRECT("Table!A"&amp;$X175):INDIRECT("Table!" &amp; $AA$210 &amp; $X175),0)),"",INDIRECT(CONCATENATE("Table!",ADDRESS($T175,MATCH(D$1,INDIRECT("Table!A" &amp; $X175):INDIRECT("Table!" &amp; $AA$210 &amp; $X175),0))))/1024)</f>
        <v/>
      </c>
      <c r="E175" s="24" t="str">
        <f ca="1">IF(ISERROR(MATCH(E$1,INDIRECT("Table!A"&amp;$X175):INDIRECT("Table!" &amp; $AA$210 &amp; $X175),0)),"",INDIRECT(CONCATENATE("Table!",ADDRESS($T175,MATCH(E$1,INDIRECT("Table!A" &amp; $X175):INDIRECT("Table!" &amp; $AA$210 &amp; $X175),0))))/1024)</f>
        <v/>
      </c>
      <c r="F175" s="24" t="str">
        <f ca="1">IF(ISERROR(MATCH(F$1,INDIRECT("Table!A"&amp;$X175):INDIRECT("Table!" &amp; $AA$210 &amp; $X175),0)),"",INDIRECT(CONCATENATE("Table!",ADDRESS($T175,MATCH(F$1,INDIRECT("Table!A" &amp; $X175):INDIRECT("Table!" &amp; $AA$210 &amp; $X175),0))))/1024)</f>
        <v/>
      </c>
      <c r="G175" s="24" t="str">
        <f ca="1">IF(ISERROR(MATCH(G$1,INDIRECT("Table!A"&amp;$X175):INDIRECT("Table!" &amp; $AA$210 &amp; $X175),0)),"",INDIRECT(CONCATENATE("Table!",ADDRESS($T175,MATCH(G$1,INDIRECT("Table!A" &amp; $X175):INDIRECT("Table!" &amp; $AA$210 &amp; $X175),0))))/1024)</f>
        <v/>
      </c>
      <c r="H175" s="24" t="str">
        <f ca="1">IF(ISERROR(MATCH(H$1,INDIRECT("Table!A"&amp;$X175):INDIRECT("Table!" &amp; $AA$210 &amp; $X175),0)),"",INDIRECT(CONCATENATE("Table!",ADDRESS($T175,MATCH(H$1,INDIRECT("Table!A" &amp; $X175):INDIRECT("Table!" &amp; $AA$210 &amp; $X175),0))))/1024)</f>
        <v/>
      </c>
      <c r="K175" s="24" t="str">
        <f ca="1">IF(ISERROR(MATCH(L$1,INDIRECT("Table!A"&amp;$X175):INDIRECT("Table!" &amp; $AA$210 &amp; $X175),0)),"",INDIRECT(CONCATENATE("Table!",ADDRESS($T175,MATCH(L$1,INDIRECT("Table!A" &amp; $X175):INDIRECT("Table!" &amp; $AA$210 &amp; $X175),0))))/1024)</f>
        <v/>
      </c>
      <c r="L175" s="24" t="str">
        <f ca="1">IF(ISERROR(MATCH(M$1,INDIRECT("Table!A"&amp;$X175):INDIRECT("Table!" &amp; $AA$210 &amp; $X175),0)),"",INDIRECT(CONCATENATE("Table!",ADDRESS($T175,MATCH(M$1,INDIRECT("Table!A" &amp; $X175):INDIRECT("Table!" &amp; $AA$210 &amp; $X175),0))))/1024)</f>
        <v/>
      </c>
      <c r="M175" s="24" t="str">
        <f ca="1">IF(ISERROR(MATCH(N$1,INDIRECT("Table!A"&amp;$X175):INDIRECT("Table!" &amp; $AA$210 &amp; $X175),0)),"",INDIRECT(CONCATENATE("Table!",ADDRESS($T175,MATCH(N$1,INDIRECT("Table!A" &amp; $X175):INDIRECT("Table!" &amp; $AA$210 &amp; $X175),0))))/1024)</f>
        <v/>
      </c>
      <c r="N175" s="24" t="str">
        <f ca="1">IF(ISERROR(MATCH(O$1,INDIRECT("Table!A"&amp;$X175):INDIRECT("Table!" &amp; $AA$210 &amp; $X175),0)),"",INDIRECT(CONCATENATE("Table!",ADDRESS($T175,MATCH(O$1,INDIRECT("Table!A" &amp; $X175):INDIRECT("Table!" &amp; $AA$210 &amp; $X175),0))))/1024)</f>
        <v/>
      </c>
      <c r="O175" s="24"/>
      <c r="P175" s="276"/>
      <c r="Q175" s="24"/>
      <c r="R175" s="108"/>
      <c r="S175" s="108"/>
      <c r="T175" s="24"/>
      <c r="U175" s="108"/>
      <c r="V175" s="108"/>
      <c r="W175" s="108"/>
      <c r="X175" s="24"/>
      <c r="Y175" s="108"/>
      <c r="Z175" s="108"/>
      <c r="AA175" s="108"/>
    </row>
    <row r="176" spans="2:27">
      <c r="B176" s="24" t="str">
        <f ca="1">IF(ISERROR(MATCH(B$1,INDIRECT("Table!A"&amp;$X176):INDIRECT("Table!" &amp; $AA$210 &amp; $X176),0)),"",INDIRECT(CONCATENATE("Table!",ADDRESS($T176,MATCH(B$1,INDIRECT("Table!A" &amp; $X176):INDIRECT("Table!" &amp; $AA$210 &amp; $X176),0))))/1024)</f>
        <v/>
      </c>
      <c r="C176" s="24" t="str">
        <f ca="1">IF(ISERROR(MATCH(C$1,INDIRECT("Table!A"&amp;$X176):INDIRECT("Table!" &amp; $AA$210 &amp; $X176),0)),"",INDIRECT(CONCATENATE("Table!",ADDRESS($T176,MATCH(C$1,INDIRECT("Table!A" &amp; $X176):INDIRECT("Table!" &amp; $AA$210 &amp; $X176),0))))/1024)</f>
        <v/>
      </c>
      <c r="D176" s="24" t="str">
        <f ca="1">IF(ISERROR(MATCH(D$1,INDIRECT("Table!A"&amp;$X176):INDIRECT("Table!" &amp; $AA$210 &amp; $X176),0)),"",INDIRECT(CONCATENATE("Table!",ADDRESS($T176,MATCH(D$1,INDIRECT("Table!A" &amp; $X176):INDIRECT("Table!" &amp; $AA$210 &amp; $X176),0))))/1024)</f>
        <v/>
      </c>
      <c r="E176" s="24" t="str">
        <f ca="1">IF(ISERROR(MATCH(E$1,INDIRECT("Table!A"&amp;$X176):INDIRECT("Table!" &amp; $AA$210 &amp; $X176),0)),"",INDIRECT(CONCATENATE("Table!",ADDRESS($T176,MATCH(E$1,INDIRECT("Table!A" &amp; $X176):INDIRECT("Table!" &amp; $AA$210 &amp; $X176),0))))/1024)</f>
        <v/>
      </c>
      <c r="F176" s="24" t="str">
        <f ca="1">IF(ISERROR(MATCH(F$1,INDIRECT("Table!A"&amp;$X176):INDIRECT("Table!" &amp; $AA$210 &amp; $X176),0)),"",INDIRECT(CONCATENATE("Table!",ADDRESS($T176,MATCH(F$1,INDIRECT("Table!A" &amp; $X176):INDIRECT("Table!" &amp; $AA$210 &amp; $X176),0))))/1024)</f>
        <v/>
      </c>
      <c r="G176" s="24" t="str">
        <f ca="1">IF(ISERROR(MATCH(G$1,INDIRECT("Table!A"&amp;$X176):INDIRECT("Table!" &amp; $AA$210 &amp; $X176),0)),"",INDIRECT(CONCATENATE("Table!",ADDRESS($T176,MATCH(G$1,INDIRECT("Table!A" &amp; $X176):INDIRECT("Table!" &amp; $AA$210 &amp; $X176),0))))/1024)</f>
        <v/>
      </c>
      <c r="H176" s="24" t="str">
        <f ca="1">IF(ISERROR(MATCH(H$1,INDIRECT("Table!A"&amp;$X176):INDIRECT("Table!" &amp; $AA$210 &amp; $X176),0)),"",INDIRECT(CONCATENATE("Table!",ADDRESS($T176,MATCH(H$1,INDIRECT("Table!A" &amp; $X176):INDIRECT("Table!" &amp; $AA$210 &amp; $X176),0))))/1024)</f>
        <v/>
      </c>
      <c r="K176" s="24" t="str">
        <f ca="1">IF(ISERROR(MATCH(L$1,INDIRECT("Table!A"&amp;$X176):INDIRECT("Table!" &amp; $AA$210 &amp; $X176),0)),"",INDIRECT(CONCATENATE("Table!",ADDRESS($T176,MATCH(L$1,INDIRECT("Table!A" &amp; $X176):INDIRECT("Table!" &amp; $AA$210 &amp; $X176),0))))/1024)</f>
        <v/>
      </c>
      <c r="L176" s="24" t="str">
        <f ca="1">IF(ISERROR(MATCH(M$1,INDIRECT("Table!A"&amp;$X176):INDIRECT("Table!" &amp; $AA$210 &amp; $X176),0)),"",INDIRECT(CONCATENATE("Table!",ADDRESS($T176,MATCH(M$1,INDIRECT("Table!A" &amp; $X176):INDIRECT("Table!" &amp; $AA$210 &amp; $X176),0))))/1024)</f>
        <v/>
      </c>
      <c r="M176" s="24" t="str">
        <f ca="1">IF(ISERROR(MATCH(N$1,INDIRECT("Table!A"&amp;$X176):INDIRECT("Table!" &amp; $AA$210 &amp; $X176),0)),"",INDIRECT(CONCATENATE("Table!",ADDRESS($T176,MATCH(N$1,INDIRECT("Table!A" &amp; $X176):INDIRECT("Table!" &amp; $AA$210 &amp; $X176),0))))/1024)</f>
        <v/>
      </c>
      <c r="N176" s="24" t="str">
        <f ca="1">IF(ISERROR(MATCH(O$1,INDIRECT("Table!A"&amp;$X176):INDIRECT("Table!" &amp; $AA$210 &amp; $X176),0)),"",INDIRECT(CONCATENATE("Table!",ADDRESS($T176,MATCH(O$1,INDIRECT("Table!A" &amp; $X176):INDIRECT("Table!" &amp; $AA$210 &amp; $X176),0))))/1024)</f>
        <v/>
      </c>
      <c r="O176" s="24"/>
      <c r="P176" s="276"/>
      <c r="Q176" s="24"/>
      <c r="R176" s="107"/>
      <c r="S176" s="107"/>
      <c r="T176" s="24"/>
      <c r="U176" s="107"/>
      <c r="V176" s="107"/>
      <c r="W176" s="107"/>
      <c r="X176" s="24"/>
      <c r="Y176" s="107"/>
      <c r="Z176" s="107"/>
      <c r="AA176" s="107"/>
    </row>
    <row r="177" spans="2:27">
      <c r="B177" s="24" t="str">
        <f ca="1">IF(ISERROR(MATCH(B$1,INDIRECT("Table!A"&amp;$X177):INDIRECT("Table!" &amp; $AA$210 &amp; $X177),0)),"",INDIRECT(CONCATENATE("Table!",ADDRESS($T177,MATCH(B$1,INDIRECT("Table!A" &amp; $X177):INDIRECT("Table!" &amp; $AA$210 &amp; $X177),0))))/1024)</f>
        <v/>
      </c>
      <c r="C177" s="24" t="str">
        <f ca="1">IF(ISERROR(MATCH(C$1,INDIRECT("Table!A"&amp;$X177):INDIRECT("Table!" &amp; $AA$210 &amp; $X177),0)),"",INDIRECT(CONCATENATE("Table!",ADDRESS($T177,MATCH(C$1,INDIRECT("Table!A" &amp; $X177):INDIRECT("Table!" &amp; $AA$210 &amp; $X177),0))))/1024)</f>
        <v/>
      </c>
      <c r="D177" s="24" t="str">
        <f ca="1">IF(ISERROR(MATCH(D$1,INDIRECT("Table!A"&amp;$X177):INDIRECT("Table!" &amp; $AA$210 &amp; $X177),0)),"",INDIRECT(CONCATENATE("Table!",ADDRESS($T177,MATCH(D$1,INDIRECT("Table!A" &amp; $X177):INDIRECT("Table!" &amp; $AA$210 &amp; $X177),0))))/1024)</f>
        <v/>
      </c>
      <c r="E177" s="24" t="str">
        <f ca="1">IF(ISERROR(MATCH(E$1,INDIRECT("Table!A"&amp;$X177):INDIRECT("Table!" &amp; $AA$210 &amp; $X177),0)),"",INDIRECT(CONCATENATE("Table!",ADDRESS($T177,MATCH(E$1,INDIRECT("Table!A" &amp; $X177):INDIRECT("Table!" &amp; $AA$210 &amp; $X177),0))))/1024)</f>
        <v/>
      </c>
      <c r="F177" s="24" t="str">
        <f ca="1">IF(ISERROR(MATCH(F$1,INDIRECT("Table!A"&amp;$X177):INDIRECT("Table!" &amp; $AA$210 &amp; $X177),0)),"",INDIRECT(CONCATENATE("Table!",ADDRESS($T177,MATCH(F$1,INDIRECT("Table!A" &amp; $X177):INDIRECT("Table!" &amp; $AA$210 &amp; $X177),0))))/1024)</f>
        <v/>
      </c>
      <c r="G177" s="24" t="str">
        <f ca="1">IF(ISERROR(MATCH(G$1,INDIRECT("Table!A"&amp;$X177):INDIRECT("Table!" &amp; $AA$210 &amp; $X177),0)),"",INDIRECT(CONCATENATE("Table!",ADDRESS($T177,MATCH(G$1,INDIRECT("Table!A" &amp; $X177):INDIRECT("Table!" &amp; $AA$210 &amp; $X177),0))))/1024)</f>
        <v/>
      </c>
      <c r="H177" s="24" t="str">
        <f ca="1">IF(ISERROR(MATCH(H$1,INDIRECT("Table!A"&amp;$X177):INDIRECT("Table!" &amp; $AA$210 &amp; $X177),0)),"",INDIRECT(CONCATENATE("Table!",ADDRESS($T177,MATCH(H$1,INDIRECT("Table!A" &amp; $X177):INDIRECT("Table!" &amp; $AA$210 &amp; $X177),0))))/1024)</f>
        <v/>
      </c>
      <c r="K177" s="24" t="str">
        <f ca="1">IF(ISERROR(MATCH(L$1,INDIRECT("Table!A"&amp;$X177):INDIRECT("Table!" &amp; $AA$210 &amp; $X177),0)),"",INDIRECT(CONCATENATE("Table!",ADDRESS($T177,MATCH(L$1,INDIRECT("Table!A" &amp; $X177):INDIRECT("Table!" &amp; $AA$210 &amp; $X177),0))))/1024)</f>
        <v/>
      </c>
      <c r="L177" s="24" t="str">
        <f ca="1">IF(ISERROR(MATCH(M$1,INDIRECT("Table!A"&amp;$X177):INDIRECT("Table!" &amp; $AA$210 &amp; $X177),0)),"",INDIRECT(CONCATENATE("Table!",ADDRESS($T177,MATCH(M$1,INDIRECT("Table!A" &amp; $X177):INDIRECT("Table!" &amp; $AA$210 &amp; $X177),0))))/1024)</f>
        <v/>
      </c>
      <c r="M177" s="24" t="str">
        <f ca="1">IF(ISERROR(MATCH(N$1,INDIRECT("Table!A"&amp;$X177):INDIRECT("Table!" &amp; $AA$210 &amp; $X177),0)),"",INDIRECT(CONCATENATE("Table!",ADDRESS($T177,MATCH(N$1,INDIRECT("Table!A" &amp; $X177):INDIRECT("Table!" &amp; $AA$210 &amp; $X177),0))))/1024)</f>
        <v/>
      </c>
      <c r="N177" s="24" t="str">
        <f ca="1">IF(ISERROR(MATCH(O$1,INDIRECT("Table!A"&amp;$X177):INDIRECT("Table!" &amp; $AA$210 &amp; $X177),0)),"",INDIRECT(CONCATENATE("Table!",ADDRESS($T177,MATCH(O$1,INDIRECT("Table!A" &amp; $X177):INDIRECT("Table!" &amp; $AA$210 &amp; $X177),0))))/1024)</f>
        <v/>
      </c>
      <c r="O177" s="24"/>
      <c r="P177" s="276"/>
      <c r="Q177" s="24"/>
      <c r="R177" s="106"/>
      <c r="S177" s="106"/>
      <c r="T177" s="24"/>
      <c r="U177" s="106"/>
      <c r="V177" s="106"/>
      <c r="W177" s="106"/>
      <c r="X177" s="24"/>
      <c r="Y177" s="106"/>
      <c r="Z177" s="106"/>
      <c r="AA177" s="106"/>
    </row>
    <row r="178" spans="2:27">
      <c r="B178" s="24" t="str">
        <f ca="1">IF(ISERROR(MATCH(B$1,INDIRECT("Table!A"&amp;$X178):INDIRECT("Table!" &amp; $AA$210 &amp; $X178),0)),"",INDIRECT(CONCATENATE("Table!",ADDRESS($T178,MATCH(B$1,INDIRECT("Table!A" &amp; $X178):INDIRECT("Table!" &amp; $AA$210 &amp; $X178),0))))/1024)</f>
        <v/>
      </c>
      <c r="C178" s="24" t="str">
        <f ca="1">IF(ISERROR(MATCH(C$1,INDIRECT("Table!A"&amp;$X178):INDIRECT("Table!" &amp; $AA$210 &amp; $X178),0)),"",INDIRECT(CONCATENATE("Table!",ADDRESS($T178,MATCH(C$1,INDIRECT("Table!A" &amp; $X178):INDIRECT("Table!" &amp; $AA$210 &amp; $X178),0))))/1024)</f>
        <v/>
      </c>
      <c r="D178" s="24" t="str">
        <f ca="1">IF(ISERROR(MATCH(D$1,INDIRECT("Table!A"&amp;$X178):INDIRECT("Table!" &amp; $AA$210 &amp; $X178),0)),"",INDIRECT(CONCATENATE("Table!",ADDRESS($T178,MATCH(D$1,INDIRECT("Table!A" &amp; $X178):INDIRECT("Table!" &amp; $AA$210 &amp; $X178),0))))/1024)</f>
        <v/>
      </c>
      <c r="E178" s="24" t="str">
        <f ca="1">IF(ISERROR(MATCH(E$1,INDIRECT("Table!A"&amp;$X178):INDIRECT("Table!" &amp; $AA$210 &amp; $X178),0)),"",INDIRECT(CONCATENATE("Table!",ADDRESS($T178,MATCH(E$1,INDIRECT("Table!A" &amp; $X178):INDIRECT("Table!" &amp; $AA$210 &amp; $X178),0))))/1024)</f>
        <v/>
      </c>
      <c r="F178" s="24" t="str">
        <f ca="1">IF(ISERROR(MATCH(F$1,INDIRECT("Table!A"&amp;$X178):INDIRECT("Table!" &amp; $AA$210 &amp; $X178),0)),"",INDIRECT(CONCATENATE("Table!",ADDRESS($T178,MATCH(F$1,INDIRECT("Table!A" &amp; $X178):INDIRECT("Table!" &amp; $AA$210 &amp; $X178),0))))/1024)</f>
        <v/>
      </c>
      <c r="G178" s="24" t="str">
        <f ca="1">IF(ISERROR(MATCH(G$1,INDIRECT("Table!A"&amp;$X178):INDIRECT("Table!" &amp; $AA$210 &amp; $X178),0)),"",INDIRECT(CONCATENATE("Table!",ADDRESS($T178,MATCH(G$1,INDIRECT("Table!A" &amp; $X178):INDIRECT("Table!" &amp; $AA$210 &amp; $X178),0))))/1024)</f>
        <v/>
      </c>
      <c r="H178" s="24" t="str">
        <f ca="1">IF(ISERROR(MATCH(H$1,INDIRECT("Table!A"&amp;$X178):INDIRECT("Table!" &amp; $AA$210 &amp; $X178),0)),"",INDIRECT(CONCATENATE("Table!",ADDRESS($T178,MATCH(H$1,INDIRECT("Table!A" &amp; $X178):INDIRECT("Table!" &amp; $AA$210 &amp; $X178),0))))/1024)</f>
        <v/>
      </c>
      <c r="K178" s="24" t="str">
        <f ca="1">IF(ISERROR(MATCH(L$1,INDIRECT("Table!A"&amp;$X178):INDIRECT("Table!" &amp; $AA$210 &amp; $X178),0)),"",INDIRECT(CONCATENATE("Table!",ADDRESS($T178,MATCH(L$1,INDIRECT("Table!A" &amp; $X178):INDIRECT("Table!" &amp; $AA$210 &amp; $X178),0))))/1024)</f>
        <v/>
      </c>
      <c r="L178" s="24" t="str">
        <f ca="1">IF(ISERROR(MATCH(M$1,INDIRECT("Table!A"&amp;$X178):INDIRECT("Table!" &amp; $AA$210 &amp; $X178),0)),"",INDIRECT(CONCATENATE("Table!",ADDRESS($T178,MATCH(M$1,INDIRECT("Table!A" &amp; $X178):INDIRECT("Table!" &amp; $AA$210 &amp; $X178),0))))/1024)</f>
        <v/>
      </c>
      <c r="M178" s="24" t="str">
        <f ca="1">IF(ISERROR(MATCH(N$1,INDIRECT("Table!A"&amp;$X178):INDIRECT("Table!" &amp; $AA$210 &amp; $X178),0)),"",INDIRECT(CONCATENATE("Table!",ADDRESS($T178,MATCH(N$1,INDIRECT("Table!A" &amp; $X178):INDIRECT("Table!" &amp; $AA$210 &amp; $X178),0))))/1024)</f>
        <v/>
      </c>
      <c r="N178" s="24" t="str">
        <f ca="1">IF(ISERROR(MATCH(O$1,INDIRECT("Table!A"&amp;$X178):INDIRECT("Table!" &amp; $AA$210 &amp; $X178),0)),"",INDIRECT(CONCATENATE("Table!",ADDRESS($T178,MATCH(O$1,INDIRECT("Table!A" &amp; $X178):INDIRECT("Table!" &amp; $AA$210 &amp; $X178),0))))/1024)</f>
        <v/>
      </c>
      <c r="O178" s="24"/>
      <c r="P178" s="276"/>
      <c r="Q178" s="24"/>
      <c r="R178" s="105"/>
      <c r="S178" s="105"/>
      <c r="T178" s="24"/>
      <c r="U178" s="105"/>
      <c r="V178" s="105"/>
      <c r="W178" s="105"/>
      <c r="X178" s="24"/>
      <c r="Y178" s="105"/>
      <c r="Z178" s="105"/>
      <c r="AA178" s="105"/>
    </row>
    <row r="179" spans="2:27">
      <c r="B179" s="24" t="str">
        <f ca="1">IF(ISERROR(MATCH(B$1,INDIRECT("Table!A"&amp;$X179):INDIRECT("Table!" &amp; $AA$210 &amp; $X179),0)),"",INDIRECT(CONCATENATE("Table!",ADDRESS($T179,MATCH(B$1,INDIRECT("Table!A" &amp; $X179):INDIRECT("Table!" &amp; $AA$210 &amp; $X179),0))))/1024)</f>
        <v/>
      </c>
      <c r="C179" s="24" t="str">
        <f ca="1">IF(ISERROR(MATCH(C$1,INDIRECT("Table!A"&amp;$X179):INDIRECT("Table!" &amp; $AA$210 &amp; $X179),0)),"",INDIRECT(CONCATENATE("Table!",ADDRESS($T179,MATCH(C$1,INDIRECT("Table!A" &amp; $X179):INDIRECT("Table!" &amp; $AA$210 &amp; $X179),0))))/1024)</f>
        <v/>
      </c>
      <c r="D179" s="24" t="str">
        <f ca="1">IF(ISERROR(MATCH(D$1,INDIRECT("Table!A"&amp;$X179):INDIRECT("Table!" &amp; $AA$210 &amp; $X179),0)),"",INDIRECT(CONCATENATE("Table!",ADDRESS($T179,MATCH(D$1,INDIRECT("Table!A" &amp; $X179):INDIRECT("Table!" &amp; $AA$210 &amp; $X179),0))))/1024)</f>
        <v/>
      </c>
      <c r="E179" s="24" t="str">
        <f ca="1">IF(ISERROR(MATCH(E$1,INDIRECT("Table!A"&amp;$X179):INDIRECT("Table!" &amp; $AA$210 &amp; $X179),0)),"",INDIRECT(CONCATENATE("Table!",ADDRESS($T179,MATCH(E$1,INDIRECT("Table!A" &amp; $X179):INDIRECT("Table!" &amp; $AA$210 &amp; $X179),0))))/1024)</f>
        <v/>
      </c>
      <c r="F179" s="24" t="str">
        <f ca="1">IF(ISERROR(MATCH(F$1,INDIRECT("Table!A"&amp;$X179):INDIRECT("Table!" &amp; $AA$210 &amp; $X179),0)),"",INDIRECT(CONCATENATE("Table!",ADDRESS($T179,MATCH(F$1,INDIRECT("Table!A" &amp; $X179):INDIRECT("Table!" &amp; $AA$210 &amp; $X179),0))))/1024)</f>
        <v/>
      </c>
      <c r="G179" s="24" t="str">
        <f ca="1">IF(ISERROR(MATCH(G$1,INDIRECT("Table!A"&amp;$X179):INDIRECT("Table!" &amp; $AA$210 &amp; $X179),0)),"",INDIRECT(CONCATENATE("Table!",ADDRESS($T179,MATCH(G$1,INDIRECT("Table!A" &amp; $X179):INDIRECT("Table!" &amp; $AA$210 &amp; $X179),0))))/1024)</f>
        <v/>
      </c>
      <c r="H179" s="24" t="str">
        <f ca="1">IF(ISERROR(MATCH(H$1,INDIRECT("Table!A"&amp;$X179):INDIRECT("Table!" &amp; $AA$210 &amp; $X179),0)),"",INDIRECT(CONCATENATE("Table!",ADDRESS($T179,MATCH(H$1,INDIRECT("Table!A" &amp; $X179):INDIRECT("Table!" &amp; $AA$210 &amp; $X179),0))))/1024)</f>
        <v/>
      </c>
      <c r="K179" s="24" t="str">
        <f ca="1">IF(ISERROR(MATCH(L$1,INDIRECT("Table!A"&amp;$X179):INDIRECT("Table!" &amp; $AA$210 &amp; $X179),0)),"",INDIRECT(CONCATENATE("Table!",ADDRESS($T179,MATCH(L$1,INDIRECT("Table!A" &amp; $X179):INDIRECT("Table!" &amp; $AA$210 &amp; $X179),0))))/1024)</f>
        <v/>
      </c>
      <c r="L179" s="24" t="str">
        <f ca="1">IF(ISERROR(MATCH(M$1,INDIRECT("Table!A"&amp;$X179):INDIRECT("Table!" &amp; $AA$210 &amp; $X179),0)),"",INDIRECT(CONCATENATE("Table!",ADDRESS($T179,MATCH(M$1,INDIRECT("Table!A" &amp; $X179):INDIRECT("Table!" &amp; $AA$210 &amp; $X179),0))))/1024)</f>
        <v/>
      </c>
      <c r="M179" s="24" t="str">
        <f ca="1">IF(ISERROR(MATCH(N$1,INDIRECT("Table!A"&amp;$X179):INDIRECT("Table!" &amp; $AA$210 &amp; $X179),0)),"",INDIRECT(CONCATENATE("Table!",ADDRESS($T179,MATCH(N$1,INDIRECT("Table!A" &amp; $X179):INDIRECT("Table!" &amp; $AA$210 &amp; $X179),0))))/1024)</f>
        <v/>
      </c>
      <c r="N179" s="24" t="str">
        <f ca="1">IF(ISERROR(MATCH(O$1,INDIRECT("Table!A"&amp;$X179):INDIRECT("Table!" &amp; $AA$210 &amp; $X179),0)),"",INDIRECT(CONCATENATE("Table!",ADDRESS($T179,MATCH(O$1,INDIRECT("Table!A" &amp; $X179):INDIRECT("Table!" &amp; $AA$210 &amp; $X179),0))))/1024)</f>
        <v/>
      </c>
      <c r="O179" s="24"/>
      <c r="P179" s="276"/>
      <c r="Q179" s="24"/>
      <c r="R179" s="104"/>
      <c r="S179" s="104"/>
      <c r="T179" s="24"/>
      <c r="U179" s="104"/>
      <c r="V179" s="104"/>
      <c r="W179" s="104"/>
      <c r="X179" s="24"/>
      <c r="Y179" s="104"/>
      <c r="Z179" s="104"/>
      <c r="AA179" s="104"/>
    </row>
    <row r="180" spans="2:27">
      <c r="B180" s="24" t="str">
        <f ca="1">IF(ISERROR(MATCH(B$1,INDIRECT("Table!A"&amp;$X180):INDIRECT("Table!" &amp; $AA$210 &amp; $X180),0)),"",INDIRECT(CONCATENATE("Table!",ADDRESS($T180,MATCH(B$1,INDIRECT("Table!A" &amp; $X180):INDIRECT("Table!" &amp; $AA$210 &amp; $X180),0))))/1024)</f>
        <v/>
      </c>
      <c r="C180" s="24" t="str">
        <f ca="1">IF(ISERROR(MATCH(C$1,INDIRECT("Table!A"&amp;$X180):INDIRECT("Table!" &amp; $AA$210 &amp; $X180),0)),"",INDIRECT(CONCATENATE("Table!",ADDRESS($T180,MATCH(C$1,INDIRECT("Table!A" &amp; $X180):INDIRECT("Table!" &amp; $AA$210 &amp; $X180),0))))/1024)</f>
        <v/>
      </c>
      <c r="D180" s="24" t="str">
        <f ca="1">IF(ISERROR(MATCH(D$1,INDIRECT("Table!A"&amp;$X180):INDIRECT("Table!" &amp; $AA$210 &amp; $X180),0)),"",INDIRECT(CONCATENATE("Table!",ADDRESS($T180,MATCH(D$1,INDIRECT("Table!A" &amp; $X180):INDIRECT("Table!" &amp; $AA$210 &amp; $X180),0))))/1024)</f>
        <v/>
      </c>
      <c r="E180" s="24" t="str">
        <f ca="1">IF(ISERROR(MATCH(E$1,INDIRECT("Table!A"&amp;$X180):INDIRECT("Table!" &amp; $AA$210 &amp; $X180),0)),"",INDIRECT(CONCATENATE("Table!",ADDRESS($T180,MATCH(E$1,INDIRECT("Table!A" &amp; $X180):INDIRECT("Table!" &amp; $AA$210 &amp; $X180),0))))/1024)</f>
        <v/>
      </c>
      <c r="F180" s="24" t="str">
        <f ca="1">IF(ISERROR(MATCH(F$1,INDIRECT("Table!A"&amp;$X180):INDIRECT("Table!" &amp; $AA$210 &amp; $X180),0)),"",INDIRECT(CONCATENATE("Table!",ADDRESS($T180,MATCH(F$1,INDIRECT("Table!A" &amp; $X180):INDIRECT("Table!" &amp; $AA$210 &amp; $X180),0))))/1024)</f>
        <v/>
      </c>
      <c r="G180" s="24" t="str">
        <f ca="1">IF(ISERROR(MATCH(G$1,INDIRECT("Table!A"&amp;$X180):INDIRECT("Table!" &amp; $AA$210 &amp; $X180),0)),"",INDIRECT(CONCATENATE("Table!",ADDRESS($T180,MATCH(G$1,INDIRECT("Table!A" &amp; $X180):INDIRECT("Table!" &amp; $AA$210 &amp; $X180),0))))/1024)</f>
        <v/>
      </c>
      <c r="H180" s="24" t="str">
        <f ca="1">IF(ISERROR(MATCH(H$1,INDIRECT("Table!A"&amp;$X180):INDIRECT("Table!" &amp; $AA$210 &amp; $X180),0)),"",INDIRECT(CONCATENATE("Table!",ADDRESS($T180,MATCH(H$1,INDIRECT("Table!A" &amp; $X180):INDIRECT("Table!" &amp; $AA$210 &amp; $X180),0))))/1024)</f>
        <v/>
      </c>
      <c r="K180" s="24" t="str">
        <f ca="1">IF(ISERROR(MATCH(L$1,INDIRECT("Table!A"&amp;$X180):INDIRECT("Table!" &amp; $AA$210 &amp; $X180),0)),"",INDIRECT(CONCATENATE("Table!",ADDRESS($T180,MATCH(L$1,INDIRECT("Table!A" &amp; $X180):INDIRECT("Table!" &amp; $AA$210 &amp; $X180),0))))/1024)</f>
        <v/>
      </c>
      <c r="L180" s="24" t="str">
        <f ca="1">IF(ISERROR(MATCH(M$1,INDIRECT("Table!A"&amp;$X180):INDIRECT("Table!" &amp; $AA$210 &amp; $X180),0)),"",INDIRECT(CONCATENATE("Table!",ADDRESS($T180,MATCH(M$1,INDIRECT("Table!A" &amp; $X180):INDIRECT("Table!" &amp; $AA$210 &amp; $X180),0))))/1024)</f>
        <v/>
      </c>
      <c r="M180" s="24" t="str">
        <f ca="1">IF(ISERROR(MATCH(N$1,INDIRECT("Table!A"&amp;$X180):INDIRECT("Table!" &amp; $AA$210 &amp; $X180),0)),"",INDIRECT(CONCATENATE("Table!",ADDRESS($T180,MATCH(N$1,INDIRECT("Table!A" &amp; $X180):INDIRECT("Table!" &amp; $AA$210 &amp; $X180),0))))/1024)</f>
        <v/>
      </c>
      <c r="N180" s="24" t="str">
        <f ca="1">IF(ISERROR(MATCH(O$1,INDIRECT("Table!A"&amp;$X180):INDIRECT("Table!" &amp; $AA$210 &amp; $X180),0)),"",INDIRECT(CONCATENATE("Table!",ADDRESS($T180,MATCH(O$1,INDIRECT("Table!A" &amp; $X180):INDIRECT("Table!" &amp; $AA$210 &amp; $X180),0))))/1024)</f>
        <v/>
      </c>
      <c r="O180" s="24"/>
      <c r="P180" s="276"/>
      <c r="Q180" s="24"/>
      <c r="R180" s="103"/>
      <c r="S180" s="103"/>
      <c r="T180" s="24"/>
      <c r="U180" s="103"/>
      <c r="V180" s="103"/>
      <c r="W180" s="103"/>
      <c r="X180" s="24"/>
      <c r="Y180" s="103"/>
      <c r="Z180" s="103"/>
      <c r="AA180" s="103"/>
    </row>
    <row r="181" spans="2:27">
      <c r="B181" s="24" t="str">
        <f ca="1">IF(ISERROR(MATCH(B$1,INDIRECT("Table!A"&amp;$X181):INDIRECT("Table!" &amp; $AA$210 &amp; $X181),0)),"",INDIRECT(CONCATENATE("Table!",ADDRESS($T181,MATCH(B$1,INDIRECT("Table!A" &amp; $X181):INDIRECT("Table!" &amp; $AA$210 &amp; $X181),0))))/1024)</f>
        <v/>
      </c>
      <c r="C181" s="24" t="str">
        <f ca="1">IF(ISERROR(MATCH(C$1,INDIRECT("Table!A"&amp;$X181):INDIRECT("Table!" &amp; $AA$210 &amp; $X181),0)),"",INDIRECT(CONCATENATE("Table!",ADDRESS($T181,MATCH(C$1,INDIRECT("Table!A" &amp; $X181):INDIRECT("Table!" &amp; $AA$210 &amp; $X181),0))))/1024)</f>
        <v/>
      </c>
      <c r="D181" s="24" t="str">
        <f ca="1">IF(ISERROR(MATCH(D$1,INDIRECT("Table!A"&amp;$X181):INDIRECT("Table!" &amp; $AA$210 &amp; $X181),0)),"",INDIRECT(CONCATENATE("Table!",ADDRESS($T181,MATCH(D$1,INDIRECT("Table!A" &amp; $X181):INDIRECT("Table!" &amp; $AA$210 &amp; $X181),0))))/1024)</f>
        <v/>
      </c>
      <c r="E181" s="24" t="str">
        <f ca="1">IF(ISERROR(MATCH(E$1,INDIRECT("Table!A"&amp;$X181):INDIRECT("Table!" &amp; $AA$210 &amp; $X181),0)),"",INDIRECT(CONCATENATE("Table!",ADDRESS($T181,MATCH(E$1,INDIRECT("Table!A" &amp; $X181):INDIRECT("Table!" &amp; $AA$210 &amp; $X181),0))))/1024)</f>
        <v/>
      </c>
      <c r="F181" s="24" t="str">
        <f ca="1">IF(ISERROR(MATCH(F$1,INDIRECT("Table!A"&amp;$X181):INDIRECT("Table!" &amp; $AA$210 &amp; $X181),0)),"",INDIRECT(CONCATENATE("Table!",ADDRESS($T181,MATCH(F$1,INDIRECT("Table!A" &amp; $X181):INDIRECT("Table!" &amp; $AA$210 &amp; $X181),0))))/1024)</f>
        <v/>
      </c>
      <c r="G181" s="24" t="str">
        <f ca="1">IF(ISERROR(MATCH(G$1,INDIRECT("Table!A"&amp;$X181):INDIRECT("Table!" &amp; $AA$210 &amp; $X181),0)),"",INDIRECT(CONCATENATE("Table!",ADDRESS($T181,MATCH(G$1,INDIRECT("Table!A" &amp; $X181):INDIRECT("Table!" &amp; $AA$210 &amp; $X181),0))))/1024)</f>
        <v/>
      </c>
      <c r="H181" s="24" t="str">
        <f ca="1">IF(ISERROR(MATCH(H$1,INDIRECT("Table!A"&amp;$X181):INDIRECT("Table!" &amp; $AA$210 &amp; $X181),0)),"",INDIRECT(CONCATENATE("Table!",ADDRESS($T181,MATCH(H$1,INDIRECT("Table!A" &amp; $X181):INDIRECT("Table!" &amp; $AA$210 &amp; $X181),0))))/1024)</f>
        <v/>
      </c>
      <c r="K181" s="24" t="str">
        <f ca="1">IF(ISERROR(MATCH(L$1,INDIRECT("Table!A"&amp;$X181):INDIRECT("Table!" &amp; $AA$210 &amp; $X181),0)),"",INDIRECT(CONCATENATE("Table!",ADDRESS($T181,MATCH(L$1,INDIRECT("Table!A" &amp; $X181):INDIRECT("Table!" &amp; $AA$210 &amp; $X181),0))))/1024)</f>
        <v/>
      </c>
      <c r="L181" s="24" t="str">
        <f ca="1">IF(ISERROR(MATCH(M$1,INDIRECT("Table!A"&amp;$X181):INDIRECT("Table!" &amp; $AA$210 &amp; $X181),0)),"",INDIRECT(CONCATENATE("Table!",ADDRESS($T181,MATCH(M$1,INDIRECT("Table!A" &amp; $X181):INDIRECT("Table!" &amp; $AA$210 &amp; $X181),0))))/1024)</f>
        <v/>
      </c>
      <c r="M181" s="24" t="str">
        <f ca="1">IF(ISERROR(MATCH(N$1,INDIRECT("Table!A"&amp;$X181):INDIRECT("Table!" &amp; $AA$210 &amp; $X181),0)),"",INDIRECT(CONCATENATE("Table!",ADDRESS($T181,MATCH(N$1,INDIRECT("Table!A" &amp; $X181):INDIRECT("Table!" &amp; $AA$210 &amp; $X181),0))))/1024)</f>
        <v/>
      </c>
      <c r="N181" s="24" t="str">
        <f ca="1">IF(ISERROR(MATCH(O$1,INDIRECT("Table!A"&amp;$X181):INDIRECT("Table!" &amp; $AA$210 &amp; $X181),0)),"",INDIRECT(CONCATENATE("Table!",ADDRESS($T181,MATCH(O$1,INDIRECT("Table!A" &amp; $X181):INDIRECT("Table!" &amp; $AA$210 &amp; $X181),0))))/1024)</f>
        <v/>
      </c>
      <c r="O181" s="24"/>
      <c r="P181" s="276"/>
      <c r="Q181" s="24"/>
      <c r="R181" s="102"/>
      <c r="S181" s="102"/>
      <c r="T181" s="24"/>
      <c r="U181" s="102"/>
      <c r="V181" s="102"/>
      <c r="W181" s="102"/>
      <c r="X181" s="24"/>
      <c r="Y181" s="102"/>
      <c r="Z181" s="102"/>
      <c r="AA181" s="102"/>
    </row>
    <row r="182" spans="2:27">
      <c r="B182" s="24" t="str">
        <f ca="1">IF(ISERROR(MATCH(B$1,INDIRECT("Table!A"&amp;$X182):INDIRECT("Table!" &amp; $AA$210 &amp; $X182),0)),"",INDIRECT(CONCATENATE("Table!",ADDRESS($T182,MATCH(B$1,INDIRECT("Table!A" &amp; $X182):INDIRECT("Table!" &amp; $AA$210 &amp; $X182),0))))/1024)</f>
        <v/>
      </c>
      <c r="C182" s="24" t="str">
        <f ca="1">IF(ISERROR(MATCH(C$1,INDIRECT("Table!A"&amp;$X182):INDIRECT("Table!" &amp; $AA$210 &amp; $X182),0)),"",INDIRECT(CONCATENATE("Table!",ADDRESS($T182,MATCH(C$1,INDIRECT("Table!A" &amp; $X182):INDIRECT("Table!" &amp; $AA$210 &amp; $X182),0))))/1024)</f>
        <v/>
      </c>
      <c r="D182" s="24" t="str">
        <f ca="1">IF(ISERROR(MATCH(D$1,INDIRECT("Table!A"&amp;$X182):INDIRECT("Table!" &amp; $AA$210 &amp; $X182),0)),"",INDIRECT(CONCATENATE("Table!",ADDRESS($T182,MATCH(D$1,INDIRECT("Table!A" &amp; $X182):INDIRECT("Table!" &amp; $AA$210 &amp; $X182),0))))/1024)</f>
        <v/>
      </c>
      <c r="E182" s="24" t="str">
        <f ca="1">IF(ISERROR(MATCH(E$1,INDIRECT("Table!A"&amp;$X182):INDIRECT("Table!" &amp; $AA$210 &amp; $X182),0)),"",INDIRECT(CONCATENATE("Table!",ADDRESS($T182,MATCH(E$1,INDIRECT("Table!A" &amp; $X182):INDIRECT("Table!" &amp; $AA$210 &amp; $X182),0))))/1024)</f>
        <v/>
      </c>
      <c r="F182" s="24" t="str">
        <f ca="1">IF(ISERROR(MATCH(F$1,INDIRECT("Table!A"&amp;$X182):INDIRECT("Table!" &amp; $AA$210 &amp; $X182),0)),"",INDIRECT(CONCATENATE("Table!",ADDRESS($T182,MATCH(F$1,INDIRECT("Table!A" &amp; $X182):INDIRECT("Table!" &amp; $AA$210 &amp; $X182),0))))/1024)</f>
        <v/>
      </c>
      <c r="G182" s="24" t="str">
        <f ca="1">IF(ISERROR(MATCH(G$1,INDIRECT("Table!A"&amp;$X182):INDIRECT("Table!" &amp; $AA$210 &amp; $X182),0)),"",INDIRECT(CONCATENATE("Table!",ADDRESS($T182,MATCH(G$1,INDIRECT("Table!A" &amp; $X182):INDIRECT("Table!" &amp; $AA$210 &amp; $X182),0))))/1024)</f>
        <v/>
      </c>
      <c r="H182" s="24" t="str">
        <f ca="1">IF(ISERROR(MATCH(H$1,INDIRECT("Table!A"&amp;$X182):INDIRECT("Table!" &amp; $AA$210 &amp; $X182),0)),"",INDIRECT(CONCATENATE("Table!",ADDRESS($T182,MATCH(H$1,INDIRECT("Table!A" &amp; $X182):INDIRECT("Table!" &amp; $AA$210 &amp; $X182),0))))/1024)</f>
        <v/>
      </c>
      <c r="K182" s="24" t="str">
        <f ca="1">IF(ISERROR(MATCH(L$1,INDIRECT("Table!A"&amp;$X182):INDIRECT("Table!" &amp; $AA$210 &amp; $X182),0)),"",INDIRECT(CONCATENATE("Table!",ADDRESS($T182,MATCH(L$1,INDIRECT("Table!A" &amp; $X182):INDIRECT("Table!" &amp; $AA$210 &amp; $X182),0))))/1024)</f>
        <v/>
      </c>
      <c r="L182" s="24" t="str">
        <f ca="1">IF(ISERROR(MATCH(M$1,INDIRECT("Table!A"&amp;$X182):INDIRECT("Table!" &amp; $AA$210 &amp; $X182),0)),"",INDIRECT(CONCATENATE("Table!",ADDRESS($T182,MATCH(M$1,INDIRECT("Table!A" &amp; $X182):INDIRECT("Table!" &amp; $AA$210 &amp; $X182),0))))/1024)</f>
        <v/>
      </c>
      <c r="M182" s="24" t="str">
        <f ca="1">IF(ISERROR(MATCH(N$1,INDIRECT("Table!A"&amp;$X182):INDIRECT("Table!" &amp; $AA$210 &amp; $X182),0)),"",INDIRECT(CONCATENATE("Table!",ADDRESS($T182,MATCH(N$1,INDIRECT("Table!A" &amp; $X182):INDIRECT("Table!" &amp; $AA$210 &amp; $X182),0))))/1024)</f>
        <v/>
      </c>
      <c r="N182" s="24" t="str">
        <f ca="1">IF(ISERROR(MATCH(O$1,INDIRECT("Table!A"&amp;$X182):INDIRECT("Table!" &amp; $AA$210 &amp; $X182),0)),"",INDIRECT(CONCATENATE("Table!",ADDRESS($T182,MATCH(O$1,INDIRECT("Table!A" &amp; $X182):INDIRECT("Table!" &amp; $AA$210 &amp; $X182),0))))/1024)</f>
        <v/>
      </c>
      <c r="O182" s="24"/>
      <c r="P182" s="276"/>
      <c r="Q182" s="24"/>
      <c r="R182" s="101"/>
      <c r="S182" s="101"/>
      <c r="T182" s="24"/>
      <c r="U182" s="101"/>
      <c r="V182" s="101"/>
      <c r="W182" s="101"/>
      <c r="X182" s="24"/>
      <c r="Y182" s="101"/>
      <c r="Z182" s="101"/>
      <c r="AA182" s="101"/>
    </row>
    <row r="183" spans="2:27">
      <c r="B183" s="24" t="str">
        <f ca="1">IF(ISERROR(MATCH(B$1,INDIRECT("Table!A"&amp;$X183):INDIRECT("Table!" &amp; $AA$210 &amp; $X183),0)),"",INDIRECT(CONCATENATE("Table!",ADDRESS($T183,MATCH(B$1,INDIRECT("Table!A" &amp; $X183):INDIRECT("Table!" &amp; $AA$210 &amp; $X183),0))))/1024)</f>
        <v/>
      </c>
      <c r="C183" s="24" t="str">
        <f ca="1">IF(ISERROR(MATCH(C$1,INDIRECT("Table!A"&amp;$X183):INDIRECT("Table!" &amp; $AA$210 &amp; $X183),0)),"",INDIRECT(CONCATENATE("Table!",ADDRESS($T183,MATCH(C$1,INDIRECT("Table!A" &amp; $X183):INDIRECT("Table!" &amp; $AA$210 &amp; $X183),0))))/1024)</f>
        <v/>
      </c>
      <c r="D183" s="24" t="str">
        <f ca="1">IF(ISERROR(MATCH(D$1,INDIRECT("Table!A"&amp;$X183):INDIRECT("Table!" &amp; $AA$210 &amp; $X183),0)),"",INDIRECT(CONCATENATE("Table!",ADDRESS($T183,MATCH(D$1,INDIRECT("Table!A" &amp; $X183):INDIRECT("Table!" &amp; $AA$210 &amp; $X183),0))))/1024)</f>
        <v/>
      </c>
      <c r="E183" s="24" t="str">
        <f ca="1">IF(ISERROR(MATCH(E$1,INDIRECT("Table!A"&amp;$X183):INDIRECT("Table!" &amp; $AA$210 &amp; $X183),0)),"",INDIRECT(CONCATENATE("Table!",ADDRESS($T183,MATCH(E$1,INDIRECT("Table!A" &amp; $X183):INDIRECT("Table!" &amp; $AA$210 &amp; $X183),0))))/1024)</f>
        <v/>
      </c>
      <c r="F183" s="24" t="str">
        <f ca="1">IF(ISERROR(MATCH(F$1,INDIRECT("Table!A"&amp;$X183):INDIRECT("Table!" &amp; $AA$210 &amp; $X183),0)),"",INDIRECT(CONCATENATE("Table!",ADDRESS($T183,MATCH(F$1,INDIRECT("Table!A" &amp; $X183):INDIRECT("Table!" &amp; $AA$210 &amp; $X183),0))))/1024)</f>
        <v/>
      </c>
      <c r="G183" s="24" t="str">
        <f ca="1">IF(ISERROR(MATCH(G$1,INDIRECT("Table!A"&amp;$X183):INDIRECT("Table!" &amp; $AA$210 &amp; $X183),0)),"",INDIRECT(CONCATENATE("Table!",ADDRESS($T183,MATCH(G$1,INDIRECT("Table!A" &amp; $X183):INDIRECT("Table!" &amp; $AA$210 &amp; $X183),0))))/1024)</f>
        <v/>
      </c>
      <c r="H183" s="24" t="str">
        <f ca="1">IF(ISERROR(MATCH(H$1,INDIRECT("Table!A"&amp;$X183):INDIRECT("Table!" &amp; $AA$210 &amp; $X183),0)),"",INDIRECT(CONCATENATE("Table!",ADDRESS($T183,MATCH(H$1,INDIRECT("Table!A" &amp; $X183):INDIRECT("Table!" &amp; $AA$210 &amp; $X183),0))))/1024)</f>
        <v/>
      </c>
      <c r="K183" s="24" t="str">
        <f ca="1">IF(ISERROR(MATCH(L$1,INDIRECT("Table!A"&amp;$X183):INDIRECT("Table!" &amp; $AA$210 &amp; $X183),0)),"",INDIRECT(CONCATENATE("Table!",ADDRESS($T183,MATCH(L$1,INDIRECT("Table!A" &amp; $X183):INDIRECT("Table!" &amp; $AA$210 &amp; $X183),0))))/1024)</f>
        <v/>
      </c>
      <c r="L183" s="24" t="str">
        <f ca="1">IF(ISERROR(MATCH(M$1,INDIRECT("Table!A"&amp;$X183):INDIRECT("Table!" &amp; $AA$210 &amp; $X183),0)),"",INDIRECT(CONCATENATE("Table!",ADDRESS($T183,MATCH(M$1,INDIRECT("Table!A" &amp; $X183):INDIRECT("Table!" &amp; $AA$210 &amp; $X183),0))))/1024)</f>
        <v/>
      </c>
      <c r="M183" s="24" t="str">
        <f ca="1">IF(ISERROR(MATCH(N$1,INDIRECT("Table!A"&amp;$X183):INDIRECT("Table!" &amp; $AA$210 &amp; $X183),0)),"",INDIRECT(CONCATENATE("Table!",ADDRESS($T183,MATCH(N$1,INDIRECT("Table!A" &amp; $X183):INDIRECT("Table!" &amp; $AA$210 &amp; $X183),0))))/1024)</f>
        <v/>
      </c>
      <c r="N183" s="24" t="str">
        <f ca="1">IF(ISERROR(MATCH(O$1,INDIRECT("Table!A"&amp;$X183):INDIRECT("Table!" &amp; $AA$210 &amp; $X183),0)),"",INDIRECT(CONCATENATE("Table!",ADDRESS($T183,MATCH(O$1,INDIRECT("Table!A" &amp; $X183):INDIRECT("Table!" &amp; $AA$210 &amp; $X183),0))))/1024)</f>
        <v/>
      </c>
      <c r="O183" s="24"/>
      <c r="P183" s="276"/>
      <c r="Q183" s="24"/>
      <c r="R183" s="100"/>
      <c r="S183" s="100"/>
      <c r="T183" s="24"/>
      <c r="U183" s="100"/>
      <c r="V183" s="100"/>
      <c r="W183" s="100"/>
      <c r="X183" s="24"/>
      <c r="Y183" s="100"/>
      <c r="Z183" s="100"/>
      <c r="AA183" s="100"/>
    </row>
    <row r="184" spans="2:27">
      <c r="B184" s="24" t="str">
        <f ca="1">IF(ISERROR(MATCH(B$1,INDIRECT("Table!A"&amp;$X184):INDIRECT("Table!" &amp; $AA$210 &amp; $X184),0)),"",INDIRECT(CONCATENATE("Table!",ADDRESS($T184,MATCH(B$1,INDIRECT("Table!A" &amp; $X184):INDIRECT("Table!" &amp; $AA$210 &amp; $X184),0))))/1024)</f>
        <v/>
      </c>
      <c r="C184" s="24" t="str">
        <f ca="1">IF(ISERROR(MATCH(C$1,INDIRECT("Table!A"&amp;$X184):INDIRECT("Table!" &amp; $AA$210 &amp; $X184),0)),"",INDIRECT(CONCATENATE("Table!",ADDRESS($T184,MATCH(C$1,INDIRECT("Table!A" &amp; $X184):INDIRECT("Table!" &amp; $AA$210 &amp; $X184),0))))/1024)</f>
        <v/>
      </c>
      <c r="D184" s="24" t="str">
        <f ca="1">IF(ISERROR(MATCH(D$1,INDIRECT("Table!A"&amp;$X184):INDIRECT("Table!" &amp; $AA$210 &amp; $X184),0)),"",INDIRECT(CONCATENATE("Table!",ADDRESS($T184,MATCH(D$1,INDIRECT("Table!A" &amp; $X184):INDIRECT("Table!" &amp; $AA$210 &amp; $X184),0))))/1024)</f>
        <v/>
      </c>
      <c r="E184" s="24" t="str">
        <f ca="1">IF(ISERROR(MATCH(E$1,INDIRECT("Table!A"&amp;$X184):INDIRECT("Table!" &amp; $AA$210 &amp; $X184),0)),"",INDIRECT(CONCATENATE("Table!",ADDRESS($T184,MATCH(E$1,INDIRECT("Table!A" &amp; $X184):INDIRECT("Table!" &amp; $AA$210 &amp; $X184),0))))/1024)</f>
        <v/>
      </c>
      <c r="F184" s="24" t="str">
        <f ca="1">IF(ISERROR(MATCH(F$1,INDIRECT("Table!A"&amp;$X184):INDIRECT("Table!" &amp; $AA$210 &amp; $X184),0)),"",INDIRECT(CONCATENATE("Table!",ADDRESS($T184,MATCH(F$1,INDIRECT("Table!A" &amp; $X184):INDIRECT("Table!" &amp; $AA$210 &amp; $X184),0))))/1024)</f>
        <v/>
      </c>
      <c r="G184" s="24" t="str">
        <f ca="1">IF(ISERROR(MATCH(G$1,INDIRECT("Table!A"&amp;$X184):INDIRECT("Table!" &amp; $AA$210 &amp; $X184),0)),"",INDIRECT(CONCATENATE("Table!",ADDRESS($T184,MATCH(G$1,INDIRECT("Table!A" &amp; $X184):INDIRECT("Table!" &amp; $AA$210 &amp; $X184),0))))/1024)</f>
        <v/>
      </c>
      <c r="H184" s="24" t="str">
        <f ca="1">IF(ISERROR(MATCH(H$1,INDIRECT("Table!A"&amp;$X184):INDIRECT("Table!" &amp; $AA$210 &amp; $X184),0)),"",INDIRECT(CONCATENATE("Table!",ADDRESS($T184,MATCH(H$1,INDIRECT("Table!A" &amp; $X184):INDIRECT("Table!" &amp; $AA$210 &amp; $X184),0))))/1024)</f>
        <v/>
      </c>
      <c r="K184" s="24" t="str">
        <f ca="1">IF(ISERROR(MATCH(L$1,INDIRECT("Table!A"&amp;$X184):INDIRECT("Table!" &amp; $AA$210 &amp; $X184),0)),"",INDIRECT(CONCATENATE("Table!",ADDRESS($T184,MATCH(L$1,INDIRECT("Table!A" &amp; $X184):INDIRECT("Table!" &amp; $AA$210 &amp; $X184),0))))/1024)</f>
        <v/>
      </c>
      <c r="L184" s="24" t="str">
        <f ca="1">IF(ISERROR(MATCH(M$1,INDIRECT("Table!A"&amp;$X184):INDIRECT("Table!" &amp; $AA$210 &amp; $X184),0)),"",INDIRECT(CONCATENATE("Table!",ADDRESS($T184,MATCH(M$1,INDIRECT("Table!A" &amp; $X184):INDIRECT("Table!" &amp; $AA$210 &amp; $X184),0))))/1024)</f>
        <v/>
      </c>
      <c r="M184" s="24" t="str">
        <f ca="1">IF(ISERROR(MATCH(N$1,INDIRECT("Table!A"&amp;$X184):INDIRECT("Table!" &amp; $AA$210 &amp; $X184),0)),"",INDIRECT(CONCATENATE("Table!",ADDRESS($T184,MATCH(N$1,INDIRECT("Table!A" &amp; $X184):INDIRECT("Table!" &amp; $AA$210 &amp; $X184),0))))/1024)</f>
        <v/>
      </c>
      <c r="N184" s="24" t="str">
        <f ca="1">IF(ISERROR(MATCH(O$1,INDIRECT("Table!A"&amp;$X184):INDIRECT("Table!" &amp; $AA$210 &amp; $X184),0)),"",INDIRECT(CONCATENATE("Table!",ADDRESS($T184,MATCH(O$1,INDIRECT("Table!A" &amp; $X184):INDIRECT("Table!" &amp; $AA$210 &amp; $X184),0))))/1024)</f>
        <v/>
      </c>
      <c r="O184" s="24"/>
      <c r="P184" s="276"/>
      <c r="Q184" s="24"/>
      <c r="R184" s="99"/>
      <c r="S184" s="99"/>
      <c r="T184" s="24"/>
      <c r="U184" s="99"/>
      <c r="V184" s="99"/>
      <c r="W184" s="99"/>
      <c r="X184" s="24"/>
      <c r="Y184" s="99"/>
      <c r="Z184" s="99"/>
      <c r="AA184" s="99"/>
    </row>
    <row r="185" spans="2:27">
      <c r="B185" s="24" t="str">
        <f ca="1">IF(ISERROR(MATCH(B$1,INDIRECT("Table!A"&amp;$X185):INDIRECT("Table!" &amp; $AA$210 &amp; $X185),0)),"",INDIRECT(CONCATENATE("Table!",ADDRESS($T185,MATCH(B$1,INDIRECT("Table!A" &amp; $X185):INDIRECT("Table!" &amp; $AA$210 &amp; $X185),0))))/1024)</f>
        <v/>
      </c>
      <c r="C185" s="24" t="str">
        <f ca="1">IF(ISERROR(MATCH(C$1,INDIRECT("Table!A"&amp;$X185):INDIRECT("Table!" &amp; $AA$210 &amp; $X185),0)),"",INDIRECT(CONCATENATE("Table!",ADDRESS($T185,MATCH(C$1,INDIRECT("Table!A" &amp; $X185):INDIRECT("Table!" &amp; $AA$210 &amp; $X185),0))))/1024)</f>
        <v/>
      </c>
      <c r="D185" s="24" t="str">
        <f ca="1">IF(ISERROR(MATCH(D$1,INDIRECT("Table!A"&amp;$X185):INDIRECT("Table!" &amp; $AA$210 &amp; $X185),0)),"",INDIRECT(CONCATENATE("Table!",ADDRESS($T185,MATCH(D$1,INDIRECT("Table!A" &amp; $X185):INDIRECT("Table!" &amp; $AA$210 &amp; $X185),0))))/1024)</f>
        <v/>
      </c>
      <c r="E185" s="24" t="str">
        <f ca="1">IF(ISERROR(MATCH(E$1,INDIRECT("Table!A"&amp;$X185):INDIRECT("Table!" &amp; $AA$210 &amp; $X185),0)),"",INDIRECT(CONCATENATE("Table!",ADDRESS($T185,MATCH(E$1,INDIRECT("Table!A" &amp; $X185):INDIRECT("Table!" &amp; $AA$210 &amp; $X185),0))))/1024)</f>
        <v/>
      </c>
      <c r="F185" s="24" t="str">
        <f ca="1">IF(ISERROR(MATCH(F$1,INDIRECT("Table!A"&amp;$X185):INDIRECT("Table!" &amp; $AA$210 &amp; $X185),0)),"",INDIRECT(CONCATENATE("Table!",ADDRESS($T185,MATCH(F$1,INDIRECT("Table!A" &amp; $X185):INDIRECT("Table!" &amp; $AA$210 &amp; $X185),0))))/1024)</f>
        <v/>
      </c>
      <c r="G185" s="24" t="str">
        <f ca="1">IF(ISERROR(MATCH(G$1,INDIRECT("Table!A"&amp;$X185):INDIRECT("Table!" &amp; $AA$210 &amp; $X185),0)),"",INDIRECT(CONCATENATE("Table!",ADDRESS($T185,MATCH(G$1,INDIRECT("Table!A" &amp; $X185):INDIRECT("Table!" &amp; $AA$210 &amp; $X185),0))))/1024)</f>
        <v/>
      </c>
      <c r="H185" s="24" t="str">
        <f ca="1">IF(ISERROR(MATCH(H$1,INDIRECT("Table!A"&amp;$X185):INDIRECT("Table!" &amp; $AA$210 &amp; $X185),0)),"",INDIRECT(CONCATENATE("Table!",ADDRESS($T185,MATCH(H$1,INDIRECT("Table!A" &amp; $X185):INDIRECT("Table!" &amp; $AA$210 &amp; $X185),0))))/1024)</f>
        <v/>
      </c>
      <c r="K185" s="24" t="str">
        <f ca="1">IF(ISERROR(MATCH(L$1,INDIRECT("Table!A"&amp;$X185):INDIRECT("Table!" &amp; $AA$210 &amp; $X185),0)),"",INDIRECT(CONCATENATE("Table!",ADDRESS($T185,MATCH(L$1,INDIRECT("Table!A" &amp; $X185):INDIRECT("Table!" &amp; $AA$210 &amp; $X185),0))))/1024)</f>
        <v/>
      </c>
      <c r="L185" s="24" t="str">
        <f ca="1">IF(ISERROR(MATCH(M$1,INDIRECT("Table!A"&amp;$X185):INDIRECT("Table!" &amp; $AA$210 &amp; $X185),0)),"",INDIRECT(CONCATENATE("Table!",ADDRESS($T185,MATCH(M$1,INDIRECT("Table!A" &amp; $X185):INDIRECT("Table!" &amp; $AA$210 &amp; $X185),0))))/1024)</f>
        <v/>
      </c>
      <c r="M185" s="24" t="str">
        <f ca="1">IF(ISERROR(MATCH(N$1,INDIRECT("Table!A"&amp;$X185):INDIRECT("Table!" &amp; $AA$210 &amp; $X185),0)),"",INDIRECT(CONCATENATE("Table!",ADDRESS($T185,MATCH(N$1,INDIRECT("Table!A" &amp; $X185):INDIRECT("Table!" &amp; $AA$210 &amp; $X185),0))))/1024)</f>
        <v/>
      </c>
      <c r="N185" s="24" t="str">
        <f ca="1">IF(ISERROR(MATCH(O$1,INDIRECT("Table!A"&amp;$X185):INDIRECT("Table!" &amp; $AA$210 &amp; $X185),0)),"",INDIRECT(CONCATENATE("Table!",ADDRESS($T185,MATCH(O$1,INDIRECT("Table!A" &amp; $X185):INDIRECT("Table!" &amp; $AA$210 &amp; $X185),0))))/1024)</f>
        <v/>
      </c>
      <c r="O185" s="24"/>
      <c r="P185" s="276"/>
      <c r="Q185" s="24"/>
      <c r="R185" s="98"/>
      <c r="S185" s="98"/>
      <c r="T185" s="24"/>
      <c r="U185" s="98"/>
      <c r="V185" s="98"/>
      <c r="W185" s="98"/>
      <c r="X185" s="24"/>
      <c r="Y185" s="98"/>
      <c r="Z185" s="98"/>
      <c r="AA185" s="98"/>
    </row>
    <row r="186" spans="2:27">
      <c r="B186" s="24" t="str">
        <f ca="1">IF(ISERROR(MATCH(B$1,INDIRECT("Table!A"&amp;$X186):INDIRECT("Table!" &amp; $AA$210 &amp; $X186),0)),"",INDIRECT(CONCATENATE("Table!",ADDRESS($T186,MATCH(B$1,INDIRECT("Table!A" &amp; $X186):INDIRECT("Table!" &amp; $AA$210 &amp; $X186),0))))/1024)</f>
        <v/>
      </c>
      <c r="C186" s="24" t="str">
        <f ca="1">IF(ISERROR(MATCH(C$1,INDIRECT("Table!A"&amp;$X186):INDIRECT("Table!" &amp; $AA$210 &amp; $X186),0)),"",INDIRECT(CONCATENATE("Table!",ADDRESS($T186,MATCH(C$1,INDIRECT("Table!A" &amp; $X186):INDIRECT("Table!" &amp; $AA$210 &amp; $X186),0))))/1024)</f>
        <v/>
      </c>
      <c r="D186" s="24" t="str">
        <f ca="1">IF(ISERROR(MATCH(D$1,INDIRECT("Table!A"&amp;$X186):INDIRECT("Table!" &amp; $AA$210 &amp; $X186),0)),"",INDIRECT(CONCATENATE("Table!",ADDRESS($T186,MATCH(D$1,INDIRECT("Table!A" &amp; $X186):INDIRECT("Table!" &amp; $AA$210 &amp; $X186),0))))/1024)</f>
        <v/>
      </c>
      <c r="E186" s="24" t="str">
        <f ca="1">IF(ISERROR(MATCH(E$1,INDIRECT("Table!A"&amp;$X186):INDIRECT("Table!" &amp; $AA$210 &amp; $X186),0)),"",INDIRECT(CONCATENATE("Table!",ADDRESS($T186,MATCH(E$1,INDIRECT("Table!A" &amp; $X186):INDIRECT("Table!" &amp; $AA$210 &amp; $X186),0))))/1024)</f>
        <v/>
      </c>
      <c r="F186" s="24" t="str">
        <f ca="1">IF(ISERROR(MATCH(F$1,INDIRECT("Table!A"&amp;$X186):INDIRECT("Table!" &amp; $AA$210 &amp; $X186),0)),"",INDIRECT(CONCATENATE("Table!",ADDRESS($T186,MATCH(F$1,INDIRECT("Table!A" &amp; $X186):INDIRECT("Table!" &amp; $AA$210 &amp; $X186),0))))/1024)</f>
        <v/>
      </c>
      <c r="G186" s="24" t="str">
        <f ca="1">IF(ISERROR(MATCH(G$1,INDIRECT("Table!A"&amp;$X186):INDIRECT("Table!" &amp; $AA$210 &amp; $X186),0)),"",INDIRECT(CONCATENATE("Table!",ADDRESS($T186,MATCH(G$1,INDIRECT("Table!A" &amp; $X186):INDIRECT("Table!" &amp; $AA$210 &amp; $X186),0))))/1024)</f>
        <v/>
      </c>
      <c r="H186" s="24" t="str">
        <f ca="1">IF(ISERROR(MATCH(H$1,INDIRECT("Table!A"&amp;$X186):INDIRECT("Table!" &amp; $AA$210 &amp; $X186),0)),"",INDIRECT(CONCATENATE("Table!",ADDRESS($T186,MATCH(H$1,INDIRECT("Table!A" &amp; $X186):INDIRECT("Table!" &amp; $AA$210 &amp; $X186),0))))/1024)</f>
        <v/>
      </c>
      <c r="K186" s="24" t="str">
        <f ca="1">IF(ISERROR(MATCH(L$1,INDIRECT("Table!A"&amp;$X186):INDIRECT("Table!" &amp; $AA$210 &amp; $X186),0)),"",INDIRECT(CONCATENATE("Table!",ADDRESS($T186,MATCH(L$1,INDIRECT("Table!A" &amp; $X186):INDIRECT("Table!" &amp; $AA$210 &amp; $X186),0))))/1024)</f>
        <v/>
      </c>
      <c r="L186" s="24" t="str">
        <f ca="1">IF(ISERROR(MATCH(M$1,INDIRECT("Table!A"&amp;$X186):INDIRECT("Table!" &amp; $AA$210 &amp; $X186),0)),"",INDIRECT(CONCATENATE("Table!",ADDRESS($T186,MATCH(M$1,INDIRECT("Table!A" &amp; $X186):INDIRECT("Table!" &amp; $AA$210 &amp; $X186),0))))/1024)</f>
        <v/>
      </c>
      <c r="M186" s="24" t="str">
        <f ca="1">IF(ISERROR(MATCH(N$1,INDIRECT("Table!A"&amp;$X186):INDIRECT("Table!" &amp; $AA$210 &amp; $X186),0)),"",INDIRECT(CONCATENATE("Table!",ADDRESS($T186,MATCH(N$1,INDIRECT("Table!A" &amp; $X186):INDIRECT("Table!" &amp; $AA$210 &amp; $X186),0))))/1024)</f>
        <v/>
      </c>
      <c r="N186" s="24" t="str">
        <f ca="1">IF(ISERROR(MATCH(O$1,INDIRECT("Table!A"&amp;$X186):INDIRECT("Table!" &amp; $AA$210 &amp; $X186),0)),"",INDIRECT(CONCATENATE("Table!",ADDRESS($T186,MATCH(O$1,INDIRECT("Table!A" &amp; $X186):INDIRECT("Table!" &amp; $AA$210 &amp; $X186),0))))/1024)</f>
        <v/>
      </c>
      <c r="O186" s="24"/>
      <c r="P186" s="276"/>
      <c r="Q186" s="24"/>
      <c r="R186" s="97"/>
      <c r="S186" s="97"/>
      <c r="T186" s="24"/>
      <c r="U186" s="97"/>
      <c r="V186" s="97"/>
      <c r="W186" s="97"/>
      <c r="X186" s="24"/>
      <c r="Y186" s="97"/>
      <c r="Z186" s="97"/>
      <c r="AA186" s="97"/>
    </row>
    <row r="187" spans="2:27">
      <c r="B187" s="24" t="str">
        <f ca="1">IF(ISERROR(MATCH(B$1,INDIRECT("Table!A"&amp;$X187):INDIRECT("Table!" &amp; $AA$210 &amp; $X187),0)),"",INDIRECT(CONCATENATE("Table!",ADDRESS($T187,MATCH(B$1,INDIRECT("Table!A" &amp; $X187):INDIRECT("Table!" &amp; $AA$210 &amp; $X187),0))))/1024)</f>
        <v/>
      </c>
      <c r="C187" s="24" t="str">
        <f ca="1">IF(ISERROR(MATCH(C$1,INDIRECT("Table!A"&amp;$X187):INDIRECT("Table!" &amp; $AA$210 &amp; $X187),0)),"",INDIRECT(CONCATENATE("Table!",ADDRESS($T187,MATCH(C$1,INDIRECT("Table!A" &amp; $X187):INDIRECT("Table!" &amp; $AA$210 &amp; $X187),0))))/1024)</f>
        <v/>
      </c>
      <c r="D187" s="24" t="str">
        <f ca="1">IF(ISERROR(MATCH(D$1,INDIRECT("Table!A"&amp;$X187):INDIRECT("Table!" &amp; $AA$210 &amp; $X187),0)),"",INDIRECT(CONCATENATE("Table!",ADDRESS($T187,MATCH(D$1,INDIRECT("Table!A" &amp; $X187):INDIRECT("Table!" &amp; $AA$210 &amp; $X187),0))))/1024)</f>
        <v/>
      </c>
      <c r="E187" s="24" t="str">
        <f ca="1">IF(ISERROR(MATCH(E$1,INDIRECT("Table!A"&amp;$X187):INDIRECT("Table!" &amp; $AA$210 &amp; $X187),0)),"",INDIRECT(CONCATENATE("Table!",ADDRESS($T187,MATCH(E$1,INDIRECT("Table!A" &amp; $X187):INDIRECT("Table!" &amp; $AA$210 &amp; $X187),0))))/1024)</f>
        <v/>
      </c>
      <c r="F187" s="24" t="str">
        <f ca="1">IF(ISERROR(MATCH(F$1,INDIRECT("Table!A"&amp;$X187):INDIRECT("Table!" &amp; $AA$210 &amp; $X187),0)),"",INDIRECT(CONCATENATE("Table!",ADDRESS($T187,MATCH(F$1,INDIRECT("Table!A" &amp; $X187):INDIRECT("Table!" &amp; $AA$210 &amp; $X187),0))))/1024)</f>
        <v/>
      </c>
      <c r="G187" s="24" t="str">
        <f ca="1">IF(ISERROR(MATCH(G$1,INDIRECT("Table!A"&amp;$X187):INDIRECT("Table!" &amp; $AA$210 &amp; $X187),0)),"",INDIRECT(CONCATENATE("Table!",ADDRESS($T187,MATCH(G$1,INDIRECT("Table!A" &amp; $X187):INDIRECT("Table!" &amp; $AA$210 &amp; $X187),0))))/1024)</f>
        <v/>
      </c>
      <c r="H187" s="24" t="str">
        <f ca="1">IF(ISERROR(MATCH(H$1,INDIRECT("Table!A"&amp;$X187):INDIRECT("Table!" &amp; $AA$210 &amp; $X187),0)),"",INDIRECT(CONCATENATE("Table!",ADDRESS($T187,MATCH(H$1,INDIRECT("Table!A" &amp; $X187):INDIRECT("Table!" &amp; $AA$210 &amp; $X187),0))))/1024)</f>
        <v/>
      </c>
      <c r="K187" s="24" t="str">
        <f ca="1">IF(ISERROR(MATCH(L$1,INDIRECT("Table!A"&amp;$X187):INDIRECT("Table!" &amp; $AA$210 &amp; $X187),0)),"",INDIRECT(CONCATENATE("Table!",ADDRESS($T187,MATCH(L$1,INDIRECT("Table!A" &amp; $X187):INDIRECT("Table!" &amp; $AA$210 &amp; $X187),0))))/1024)</f>
        <v/>
      </c>
      <c r="L187" s="24" t="str">
        <f ca="1">IF(ISERROR(MATCH(M$1,INDIRECT("Table!A"&amp;$X187):INDIRECT("Table!" &amp; $AA$210 &amp; $X187),0)),"",INDIRECT(CONCATENATE("Table!",ADDRESS($T187,MATCH(M$1,INDIRECT("Table!A" &amp; $X187):INDIRECT("Table!" &amp; $AA$210 &amp; $X187),0))))/1024)</f>
        <v/>
      </c>
      <c r="M187" s="24" t="str">
        <f ca="1">IF(ISERROR(MATCH(N$1,INDIRECT("Table!A"&amp;$X187):INDIRECT("Table!" &amp; $AA$210 &amp; $X187),0)),"",INDIRECT(CONCATENATE("Table!",ADDRESS($T187,MATCH(N$1,INDIRECT("Table!A" &amp; $X187):INDIRECT("Table!" &amp; $AA$210 &amp; $X187),0))))/1024)</f>
        <v/>
      </c>
      <c r="N187" s="24" t="str">
        <f ca="1">IF(ISERROR(MATCH(O$1,INDIRECT("Table!A"&amp;$X187):INDIRECT("Table!" &amp; $AA$210 &amp; $X187),0)),"",INDIRECT(CONCATENATE("Table!",ADDRESS($T187,MATCH(O$1,INDIRECT("Table!A" &amp; $X187):INDIRECT("Table!" &amp; $AA$210 &amp; $X187),0))))/1024)</f>
        <v/>
      </c>
      <c r="O187" s="24"/>
      <c r="P187" s="276"/>
      <c r="Q187" s="24"/>
      <c r="R187" s="96"/>
      <c r="S187" s="96"/>
      <c r="T187" s="24"/>
      <c r="U187" s="96"/>
      <c r="V187" s="96"/>
      <c r="W187" s="96"/>
      <c r="X187" s="24"/>
      <c r="Y187" s="96"/>
      <c r="Z187" s="96"/>
      <c r="AA187" s="96"/>
    </row>
    <row r="188" spans="2:27">
      <c r="B188" s="24" t="str">
        <f ca="1">IF(ISERROR(MATCH(B$1,INDIRECT("Table!A"&amp;$X188):INDIRECT("Table!" &amp; $AA$210 &amp; $X188),0)),"",INDIRECT(CONCATENATE("Table!",ADDRESS($T188,MATCH(B$1,INDIRECT("Table!A" &amp; $X188):INDIRECT("Table!" &amp; $AA$210 &amp; $X188),0))))/1024)</f>
        <v/>
      </c>
      <c r="C188" s="24" t="str">
        <f ca="1">IF(ISERROR(MATCH(C$1,INDIRECT("Table!A"&amp;$X188):INDIRECT("Table!" &amp; $AA$210 &amp; $X188),0)),"",INDIRECT(CONCATENATE("Table!",ADDRESS($T188,MATCH(C$1,INDIRECT("Table!A" &amp; $X188):INDIRECT("Table!" &amp; $AA$210 &amp; $X188),0))))/1024)</f>
        <v/>
      </c>
      <c r="D188" s="24" t="str">
        <f ca="1">IF(ISERROR(MATCH(D$1,INDIRECT("Table!A"&amp;$X188):INDIRECT("Table!" &amp; $AA$210 &amp; $X188),0)),"",INDIRECT(CONCATENATE("Table!",ADDRESS($T188,MATCH(D$1,INDIRECT("Table!A" &amp; $X188):INDIRECT("Table!" &amp; $AA$210 &amp; $X188),0))))/1024)</f>
        <v/>
      </c>
      <c r="E188" s="24" t="str">
        <f ca="1">IF(ISERROR(MATCH(E$1,INDIRECT("Table!A"&amp;$X188):INDIRECT("Table!" &amp; $AA$210 &amp; $X188),0)),"",INDIRECT(CONCATENATE("Table!",ADDRESS($T188,MATCH(E$1,INDIRECT("Table!A" &amp; $X188):INDIRECT("Table!" &amp; $AA$210 &amp; $X188),0))))/1024)</f>
        <v/>
      </c>
      <c r="F188" s="24" t="str">
        <f ca="1">IF(ISERROR(MATCH(F$1,INDIRECT("Table!A"&amp;$X188):INDIRECT("Table!" &amp; $AA$210 &amp; $X188),0)),"",INDIRECT(CONCATENATE("Table!",ADDRESS($T188,MATCH(F$1,INDIRECT("Table!A" &amp; $X188):INDIRECT("Table!" &amp; $AA$210 &amp; $X188),0))))/1024)</f>
        <v/>
      </c>
      <c r="G188" s="24" t="str">
        <f ca="1">IF(ISERROR(MATCH(G$1,INDIRECT("Table!A"&amp;$X188):INDIRECT("Table!" &amp; $AA$210 &amp; $X188),0)),"",INDIRECT(CONCATENATE("Table!",ADDRESS($T188,MATCH(G$1,INDIRECT("Table!A" &amp; $X188):INDIRECT("Table!" &amp; $AA$210 &amp; $X188),0))))/1024)</f>
        <v/>
      </c>
      <c r="H188" s="24" t="str">
        <f ca="1">IF(ISERROR(MATCH(H$1,INDIRECT("Table!A"&amp;$X188):INDIRECT("Table!" &amp; $AA$210 &amp; $X188),0)),"",INDIRECT(CONCATENATE("Table!",ADDRESS($T188,MATCH(H$1,INDIRECT("Table!A" &amp; $X188):INDIRECT("Table!" &amp; $AA$210 &amp; $X188),0))))/1024)</f>
        <v/>
      </c>
      <c r="K188" s="24" t="str">
        <f ca="1">IF(ISERROR(MATCH(L$1,INDIRECT("Table!A"&amp;$X188):INDIRECT("Table!" &amp; $AA$210 &amp; $X188),0)),"",INDIRECT(CONCATENATE("Table!",ADDRESS($T188,MATCH(L$1,INDIRECT("Table!A" &amp; $X188):INDIRECT("Table!" &amp; $AA$210 &amp; $X188),0))))/1024)</f>
        <v/>
      </c>
      <c r="L188" s="24" t="str">
        <f ca="1">IF(ISERROR(MATCH(M$1,INDIRECT("Table!A"&amp;$X188):INDIRECT("Table!" &amp; $AA$210 &amp; $X188),0)),"",INDIRECT(CONCATENATE("Table!",ADDRESS($T188,MATCH(M$1,INDIRECT("Table!A" &amp; $X188):INDIRECT("Table!" &amp; $AA$210 &amp; $X188),0))))/1024)</f>
        <v/>
      </c>
      <c r="M188" s="24" t="str">
        <f ca="1">IF(ISERROR(MATCH(N$1,INDIRECT("Table!A"&amp;$X188):INDIRECT("Table!" &amp; $AA$210 &amp; $X188),0)),"",INDIRECT(CONCATENATE("Table!",ADDRESS($T188,MATCH(N$1,INDIRECT("Table!A" &amp; $X188):INDIRECT("Table!" &amp; $AA$210 &amp; $X188),0))))/1024)</f>
        <v/>
      </c>
      <c r="N188" s="24" t="str">
        <f ca="1">IF(ISERROR(MATCH(O$1,INDIRECT("Table!A"&amp;$X188):INDIRECT("Table!" &amp; $AA$210 &amp; $X188),0)),"",INDIRECT(CONCATENATE("Table!",ADDRESS($T188,MATCH(O$1,INDIRECT("Table!A" &amp; $X188):INDIRECT("Table!" &amp; $AA$210 &amp; $X188),0))))/1024)</f>
        <v/>
      </c>
      <c r="O188" s="24"/>
      <c r="P188" s="276"/>
      <c r="Q188" s="24"/>
      <c r="R188" s="95"/>
      <c r="S188" s="95"/>
      <c r="T188" s="24"/>
      <c r="U188" s="95"/>
      <c r="V188" s="95"/>
      <c r="W188" s="95"/>
      <c r="X188" s="24"/>
      <c r="Y188" s="95"/>
      <c r="Z188" s="95"/>
      <c r="AA188" s="95"/>
    </row>
    <row r="189" spans="2:27">
      <c r="B189" s="24" t="str">
        <f ca="1">IF(ISERROR(MATCH(B$1,INDIRECT("Table!A"&amp;$X189):INDIRECT("Table!" &amp; $AA$210 &amp; $X189),0)),"",INDIRECT(CONCATENATE("Table!",ADDRESS($T189,MATCH(B$1,INDIRECT("Table!A" &amp; $X189):INDIRECT("Table!" &amp; $AA$210 &amp; $X189),0))))/1024)</f>
        <v/>
      </c>
      <c r="C189" s="24" t="str">
        <f ca="1">IF(ISERROR(MATCH(C$1,INDIRECT("Table!A"&amp;$X189):INDIRECT("Table!" &amp; $AA$210 &amp; $X189),0)),"",INDIRECT(CONCATENATE("Table!",ADDRESS($T189,MATCH(C$1,INDIRECT("Table!A" &amp; $X189):INDIRECT("Table!" &amp; $AA$210 &amp; $X189),0))))/1024)</f>
        <v/>
      </c>
      <c r="D189" s="24" t="str">
        <f ca="1">IF(ISERROR(MATCH(D$1,INDIRECT("Table!A"&amp;$X189):INDIRECT("Table!" &amp; $AA$210 &amp; $X189),0)),"",INDIRECT(CONCATENATE("Table!",ADDRESS($T189,MATCH(D$1,INDIRECT("Table!A" &amp; $X189):INDIRECT("Table!" &amp; $AA$210 &amp; $X189),0))))/1024)</f>
        <v/>
      </c>
      <c r="E189" s="24" t="str">
        <f ca="1">IF(ISERROR(MATCH(E$1,INDIRECT("Table!A"&amp;$X189):INDIRECT("Table!" &amp; $AA$210 &amp; $X189),0)),"",INDIRECT(CONCATENATE("Table!",ADDRESS($T189,MATCH(E$1,INDIRECT("Table!A" &amp; $X189):INDIRECT("Table!" &amp; $AA$210 &amp; $X189),0))))/1024)</f>
        <v/>
      </c>
      <c r="F189" s="24" t="str">
        <f ca="1">IF(ISERROR(MATCH(F$1,INDIRECT("Table!A"&amp;$X189):INDIRECT("Table!" &amp; $AA$210 &amp; $X189),0)),"",INDIRECT(CONCATENATE("Table!",ADDRESS($T189,MATCH(F$1,INDIRECT("Table!A" &amp; $X189):INDIRECT("Table!" &amp; $AA$210 &amp; $X189),0))))/1024)</f>
        <v/>
      </c>
      <c r="G189" s="24" t="str">
        <f ca="1">IF(ISERROR(MATCH(G$1,INDIRECT("Table!A"&amp;$X189):INDIRECT("Table!" &amp; $AA$210 &amp; $X189),0)),"",INDIRECT(CONCATENATE("Table!",ADDRESS($T189,MATCH(G$1,INDIRECT("Table!A" &amp; $X189):INDIRECT("Table!" &amp; $AA$210 &amp; $X189),0))))/1024)</f>
        <v/>
      </c>
      <c r="H189" s="24" t="str">
        <f ca="1">IF(ISERROR(MATCH(H$1,INDIRECT("Table!A"&amp;$X189):INDIRECT("Table!" &amp; $AA$210 &amp; $X189),0)),"",INDIRECT(CONCATENATE("Table!",ADDRESS($T189,MATCH(H$1,INDIRECT("Table!A" &amp; $X189):INDIRECT("Table!" &amp; $AA$210 &amp; $X189),0))))/1024)</f>
        <v/>
      </c>
      <c r="K189" s="24" t="str">
        <f ca="1">IF(ISERROR(MATCH(L$1,INDIRECT("Table!A"&amp;$X189):INDIRECT("Table!" &amp; $AA$210 &amp; $X189),0)),"",INDIRECT(CONCATENATE("Table!",ADDRESS($T189,MATCH(L$1,INDIRECT("Table!A" &amp; $X189):INDIRECT("Table!" &amp; $AA$210 &amp; $X189),0))))/1024)</f>
        <v/>
      </c>
      <c r="L189" s="24" t="str">
        <f ca="1">IF(ISERROR(MATCH(M$1,INDIRECT("Table!A"&amp;$X189):INDIRECT("Table!" &amp; $AA$210 &amp; $X189),0)),"",INDIRECT(CONCATENATE("Table!",ADDRESS($T189,MATCH(M$1,INDIRECT("Table!A" &amp; $X189):INDIRECT("Table!" &amp; $AA$210 &amp; $X189),0))))/1024)</f>
        <v/>
      </c>
      <c r="M189" s="24" t="str">
        <f ca="1">IF(ISERROR(MATCH(N$1,INDIRECT("Table!A"&amp;$X189):INDIRECT("Table!" &amp; $AA$210 &amp; $X189),0)),"",INDIRECT(CONCATENATE("Table!",ADDRESS($T189,MATCH(N$1,INDIRECT("Table!A" &amp; $X189):INDIRECT("Table!" &amp; $AA$210 &amp; $X189),0))))/1024)</f>
        <v/>
      </c>
      <c r="N189" s="24" t="str">
        <f ca="1">IF(ISERROR(MATCH(O$1,INDIRECT("Table!A"&amp;$X189):INDIRECT("Table!" &amp; $AA$210 &amp; $X189),0)),"",INDIRECT(CONCATENATE("Table!",ADDRESS($T189,MATCH(O$1,INDIRECT("Table!A" &amp; $X189):INDIRECT("Table!" &amp; $AA$210 &amp; $X189),0))))/1024)</f>
        <v/>
      </c>
      <c r="O189" s="24"/>
      <c r="P189" s="276"/>
      <c r="Q189" s="24"/>
      <c r="R189" s="94"/>
      <c r="S189" s="94"/>
      <c r="T189" s="24"/>
      <c r="U189" s="94"/>
      <c r="V189" s="94"/>
      <c r="W189" s="94"/>
      <c r="X189" s="24"/>
      <c r="Y189" s="94"/>
      <c r="Z189" s="94"/>
      <c r="AA189" s="94"/>
    </row>
    <row r="190" spans="2:27">
      <c r="B190" s="24" t="str">
        <f ca="1">IF(ISERROR(MATCH(B$1,INDIRECT("Table!A"&amp;$X190):INDIRECT("Table!" &amp; $AA$210 &amp; $X190),0)),"",INDIRECT(CONCATENATE("Table!",ADDRESS($T190,MATCH(B$1,INDIRECT("Table!A" &amp; $X190):INDIRECT("Table!" &amp; $AA$210 &amp; $X190),0))))/1024)</f>
        <v/>
      </c>
      <c r="C190" s="24" t="str">
        <f ca="1">IF(ISERROR(MATCH(C$1,INDIRECT("Table!A"&amp;$X190):INDIRECT("Table!" &amp; $AA$210 &amp; $X190),0)),"",INDIRECT(CONCATENATE("Table!",ADDRESS($T190,MATCH(C$1,INDIRECT("Table!A" &amp; $X190):INDIRECT("Table!" &amp; $AA$210 &amp; $X190),0))))/1024)</f>
        <v/>
      </c>
      <c r="D190" s="24" t="str">
        <f ca="1">IF(ISERROR(MATCH(D$1,INDIRECT("Table!A"&amp;$X190):INDIRECT("Table!" &amp; $AA$210 &amp; $X190),0)),"",INDIRECT(CONCATENATE("Table!",ADDRESS($T190,MATCH(D$1,INDIRECT("Table!A" &amp; $X190):INDIRECT("Table!" &amp; $AA$210 &amp; $X190),0))))/1024)</f>
        <v/>
      </c>
      <c r="E190" s="24" t="str">
        <f ca="1">IF(ISERROR(MATCH(E$1,INDIRECT("Table!A"&amp;$X190):INDIRECT("Table!" &amp; $AA$210 &amp; $X190),0)),"",INDIRECT(CONCATENATE("Table!",ADDRESS($T190,MATCH(E$1,INDIRECT("Table!A" &amp; $X190):INDIRECT("Table!" &amp; $AA$210 &amp; $X190),0))))/1024)</f>
        <v/>
      </c>
      <c r="F190" s="24" t="str">
        <f ca="1">IF(ISERROR(MATCH(F$1,INDIRECT("Table!A"&amp;$X190):INDIRECT("Table!" &amp; $AA$210 &amp; $X190),0)),"",INDIRECT(CONCATENATE("Table!",ADDRESS($T190,MATCH(F$1,INDIRECT("Table!A" &amp; $X190):INDIRECT("Table!" &amp; $AA$210 &amp; $X190),0))))/1024)</f>
        <v/>
      </c>
      <c r="G190" s="24" t="str">
        <f ca="1">IF(ISERROR(MATCH(G$1,INDIRECT("Table!A"&amp;$X190):INDIRECT("Table!" &amp; $AA$210 &amp; $X190),0)),"",INDIRECT(CONCATENATE("Table!",ADDRESS($T190,MATCH(G$1,INDIRECT("Table!A" &amp; $X190):INDIRECT("Table!" &amp; $AA$210 &amp; $X190),0))))/1024)</f>
        <v/>
      </c>
      <c r="H190" s="24" t="str">
        <f ca="1">IF(ISERROR(MATCH(H$1,INDIRECT("Table!A"&amp;$X190):INDIRECT("Table!" &amp; $AA$210 &amp; $X190),0)),"",INDIRECT(CONCATENATE("Table!",ADDRESS($T190,MATCH(H$1,INDIRECT("Table!A" &amp; $X190):INDIRECT("Table!" &amp; $AA$210 &amp; $X190),0))))/1024)</f>
        <v/>
      </c>
      <c r="K190" s="24" t="str">
        <f ca="1">IF(ISERROR(MATCH(L$1,INDIRECT("Table!A"&amp;$X190):INDIRECT("Table!" &amp; $AA$210 &amp; $X190),0)),"",INDIRECT(CONCATENATE("Table!",ADDRESS($T190,MATCH(L$1,INDIRECT("Table!A" &amp; $X190):INDIRECT("Table!" &amp; $AA$210 &amp; $X190),0))))/1024)</f>
        <v/>
      </c>
      <c r="L190" s="24" t="str">
        <f ca="1">IF(ISERROR(MATCH(M$1,INDIRECT("Table!A"&amp;$X190):INDIRECT("Table!" &amp; $AA$210 &amp; $X190),0)),"",INDIRECT(CONCATENATE("Table!",ADDRESS($T190,MATCH(M$1,INDIRECT("Table!A" &amp; $X190):INDIRECT("Table!" &amp; $AA$210 &amp; $X190),0))))/1024)</f>
        <v/>
      </c>
      <c r="M190" s="24" t="str">
        <f ca="1">IF(ISERROR(MATCH(N$1,INDIRECT("Table!A"&amp;$X190):INDIRECT("Table!" &amp; $AA$210 &amp; $X190),0)),"",INDIRECT(CONCATENATE("Table!",ADDRESS($T190,MATCH(N$1,INDIRECT("Table!A" &amp; $X190):INDIRECT("Table!" &amp; $AA$210 &amp; $X190),0))))/1024)</f>
        <v/>
      </c>
      <c r="N190" s="24" t="str">
        <f ca="1">IF(ISERROR(MATCH(O$1,INDIRECT("Table!A"&amp;$X190):INDIRECT("Table!" &amp; $AA$210 &amp; $X190),0)),"",INDIRECT(CONCATENATE("Table!",ADDRESS($T190,MATCH(O$1,INDIRECT("Table!A" &amp; $X190):INDIRECT("Table!" &amp; $AA$210 &amp; $X190),0))))/1024)</f>
        <v/>
      </c>
      <c r="O190" s="24"/>
      <c r="P190" s="276"/>
      <c r="Q190" s="24"/>
      <c r="R190" s="93"/>
      <c r="S190" s="93"/>
      <c r="T190" s="24"/>
      <c r="U190" s="93"/>
      <c r="V190" s="93"/>
      <c r="W190" s="93"/>
      <c r="X190" s="24"/>
      <c r="Y190" s="93"/>
      <c r="Z190" s="93"/>
      <c r="AA190" s="93"/>
    </row>
    <row r="191" spans="2:27">
      <c r="B191" s="24" t="str">
        <f ca="1">IF(ISERROR(MATCH(B$1,INDIRECT("Table!A"&amp;$X191):INDIRECT("Table!" &amp; $AA$210 &amp; $X191),0)),"",INDIRECT(CONCATENATE("Table!",ADDRESS($T191,MATCH(B$1,INDIRECT("Table!A" &amp; $X191):INDIRECT("Table!" &amp; $AA$210 &amp; $X191),0))))/1024)</f>
        <v/>
      </c>
      <c r="C191" s="24" t="str">
        <f ca="1">IF(ISERROR(MATCH(C$1,INDIRECT("Table!A"&amp;$X191):INDIRECT("Table!" &amp; $AA$210 &amp; $X191),0)),"",INDIRECT(CONCATENATE("Table!",ADDRESS($T191,MATCH(C$1,INDIRECT("Table!A" &amp; $X191):INDIRECT("Table!" &amp; $AA$210 &amp; $X191),0))))/1024)</f>
        <v/>
      </c>
      <c r="D191" s="24" t="str">
        <f ca="1">IF(ISERROR(MATCH(D$1,INDIRECT("Table!A"&amp;$X191):INDIRECT("Table!" &amp; $AA$210 &amp; $X191),0)),"",INDIRECT(CONCATENATE("Table!",ADDRESS($T191,MATCH(D$1,INDIRECT("Table!A" &amp; $X191):INDIRECT("Table!" &amp; $AA$210 &amp; $X191),0))))/1024)</f>
        <v/>
      </c>
      <c r="E191" s="24" t="str">
        <f ca="1">IF(ISERROR(MATCH(E$1,INDIRECT("Table!A"&amp;$X191):INDIRECT("Table!" &amp; $AA$210 &amp; $X191),0)),"",INDIRECT(CONCATENATE("Table!",ADDRESS($T191,MATCH(E$1,INDIRECT("Table!A" &amp; $X191):INDIRECT("Table!" &amp; $AA$210 &amp; $X191),0))))/1024)</f>
        <v/>
      </c>
      <c r="F191" s="24" t="str">
        <f ca="1">IF(ISERROR(MATCH(F$1,INDIRECT("Table!A"&amp;$X191):INDIRECT("Table!" &amp; $AA$210 &amp; $X191),0)),"",INDIRECT(CONCATENATE("Table!",ADDRESS($T191,MATCH(F$1,INDIRECT("Table!A" &amp; $X191):INDIRECT("Table!" &amp; $AA$210 &amp; $X191),0))))/1024)</f>
        <v/>
      </c>
      <c r="G191" s="24" t="str">
        <f ca="1">IF(ISERROR(MATCH(G$1,INDIRECT("Table!A"&amp;$X191):INDIRECT("Table!" &amp; $AA$210 &amp; $X191),0)),"",INDIRECT(CONCATENATE("Table!",ADDRESS($T191,MATCH(G$1,INDIRECT("Table!A" &amp; $X191):INDIRECT("Table!" &amp; $AA$210 &amp; $X191),0))))/1024)</f>
        <v/>
      </c>
      <c r="H191" s="24" t="str">
        <f ca="1">IF(ISERROR(MATCH(H$1,INDIRECT("Table!A"&amp;$X191):INDIRECT("Table!" &amp; $AA$210 &amp; $X191),0)),"",INDIRECT(CONCATENATE("Table!",ADDRESS($T191,MATCH(H$1,INDIRECT("Table!A" &amp; $X191):INDIRECT("Table!" &amp; $AA$210 &amp; $X191),0))))/1024)</f>
        <v/>
      </c>
      <c r="K191" s="24" t="str">
        <f ca="1">IF(ISERROR(MATCH(L$1,INDIRECT("Table!A"&amp;$X191):INDIRECT("Table!" &amp; $AA$210 &amp; $X191),0)),"",INDIRECT(CONCATENATE("Table!",ADDRESS($T191,MATCH(L$1,INDIRECT("Table!A" &amp; $X191):INDIRECT("Table!" &amp; $AA$210 &amp; $X191),0))))/1024)</f>
        <v/>
      </c>
      <c r="L191" s="24" t="str">
        <f ca="1">IF(ISERROR(MATCH(M$1,INDIRECT("Table!A"&amp;$X191):INDIRECT("Table!" &amp; $AA$210 &amp; $X191),0)),"",INDIRECT(CONCATENATE("Table!",ADDRESS($T191,MATCH(M$1,INDIRECT("Table!A" &amp; $X191):INDIRECT("Table!" &amp; $AA$210 &amp; $X191),0))))/1024)</f>
        <v/>
      </c>
      <c r="M191" s="24" t="str">
        <f ca="1">IF(ISERROR(MATCH(N$1,INDIRECT("Table!A"&amp;$X191):INDIRECT("Table!" &amp; $AA$210 &amp; $X191),0)),"",INDIRECT(CONCATENATE("Table!",ADDRESS($T191,MATCH(N$1,INDIRECT("Table!A" &amp; $X191):INDIRECT("Table!" &amp; $AA$210 &amp; $X191),0))))/1024)</f>
        <v/>
      </c>
      <c r="N191" s="24" t="str">
        <f ca="1">IF(ISERROR(MATCH(O$1,INDIRECT("Table!A"&amp;$X191):INDIRECT("Table!" &amp; $AA$210 &amp; $X191),0)),"",INDIRECT(CONCATENATE("Table!",ADDRESS($T191,MATCH(O$1,INDIRECT("Table!A" &amp; $X191):INDIRECT("Table!" &amp; $AA$210 &amp; $X191),0))))/1024)</f>
        <v/>
      </c>
      <c r="O191" s="24"/>
      <c r="P191" s="276"/>
      <c r="Q191" s="24"/>
      <c r="R191" s="92"/>
      <c r="S191" s="92"/>
      <c r="T191" s="24"/>
      <c r="U191" s="92"/>
      <c r="V191" s="92"/>
      <c r="W191" s="92"/>
      <c r="X191" s="24"/>
      <c r="Y191" s="92"/>
      <c r="Z191" s="92"/>
      <c r="AA191" s="92"/>
    </row>
    <row r="192" spans="2:27">
      <c r="B192" s="24" t="str">
        <f ca="1">IF(ISERROR(MATCH(B$1,INDIRECT("Table!A"&amp;$X192):INDIRECT("Table!" &amp; $AA$210 &amp; $X192),0)),"",INDIRECT(CONCATENATE("Table!",ADDRESS($T192,MATCH(B$1,INDIRECT("Table!A" &amp; $X192):INDIRECT("Table!" &amp; $AA$210 &amp; $X192),0))))/1024)</f>
        <v/>
      </c>
      <c r="C192" s="24" t="str">
        <f ca="1">IF(ISERROR(MATCH(C$1,INDIRECT("Table!A"&amp;$X192):INDIRECT("Table!" &amp; $AA$210 &amp; $X192),0)),"",INDIRECT(CONCATENATE("Table!",ADDRESS($T192,MATCH(C$1,INDIRECT("Table!A" &amp; $X192):INDIRECT("Table!" &amp; $AA$210 &amp; $X192),0))))/1024)</f>
        <v/>
      </c>
      <c r="D192" s="24" t="str">
        <f ca="1">IF(ISERROR(MATCH(D$1,INDIRECT("Table!A"&amp;$X192):INDIRECT("Table!" &amp; $AA$210 &amp; $X192),0)),"",INDIRECT(CONCATENATE("Table!",ADDRESS($T192,MATCH(D$1,INDIRECT("Table!A" &amp; $X192):INDIRECT("Table!" &amp; $AA$210 &amp; $X192),0))))/1024)</f>
        <v/>
      </c>
      <c r="E192" s="24" t="str">
        <f ca="1">IF(ISERROR(MATCH(E$1,INDIRECT("Table!A"&amp;$X192):INDIRECT("Table!" &amp; $AA$210 &amp; $X192),0)),"",INDIRECT(CONCATENATE("Table!",ADDRESS($T192,MATCH(E$1,INDIRECT("Table!A" &amp; $X192):INDIRECT("Table!" &amp; $AA$210 &amp; $X192),0))))/1024)</f>
        <v/>
      </c>
      <c r="F192" s="24" t="str">
        <f ca="1">IF(ISERROR(MATCH(F$1,INDIRECT("Table!A"&amp;$X192):INDIRECT("Table!" &amp; $AA$210 &amp; $X192),0)),"",INDIRECT(CONCATENATE("Table!",ADDRESS($T192,MATCH(F$1,INDIRECT("Table!A" &amp; $X192):INDIRECT("Table!" &amp; $AA$210 &amp; $X192),0))))/1024)</f>
        <v/>
      </c>
      <c r="G192" s="24" t="str">
        <f ca="1">IF(ISERROR(MATCH(G$1,INDIRECT("Table!A"&amp;$X192):INDIRECT("Table!" &amp; $AA$210 &amp; $X192),0)),"",INDIRECT(CONCATENATE("Table!",ADDRESS($T192,MATCH(G$1,INDIRECT("Table!A" &amp; $X192):INDIRECT("Table!" &amp; $AA$210 &amp; $X192),0))))/1024)</f>
        <v/>
      </c>
      <c r="H192" s="24" t="str">
        <f ca="1">IF(ISERROR(MATCH(H$1,INDIRECT("Table!A"&amp;$X192):INDIRECT("Table!" &amp; $AA$210 &amp; $X192),0)),"",INDIRECT(CONCATENATE("Table!",ADDRESS($T192,MATCH(H$1,INDIRECT("Table!A" &amp; $X192):INDIRECT("Table!" &amp; $AA$210 &amp; $X192),0))))/1024)</f>
        <v/>
      </c>
      <c r="K192" s="24" t="str">
        <f ca="1">IF(ISERROR(MATCH(L$1,INDIRECT("Table!A"&amp;$X192):INDIRECT("Table!" &amp; $AA$210 &amp; $X192),0)),"",INDIRECT(CONCATENATE("Table!",ADDRESS($T192,MATCH(L$1,INDIRECT("Table!A" &amp; $X192):INDIRECT("Table!" &amp; $AA$210 &amp; $X192),0))))/1024)</f>
        <v/>
      </c>
      <c r="L192" s="24" t="str">
        <f ca="1">IF(ISERROR(MATCH(M$1,INDIRECT("Table!A"&amp;$X192):INDIRECT("Table!" &amp; $AA$210 &amp; $X192),0)),"",INDIRECT(CONCATENATE("Table!",ADDRESS($T192,MATCH(M$1,INDIRECT("Table!A" &amp; $X192):INDIRECT("Table!" &amp; $AA$210 &amp; $X192),0))))/1024)</f>
        <v/>
      </c>
      <c r="M192" s="24" t="str">
        <f ca="1">IF(ISERROR(MATCH(N$1,INDIRECT("Table!A"&amp;$X192):INDIRECT("Table!" &amp; $AA$210 &amp; $X192),0)),"",INDIRECT(CONCATENATE("Table!",ADDRESS($T192,MATCH(N$1,INDIRECT("Table!A" &amp; $X192):INDIRECT("Table!" &amp; $AA$210 &amp; $X192),0))))/1024)</f>
        <v/>
      </c>
      <c r="N192" s="24" t="str">
        <f ca="1">IF(ISERROR(MATCH(O$1,INDIRECT("Table!A"&amp;$X192):INDIRECT("Table!" &amp; $AA$210 &amp; $X192),0)),"",INDIRECT(CONCATENATE("Table!",ADDRESS($T192,MATCH(O$1,INDIRECT("Table!A" &amp; $X192):INDIRECT("Table!" &amp; $AA$210 &amp; $X192),0))))/1024)</f>
        <v/>
      </c>
      <c r="O192" s="24"/>
      <c r="P192" s="276"/>
      <c r="Q192" s="24"/>
      <c r="R192" s="81"/>
      <c r="S192" s="81"/>
      <c r="T192" s="24"/>
      <c r="U192" s="81"/>
      <c r="V192" s="81"/>
      <c r="W192" s="81"/>
      <c r="X192" s="24"/>
      <c r="Y192" s="81"/>
      <c r="Z192" s="81"/>
      <c r="AA192" s="81"/>
    </row>
    <row r="193" spans="2:27">
      <c r="B193" s="24" t="str">
        <f ca="1">IF(ISERROR(MATCH(B$1,INDIRECT("Table!A"&amp;$X193):INDIRECT("Table!" &amp; $AA$210 &amp; $X193),0)),"",INDIRECT(CONCATENATE("Table!",ADDRESS($T193,MATCH(B$1,INDIRECT("Table!A" &amp; $X193):INDIRECT("Table!" &amp; $AA$210 &amp; $X193),0))))/1024)</f>
        <v/>
      </c>
      <c r="C193" s="24" t="str">
        <f ca="1">IF(ISERROR(MATCH(C$1,INDIRECT("Table!A"&amp;$X193):INDIRECT("Table!" &amp; $AA$210 &amp; $X193),0)),"",INDIRECT(CONCATENATE("Table!",ADDRESS($T193,MATCH(C$1,INDIRECT("Table!A" &amp; $X193):INDIRECT("Table!" &amp; $AA$210 &amp; $X193),0))))/1024)</f>
        <v/>
      </c>
      <c r="D193" s="24" t="str">
        <f ca="1">IF(ISERROR(MATCH(D$1,INDIRECT("Table!A"&amp;$X193):INDIRECT("Table!" &amp; $AA$210 &amp; $X193),0)),"",INDIRECT(CONCATENATE("Table!",ADDRESS($T193,MATCH(D$1,INDIRECT("Table!A" &amp; $X193):INDIRECT("Table!" &amp; $AA$210 &amp; $X193),0))))/1024)</f>
        <v/>
      </c>
      <c r="E193" s="24" t="str">
        <f ca="1">IF(ISERROR(MATCH(E$1,INDIRECT("Table!A"&amp;$X193):INDIRECT("Table!" &amp; $AA$210 &amp; $X193),0)),"",INDIRECT(CONCATENATE("Table!",ADDRESS($T193,MATCH(E$1,INDIRECT("Table!A" &amp; $X193):INDIRECT("Table!" &amp; $AA$210 &amp; $X193),0))))/1024)</f>
        <v/>
      </c>
      <c r="F193" s="24" t="str">
        <f ca="1">IF(ISERROR(MATCH(F$1,INDIRECT("Table!A"&amp;$X193):INDIRECT("Table!" &amp; $AA$210 &amp; $X193),0)),"",INDIRECT(CONCATENATE("Table!",ADDRESS($T193,MATCH(F$1,INDIRECT("Table!A" &amp; $X193):INDIRECT("Table!" &amp; $AA$210 &amp; $X193),0))))/1024)</f>
        <v/>
      </c>
      <c r="G193" s="24" t="str">
        <f ca="1">IF(ISERROR(MATCH(G$1,INDIRECT("Table!A"&amp;$X193):INDIRECT("Table!" &amp; $AA$210 &amp; $X193),0)),"",INDIRECT(CONCATENATE("Table!",ADDRESS($T193,MATCH(G$1,INDIRECT("Table!A" &amp; $X193):INDIRECT("Table!" &amp; $AA$210 &amp; $X193),0))))/1024)</f>
        <v/>
      </c>
      <c r="H193" s="24" t="str">
        <f ca="1">IF(ISERROR(MATCH(H$1,INDIRECT("Table!A"&amp;$X193):INDIRECT("Table!" &amp; $AA$210 &amp; $X193),0)),"",INDIRECT(CONCATENATE("Table!",ADDRESS($T193,MATCH(H$1,INDIRECT("Table!A" &amp; $X193):INDIRECT("Table!" &amp; $AA$210 &amp; $X193),0))))/1024)</f>
        <v/>
      </c>
      <c r="K193" s="24" t="str">
        <f ca="1">IF(ISERROR(MATCH(L$1,INDIRECT("Table!A"&amp;$X193):INDIRECT("Table!" &amp; $AA$210 &amp; $X193),0)),"",INDIRECT(CONCATENATE("Table!",ADDRESS($T193,MATCH(L$1,INDIRECT("Table!A" &amp; $X193):INDIRECT("Table!" &amp; $AA$210 &amp; $X193),0))))/1024)</f>
        <v/>
      </c>
      <c r="L193" s="24" t="str">
        <f ca="1">IF(ISERROR(MATCH(M$1,INDIRECT("Table!A"&amp;$X193):INDIRECT("Table!" &amp; $AA$210 &amp; $X193),0)),"",INDIRECT(CONCATENATE("Table!",ADDRESS($T193,MATCH(M$1,INDIRECT("Table!A" &amp; $X193):INDIRECT("Table!" &amp; $AA$210 &amp; $X193),0))))/1024)</f>
        <v/>
      </c>
      <c r="M193" s="24" t="str">
        <f ca="1">IF(ISERROR(MATCH(N$1,INDIRECT("Table!A"&amp;$X193):INDIRECT("Table!" &amp; $AA$210 &amp; $X193),0)),"",INDIRECT(CONCATENATE("Table!",ADDRESS($T193,MATCH(N$1,INDIRECT("Table!A" &amp; $X193):INDIRECT("Table!" &amp; $AA$210 &amp; $X193),0))))/1024)</f>
        <v/>
      </c>
      <c r="N193" s="24" t="str">
        <f ca="1">IF(ISERROR(MATCH(O$1,INDIRECT("Table!A"&amp;$X193):INDIRECT("Table!" &amp; $AA$210 &amp; $X193),0)),"",INDIRECT(CONCATENATE("Table!",ADDRESS($T193,MATCH(O$1,INDIRECT("Table!A" &amp; $X193):INDIRECT("Table!" &amp; $AA$210 &amp; $X193),0))))/1024)</f>
        <v/>
      </c>
      <c r="O193" s="24"/>
      <c r="P193" s="276"/>
      <c r="Q193" s="24"/>
      <c r="R193" s="90"/>
      <c r="S193" s="90"/>
      <c r="T193" s="24"/>
      <c r="U193" s="90"/>
      <c r="V193" s="90"/>
      <c r="W193" s="90"/>
      <c r="X193" s="24"/>
      <c r="Y193" s="90"/>
      <c r="Z193" s="90"/>
      <c r="AA193" s="90"/>
    </row>
    <row r="194" spans="2:27">
      <c r="B194" s="24" t="str">
        <f ca="1">IF(ISERROR(MATCH(B$1,INDIRECT("Table!A"&amp;$X194):INDIRECT("Table!" &amp; $AA$210 &amp; $X194),0)),"",INDIRECT(CONCATENATE("Table!",ADDRESS($T194,MATCH(B$1,INDIRECT("Table!A" &amp; $X194):INDIRECT("Table!" &amp; $AA$210 &amp; $X194),0))))/1024)</f>
        <v/>
      </c>
      <c r="C194" s="24" t="str">
        <f ca="1">IF(ISERROR(MATCH(C$1,INDIRECT("Table!A"&amp;$X194):INDIRECT("Table!" &amp; $AA$210 &amp; $X194),0)),"",INDIRECT(CONCATENATE("Table!",ADDRESS($T194,MATCH(C$1,INDIRECT("Table!A" &amp; $X194):INDIRECT("Table!" &amp; $AA$210 &amp; $X194),0))))/1024)</f>
        <v/>
      </c>
      <c r="D194" s="24" t="str">
        <f ca="1">IF(ISERROR(MATCH(D$1,INDIRECT("Table!A"&amp;$X194):INDIRECT("Table!" &amp; $AA$210 &amp; $X194),0)),"",INDIRECT(CONCATENATE("Table!",ADDRESS($T194,MATCH(D$1,INDIRECT("Table!A" &amp; $X194):INDIRECT("Table!" &amp; $AA$210 &amp; $X194),0))))/1024)</f>
        <v/>
      </c>
      <c r="E194" s="24" t="str">
        <f ca="1">IF(ISERROR(MATCH(E$1,INDIRECT("Table!A"&amp;$X194):INDIRECT("Table!" &amp; $AA$210 &amp; $X194),0)),"",INDIRECT(CONCATENATE("Table!",ADDRESS($T194,MATCH(E$1,INDIRECT("Table!A" &amp; $X194):INDIRECT("Table!" &amp; $AA$210 &amp; $X194),0))))/1024)</f>
        <v/>
      </c>
      <c r="F194" s="24" t="str">
        <f ca="1">IF(ISERROR(MATCH(F$1,INDIRECT("Table!A"&amp;$X194):INDIRECT("Table!" &amp; $AA$210 &amp; $X194),0)),"",INDIRECT(CONCATENATE("Table!",ADDRESS($T194,MATCH(F$1,INDIRECT("Table!A" &amp; $X194):INDIRECT("Table!" &amp; $AA$210 &amp; $X194),0))))/1024)</f>
        <v/>
      </c>
      <c r="G194" s="24" t="str">
        <f ca="1">IF(ISERROR(MATCH(G$1,INDIRECT("Table!A"&amp;$X194):INDIRECT("Table!" &amp; $AA$210 &amp; $X194),0)),"",INDIRECT(CONCATENATE("Table!",ADDRESS($T194,MATCH(G$1,INDIRECT("Table!A" &amp; $X194):INDIRECT("Table!" &amp; $AA$210 &amp; $X194),0))))/1024)</f>
        <v/>
      </c>
      <c r="H194" s="24" t="str">
        <f ca="1">IF(ISERROR(MATCH(H$1,INDIRECT("Table!A"&amp;$X194):INDIRECT("Table!" &amp; $AA$210 &amp; $X194),0)),"",INDIRECT(CONCATENATE("Table!",ADDRESS($T194,MATCH(H$1,INDIRECT("Table!A" &amp; $X194):INDIRECT("Table!" &amp; $AA$210 &amp; $X194),0))))/1024)</f>
        <v/>
      </c>
      <c r="K194" s="24" t="str">
        <f ca="1">IF(ISERROR(MATCH(L$1,INDIRECT("Table!A"&amp;$X194):INDIRECT("Table!" &amp; $AA$210 &amp; $X194),0)),"",INDIRECT(CONCATENATE("Table!",ADDRESS($T194,MATCH(L$1,INDIRECT("Table!A" &amp; $X194):INDIRECT("Table!" &amp; $AA$210 &amp; $X194),0))))/1024)</f>
        <v/>
      </c>
      <c r="L194" s="24" t="str">
        <f ca="1">IF(ISERROR(MATCH(M$1,INDIRECT("Table!A"&amp;$X194):INDIRECT("Table!" &amp; $AA$210 &amp; $X194),0)),"",INDIRECT(CONCATENATE("Table!",ADDRESS($T194,MATCH(M$1,INDIRECT("Table!A" &amp; $X194):INDIRECT("Table!" &amp; $AA$210 &amp; $X194),0))))/1024)</f>
        <v/>
      </c>
      <c r="M194" s="24" t="str">
        <f ca="1">IF(ISERROR(MATCH(N$1,INDIRECT("Table!A"&amp;$X194):INDIRECT("Table!" &amp; $AA$210 &amp; $X194),0)),"",INDIRECT(CONCATENATE("Table!",ADDRESS($T194,MATCH(N$1,INDIRECT("Table!A" &amp; $X194):INDIRECT("Table!" &amp; $AA$210 &amp; $X194),0))))/1024)</f>
        <v/>
      </c>
      <c r="N194" s="24" t="str">
        <f ca="1">IF(ISERROR(MATCH(O$1,INDIRECT("Table!A"&amp;$X194):INDIRECT("Table!" &amp; $AA$210 &amp; $X194),0)),"",INDIRECT(CONCATENATE("Table!",ADDRESS($T194,MATCH(O$1,INDIRECT("Table!A" &amp; $X194):INDIRECT("Table!" &amp; $AA$210 &amp; $X194),0))))/1024)</f>
        <v/>
      </c>
      <c r="O194" s="24"/>
      <c r="P194" s="276"/>
      <c r="Q194" s="24"/>
      <c r="R194" s="89"/>
      <c r="S194" s="89"/>
      <c r="T194" s="24"/>
      <c r="U194" s="89"/>
      <c r="V194" s="89"/>
      <c r="W194" s="89"/>
      <c r="X194" s="24"/>
      <c r="Y194" s="89"/>
      <c r="Z194" s="89"/>
      <c r="AA194" s="89"/>
    </row>
    <row r="195" spans="2:27">
      <c r="B195" s="24" t="str">
        <f ca="1">IF(ISERROR(MATCH(B$1,INDIRECT("Table!A"&amp;$X195):INDIRECT("Table!" &amp; $AA$210 &amp; $X195),0)),"",INDIRECT(CONCATENATE("Table!",ADDRESS($T195,MATCH(B$1,INDIRECT("Table!A" &amp; $X195):INDIRECT("Table!" &amp; $AA$210 &amp; $X195),0))))/1024)</f>
        <v/>
      </c>
      <c r="C195" s="24" t="str">
        <f ca="1">IF(ISERROR(MATCH(C$1,INDIRECT("Table!A"&amp;$X195):INDIRECT("Table!" &amp; $AA$210 &amp; $X195),0)),"",INDIRECT(CONCATENATE("Table!",ADDRESS($T195,MATCH(C$1,INDIRECT("Table!A" &amp; $X195):INDIRECT("Table!" &amp; $AA$210 &amp; $X195),0))))/1024)</f>
        <v/>
      </c>
      <c r="D195" s="24" t="str">
        <f ca="1">IF(ISERROR(MATCH(D$1,INDIRECT("Table!A"&amp;$X195):INDIRECT("Table!" &amp; $AA$210 &amp; $X195),0)),"",INDIRECT(CONCATENATE("Table!",ADDRESS($T195,MATCH(D$1,INDIRECT("Table!A" &amp; $X195):INDIRECT("Table!" &amp; $AA$210 &amp; $X195),0))))/1024)</f>
        <v/>
      </c>
      <c r="E195" s="24" t="str">
        <f ca="1">IF(ISERROR(MATCH(E$1,INDIRECT("Table!A"&amp;$X195):INDIRECT("Table!" &amp; $AA$210 &amp; $X195),0)),"",INDIRECT(CONCATENATE("Table!",ADDRESS($T195,MATCH(E$1,INDIRECT("Table!A" &amp; $X195):INDIRECT("Table!" &amp; $AA$210 &amp; $X195),0))))/1024)</f>
        <v/>
      </c>
      <c r="F195" s="24" t="str">
        <f ca="1">IF(ISERROR(MATCH(F$1,INDIRECT("Table!A"&amp;$X195):INDIRECT("Table!" &amp; $AA$210 &amp; $X195),0)),"",INDIRECT(CONCATENATE("Table!",ADDRESS($T195,MATCH(F$1,INDIRECT("Table!A" &amp; $X195):INDIRECT("Table!" &amp; $AA$210 &amp; $X195),0))))/1024)</f>
        <v/>
      </c>
      <c r="G195" s="24" t="str">
        <f ca="1">IF(ISERROR(MATCH(G$1,INDIRECT("Table!A"&amp;$X195):INDIRECT("Table!" &amp; $AA$210 &amp; $X195),0)),"",INDIRECT(CONCATENATE("Table!",ADDRESS($T195,MATCH(G$1,INDIRECT("Table!A" &amp; $X195):INDIRECT("Table!" &amp; $AA$210 &amp; $X195),0))))/1024)</f>
        <v/>
      </c>
      <c r="H195" s="24" t="str">
        <f ca="1">IF(ISERROR(MATCH(H$1,INDIRECT("Table!A"&amp;$X195):INDIRECT("Table!" &amp; $AA$210 &amp; $X195),0)),"",INDIRECT(CONCATENATE("Table!",ADDRESS($T195,MATCH(H$1,INDIRECT("Table!A" &amp; $X195):INDIRECT("Table!" &amp; $AA$210 &amp; $X195),0))))/1024)</f>
        <v/>
      </c>
      <c r="K195" s="24" t="str">
        <f ca="1">IF(ISERROR(MATCH(L$1,INDIRECT("Table!A"&amp;$X195):INDIRECT("Table!" &amp; $AA$210 &amp; $X195),0)),"",INDIRECT(CONCATENATE("Table!",ADDRESS($T195,MATCH(L$1,INDIRECT("Table!A" &amp; $X195):INDIRECT("Table!" &amp; $AA$210 &amp; $X195),0))))/1024)</f>
        <v/>
      </c>
      <c r="L195" s="24" t="str">
        <f ca="1">IF(ISERROR(MATCH(M$1,INDIRECT("Table!A"&amp;$X195):INDIRECT("Table!" &amp; $AA$210 &amp; $X195),0)),"",INDIRECT(CONCATENATE("Table!",ADDRESS($T195,MATCH(M$1,INDIRECT("Table!A" &amp; $X195):INDIRECT("Table!" &amp; $AA$210 &amp; $X195),0))))/1024)</f>
        <v/>
      </c>
      <c r="M195" s="24" t="str">
        <f ca="1">IF(ISERROR(MATCH(N$1,INDIRECT("Table!A"&amp;$X195):INDIRECT("Table!" &amp; $AA$210 &amp; $X195),0)),"",INDIRECT(CONCATENATE("Table!",ADDRESS($T195,MATCH(N$1,INDIRECT("Table!A" &amp; $X195):INDIRECT("Table!" &amp; $AA$210 &amp; $X195),0))))/1024)</f>
        <v/>
      </c>
      <c r="N195" s="24" t="str">
        <f ca="1">IF(ISERROR(MATCH(O$1,INDIRECT("Table!A"&amp;$X195):INDIRECT("Table!" &amp; $AA$210 &amp; $X195),0)),"",INDIRECT(CONCATENATE("Table!",ADDRESS($T195,MATCH(O$1,INDIRECT("Table!A" &amp; $X195):INDIRECT("Table!" &amp; $AA$210 &amp; $X195),0))))/1024)</f>
        <v/>
      </c>
      <c r="O195" s="24"/>
      <c r="P195" s="276"/>
      <c r="Q195" s="24"/>
      <c r="R195" s="88"/>
      <c r="S195" s="88"/>
      <c r="T195" s="24"/>
      <c r="U195" s="88"/>
      <c r="V195" s="88"/>
      <c r="W195" s="88"/>
      <c r="X195" s="24"/>
      <c r="Y195" s="88"/>
      <c r="Z195" s="88"/>
      <c r="AA195" s="88"/>
    </row>
    <row r="196" spans="2:27">
      <c r="B196" s="24" t="str">
        <f ca="1">IF(ISERROR(MATCH(B$1,INDIRECT("Table!A"&amp;$X196):INDIRECT("Table!" &amp; $AA$210 &amp; $X196),0)),"",INDIRECT(CONCATENATE("Table!",ADDRESS($T196,MATCH(B$1,INDIRECT("Table!A" &amp; $X196):INDIRECT("Table!" &amp; $AA$210 &amp; $X196),0))))/1024)</f>
        <v/>
      </c>
      <c r="C196" s="24" t="str">
        <f ca="1">IF(ISERROR(MATCH(C$1,INDIRECT("Table!A"&amp;$X196):INDIRECT("Table!" &amp; $AA$210 &amp; $X196),0)),"",INDIRECT(CONCATENATE("Table!",ADDRESS($T196,MATCH(C$1,INDIRECT("Table!A" &amp; $X196):INDIRECT("Table!" &amp; $AA$210 &amp; $X196),0))))/1024)</f>
        <v/>
      </c>
      <c r="D196" s="24" t="str">
        <f ca="1">IF(ISERROR(MATCH(D$1,INDIRECT("Table!A"&amp;$X196):INDIRECT("Table!" &amp; $AA$210 &amp; $X196),0)),"",INDIRECT(CONCATENATE("Table!",ADDRESS($T196,MATCH(D$1,INDIRECT("Table!A" &amp; $X196):INDIRECT("Table!" &amp; $AA$210 &amp; $X196),0))))/1024)</f>
        <v/>
      </c>
      <c r="E196" s="24" t="str">
        <f ca="1">IF(ISERROR(MATCH(E$1,INDIRECT("Table!A"&amp;$X196):INDIRECT("Table!" &amp; $AA$210 &amp; $X196),0)),"",INDIRECT(CONCATENATE("Table!",ADDRESS($T196,MATCH(E$1,INDIRECT("Table!A" &amp; $X196):INDIRECT("Table!" &amp; $AA$210 &amp; $X196),0))))/1024)</f>
        <v/>
      </c>
      <c r="F196" s="24" t="str">
        <f ca="1">IF(ISERROR(MATCH(F$1,INDIRECT("Table!A"&amp;$X196):INDIRECT("Table!" &amp; $AA$210 &amp; $X196),0)),"",INDIRECT(CONCATENATE("Table!",ADDRESS($T196,MATCH(F$1,INDIRECT("Table!A" &amp; $X196):INDIRECT("Table!" &amp; $AA$210 &amp; $X196),0))))/1024)</f>
        <v/>
      </c>
      <c r="G196" s="24" t="str">
        <f ca="1">IF(ISERROR(MATCH(G$1,INDIRECT("Table!A"&amp;$X196):INDIRECT("Table!" &amp; $AA$210 &amp; $X196),0)),"",INDIRECT(CONCATENATE("Table!",ADDRESS($T196,MATCH(G$1,INDIRECT("Table!A" &amp; $X196):INDIRECT("Table!" &amp; $AA$210 &amp; $X196),0))))/1024)</f>
        <v/>
      </c>
      <c r="H196" s="24" t="str">
        <f ca="1">IF(ISERROR(MATCH(H$1,INDIRECT("Table!A"&amp;$X196):INDIRECT("Table!" &amp; $AA$210 &amp; $X196),0)),"",INDIRECT(CONCATENATE("Table!",ADDRESS($T196,MATCH(H$1,INDIRECT("Table!A" &amp; $X196):INDIRECT("Table!" &amp; $AA$210 &amp; $X196),0))))/1024)</f>
        <v/>
      </c>
      <c r="K196" s="24" t="str">
        <f ca="1">IF(ISERROR(MATCH(L$1,INDIRECT("Table!A"&amp;$X196):INDIRECT("Table!" &amp; $AA$210 &amp; $X196),0)),"",INDIRECT(CONCATENATE("Table!",ADDRESS($T196,MATCH(L$1,INDIRECT("Table!A" &amp; $X196):INDIRECT("Table!" &amp; $AA$210 &amp; $X196),0))))/1024)</f>
        <v/>
      </c>
      <c r="L196" s="24" t="str">
        <f ca="1">IF(ISERROR(MATCH(M$1,INDIRECT("Table!A"&amp;$X196):INDIRECT("Table!" &amp; $AA$210 &amp; $X196),0)),"",INDIRECT(CONCATENATE("Table!",ADDRESS($T196,MATCH(M$1,INDIRECT("Table!A" &amp; $X196):INDIRECT("Table!" &amp; $AA$210 &amp; $X196),0))))/1024)</f>
        <v/>
      </c>
      <c r="M196" s="24" t="str">
        <f ca="1">IF(ISERROR(MATCH(N$1,INDIRECT("Table!A"&amp;$X196):INDIRECT("Table!" &amp; $AA$210 &amp; $X196),0)),"",INDIRECT(CONCATENATE("Table!",ADDRESS($T196,MATCH(N$1,INDIRECT("Table!A" &amp; $X196):INDIRECT("Table!" &amp; $AA$210 &amp; $X196),0))))/1024)</f>
        <v/>
      </c>
      <c r="N196" s="24" t="str">
        <f ca="1">IF(ISERROR(MATCH(O$1,INDIRECT("Table!A"&amp;$X196):INDIRECT("Table!" &amp; $AA$210 &amp; $X196),0)),"",INDIRECT(CONCATENATE("Table!",ADDRESS($T196,MATCH(O$1,INDIRECT("Table!A" &amp; $X196):INDIRECT("Table!" &amp; $AA$210 &amp; $X196),0))))/1024)</f>
        <v/>
      </c>
      <c r="O196" s="24"/>
      <c r="P196" s="276"/>
      <c r="Q196" s="24"/>
      <c r="R196" s="87"/>
      <c r="S196" s="87"/>
      <c r="T196" s="24"/>
      <c r="U196" s="87"/>
      <c r="V196" s="87"/>
      <c r="W196" s="87"/>
      <c r="X196" s="24"/>
      <c r="Y196" s="87"/>
      <c r="Z196" s="87"/>
      <c r="AA196" s="87"/>
    </row>
    <row r="197" spans="2:27">
      <c r="B197" s="24" t="str">
        <f ca="1">IF(ISERROR(MATCH(B$1,INDIRECT("Table!A"&amp;$X197):INDIRECT("Table!" &amp; $AA$210 &amp; $X197),0)),"",INDIRECT(CONCATENATE("Table!",ADDRESS($T197,MATCH(B$1,INDIRECT("Table!A" &amp; $X197):INDIRECT("Table!" &amp; $AA$210 &amp; $X197),0))))/1024)</f>
        <v/>
      </c>
      <c r="C197" s="24" t="str">
        <f ca="1">IF(ISERROR(MATCH(C$1,INDIRECT("Table!A"&amp;$X197):INDIRECT("Table!" &amp; $AA$210 &amp; $X197),0)),"",INDIRECT(CONCATENATE("Table!",ADDRESS($T197,MATCH(C$1,INDIRECT("Table!A" &amp; $X197):INDIRECT("Table!" &amp; $AA$210 &amp; $X197),0))))/1024)</f>
        <v/>
      </c>
      <c r="D197" s="24" t="str">
        <f ca="1">IF(ISERROR(MATCH(D$1,INDIRECT("Table!A"&amp;$X197):INDIRECT("Table!" &amp; $AA$210 &amp; $X197),0)),"",INDIRECT(CONCATENATE("Table!",ADDRESS($T197,MATCH(D$1,INDIRECT("Table!A" &amp; $X197):INDIRECT("Table!" &amp; $AA$210 &amp; $X197),0))))/1024)</f>
        <v/>
      </c>
      <c r="E197" s="24" t="str">
        <f ca="1">IF(ISERROR(MATCH(E$1,INDIRECT("Table!A"&amp;$X197):INDIRECT("Table!" &amp; $AA$210 &amp; $X197),0)),"",INDIRECT(CONCATENATE("Table!",ADDRESS($T197,MATCH(E$1,INDIRECT("Table!A" &amp; $X197):INDIRECT("Table!" &amp; $AA$210 &amp; $X197),0))))/1024)</f>
        <v/>
      </c>
      <c r="F197" s="24" t="str">
        <f ca="1">IF(ISERROR(MATCH(F$1,INDIRECT("Table!A"&amp;$X197):INDIRECT("Table!" &amp; $AA$210 &amp; $X197),0)),"",INDIRECT(CONCATENATE("Table!",ADDRESS($T197,MATCH(F$1,INDIRECT("Table!A" &amp; $X197):INDIRECT("Table!" &amp; $AA$210 &amp; $X197),0))))/1024)</f>
        <v/>
      </c>
      <c r="G197" s="24" t="str">
        <f ca="1">IF(ISERROR(MATCH(G$1,INDIRECT("Table!A"&amp;$X197):INDIRECT("Table!" &amp; $AA$210 &amp; $X197),0)),"",INDIRECT(CONCATENATE("Table!",ADDRESS($T197,MATCH(G$1,INDIRECT("Table!A" &amp; $X197):INDIRECT("Table!" &amp; $AA$210 &amp; $X197),0))))/1024)</f>
        <v/>
      </c>
      <c r="H197" s="24" t="str">
        <f ca="1">IF(ISERROR(MATCH(H$1,INDIRECT("Table!A"&amp;$X197):INDIRECT("Table!" &amp; $AA$210 &amp; $X197),0)),"",INDIRECT(CONCATENATE("Table!",ADDRESS($T197,MATCH(H$1,INDIRECT("Table!A" &amp; $X197):INDIRECT("Table!" &amp; $AA$210 &amp; $X197),0))))/1024)</f>
        <v/>
      </c>
      <c r="K197" s="24" t="str">
        <f ca="1">IF(ISERROR(MATCH(L$1,INDIRECT("Table!A"&amp;$X197):INDIRECT("Table!" &amp; $AA$210 &amp; $X197),0)),"",INDIRECT(CONCATENATE("Table!",ADDRESS($T197,MATCH(L$1,INDIRECT("Table!A" &amp; $X197):INDIRECT("Table!" &amp; $AA$210 &amp; $X197),0))))/1024)</f>
        <v/>
      </c>
      <c r="L197" s="24" t="str">
        <f ca="1">IF(ISERROR(MATCH(M$1,INDIRECT("Table!A"&amp;$X197):INDIRECT("Table!" &amp; $AA$210 &amp; $X197),0)),"",INDIRECT(CONCATENATE("Table!",ADDRESS($T197,MATCH(M$1,INDIRECT("Table!A" &amp; $X197):INDIRECT("Table!" &amp; $AA$210 &amp; $X197),0))))/1024)</f>
        <v/>
      </c>
      <c r="M197" s="24" t="str">
        <f ca="1">IF(ISERROR(MATCH(N$1,INDIRECT("Table!A"&amp;$X197):INDIRECT("Table!" &amp; $AA$210 &amp; $X197),0)),"",INDIRECT(CONCATENATE("Table!",ADDRESS($T197,MATCH(N$1,INDIRECT("Table!A" &amp; $X197):INDIRECT("Table!" &amp; $AA$210 &amp; $X197),0))))/1024)</f>
        <v/>
      </c>
      <c r="N197" s="24" t="str">
        <f ca="1">IF(ISERROR(MATCH(O$1,INDIRECT("Table!A"&amp;$X197):INDIRECT("Table!" &amp; $AA$210 &amp; $X197),0)),"",INDIRECT(CONCATENATE("Table!",ADDRESS($T197,MATCH(O$1,INDIRECT("Table!A" &amp; $X197):INDIRECT("Table!" &amp; $AA$210 &amp; $X197),0))))/1024)</f>
        <v/>
      </c>
      <c r="O197" s="24"/>
      <c r="P197" s="276"/>
      <c r="Q197" s="24"/>
      <c r="R197" s="86"/>
      <c r="S197" s="86"/>
      <c r="T197" s="24"/>
      <c r="U197" s="86"/>
      <c r="V197" s="86"/>
      <c r="W197" s="86"/>
      <c r="X197" s="24"/>
      <c r="Y197" s="86"/>
      <c r="Z197" s="86"/>
      <c r="AA197" s="86"/>
    </row>
    <row r="198" spans="2:27">
      <c r="B198" s="24" t="str">
        <f ca="1">IF(ISERROR(MATCH(B$1,INDIRECT("Table!A"&amp;$X198):INDIRECT("Table!" &amp; $AA$210 &amp; $X198),0)),"",INDIRECT(CONCATENATE("Table!",ADDRESS($T198,MATCH(B$1,INDIRECT("Table!A" &amp; $X198):INDIRECT("Table!" &amp; $AA$210 &amp; $X198),0))))/1024)</f>
        <v/>
      </c>
      <c r="C198" s="24" t="str">
        <f ca="1">IF(ISERROR(MATCH(C$1,INDIRECT("Table!A"&amp;$X198):INDIRECT("Table!" &amp; $AA$210 &amp; $X198),0)),"",INDIRECT(CONCATENATE("Table!",ADDRESS($T198,MATCH(C$1,INDIRECT("Table!A" &amp; $X198):INDIRECT("Table!" &amp; $AA$210 &amp; $X198),0))))/1024)</f>
        <v/>
      </c>
      <c r="D198" s="24" t="str">
        <f ca="1">IF(ISERROR(MATCH(D$1,INDIRECT("Table!A"&amp;$X198):INDIRECT("Table!" &amp; $AA$210 &amp; $X198),0)),"",INDIRECT(CONCATENATE("Table!",ADDRESS($T198,MATCH(D$1,INDIRECT("Table!A" &amp; $X198):INDIRECT("Table!" &amp; $AA$210 &amp; $X198),0))))/1024)</f>
        <v/>
      </c>
      <c r="E198" s="24" t="str">
        <f ca="1">IF(ISERROR(MATCH(E$1,INDIRECT("Table!A"&amp;$X198):INDIRECT("Table!" &amp; $AA$210 &amp; $X198),0)),"",INDIRECT(CONCATENATE("Table!",ADDRESS($T198,MATCH(E$1,INDIRECT("Table!A" &amp; $X198):INDIRECT("Table!" &amp; $AA$210 &amp; $X198),0))))/1024)</f>
        <v/>
      </c>
      <c r="F198" s="24" t="str">
        <f ca="1">IF(ISERROR(MATCH(F$1,INDIRECT("Table!A"&amp;$X198):INDIRECT("Table!" &amp; $AA$210 &amp; $X198),0)),"",INDIRECT(CONCATENATE("Table!",ADDRESS($T198,MATCH(F$1,INDIRECT("Table!A" &amp; $X198):INDIRECT("Table!" &amp; $AA$210 &amp; $X198),0))))/1024)</f>
        <v/>
      </c>
      <c r="G198" s="24" t="str">
        <f ca="1">IF(ISERROR(MATCH(G$1,INDIRECT("Table!A"&amp;$X198):INDIRECT("Table!" &amp; $AA$210 &amp; $X198),0)),"",INDIRECT(CONCATENATE("Table!",ADDRESS($T198,MATCH(G$1,INDIRECT("Table!A" &amp; $X198):INDIRECT("Table!" &amp; $AA$210 &amp; $X198),0))))/1024)</f>
        <v/>
      </c>
      <c r="H198" s="24" t="str">
        <f ca="1">IF(ISERROR(MATCH(H$1,INDIRECT("Table!A"&amp;$X198):INDIRECT("Table!" &amp; $AA$210 &amp; $X198),0)),"",INDIRECT(CONCATENATE("Table!",ADDRESS($T198,MATCH(H$1,INDIRECT("Table!A" &amp; $X198):INDIRECT("Table!" &amp; $AA$210 &amp; $X198),0))))/1024)</f>
        <v/>
      </c>
      <c r="K198" s="24" t="str">
        <f ca="1">IF(ISERROR(MATCH(L$1,INDIRECT("Table!A"&amp;$X198):INDIRECT("Table!" &amp; $AA$210 &amp; $X198),0)),"",INDIRECT(CONCATENATE("Table!",ADDRESS($T198,MATCH(L$1,INDIRECT("Table!A" &amp; $X198):INDIRECT("Table!" &amp; $AA$210 &amp; $X198),0))))/1024)</f>
        <v/>
      </c>
      <c r="L198" s="24" t="str">
        <f ca="1">IF(ISERROR(MATCH(M$1,INDIRECT("Table!A"&amp;$X198):INDIRECT("Table!" &amp; $AA$210 &amp; $X198),0)),"",INDIRECT(CONCATENATE("Table!",ADDRESS($T198,MATCH(M$1,INDIRECT("Table!A" &amp; $X198):INDIRECT("Table!" &amp; $AA$210 &amp; $X198),0))))/1024)</f>
        <v/>
      </c>
      <c r="M198" s="24" t="str">
        <f ca="1">IF(ISERROR(MATCH(N$1,INDIRECT("Table!A"&amp;$X198):INDIRECT("Table!" &amp; $AA$210 &amp; $X198),0)),"",INDIRECT(CONCATENATE("Table!",ADDRESS($T198,MATCH(N$1,INDIRECT("Table!A" &amp; $X198):INDIRECT("Table!" &amp; $AA$210 &amp; $X198),0))))/1024)</f>
        <v/>
      </c>
      <c r="N198" s="24" t="str">
        <f ca="1">IF(ISERROR(MATCH(O$1,INDIRECT("Table!A"&amp;$X198):INDIRECT("Table!" &amp; $AA$210 &amp; $X198),0)),"",INDIRECT(CONCATENATE("Table!",ADDRESS($T198,MATCH(O$1,INDIRECT("Table!A" &amp; $X198):INDIRECT("Table!" &amp; $AA$210 &amp; $X198),0))))/1024)</f>
        <v/>
      </c>
      <c r="O198" s="24"/>
      <c r="P198" s="276"/>
      <c r="Q198" s="24"/>
      <c r="R198" s="85"/>
      <c r="S198" s="85"/>
      <c r="T198" s="24"/>
      <c r="U198" s="85"/>
      <c r="V198" s="85"/>
      <c r="W198" s="85"/>
      <c r="X198" s="24"/>
      <c r="Y198" s="85"/>
      <c r="Z198" s="85"/>
      <c r="AA198" s="85"/>
    </row>
    <row r="199" spans="2:27">
      <c r="B199" s="24" t="str">
        <f ca="1">IF(ISERROR(MATCH(B$1,INDIRECT("Table!A"&amp;$X199):INDIRECT("Table!" &amp; $AA$210 &amp; $X199),0)),"",INDIRECT(CONCATENATE("Table!",ADDRESS($T199,MATCH(B$1,INDIRECT("Table!A" &amp; $X199):INDIRECT("Table!" &amp; $AA$210 &amp; $X199),0))))/1024)</f>
        <v/>
      </c>
      <c r="C199" s="24" t="str">
        <f ca="1">IF(ISERROR(MATCH(C$1,INDIRECT("Table!A"&amp;$X199):INDIRECT("Table!" &amp; $AA$210 &amp; $X199),0)),"",INDIRECT(CONCATENATE("Table!",ADDRESS($T199,MATCH(C$1,INDIRECT("Table!A" &amp; $X199):INDIRECT("Table!" &amp; $AA$210 &amp; $X199),0))))/1024)</f>
        <v/>
      </c>
      <c r="D199" s="24" t="str">
        <f ca="1">IF(ISERROR(MATCH(D$1,INDIRECT("Table!A"&amp;$X199):INDIRECT("Table!" &amp; $AA$210 &amp; $X199),0)),"",INDIRECT(CONCATENATE("Table!",ADDRESS($T199,MATCH(D$1,INDIRECT("Table!A" &amp; $X199):INDIRECT("Table!" &amp; $AA$210 &amp; $X199),0))))/1024)</f>
        <v/>
      </c>
      <c r="E199" s="24" t="str">
        <f ca="1">IF(ISERROR(MATCH(E$1,INDIRECT("Table!A"&amp;$X199):INDIRECT("Table!" &amp; $AA$210 &amp; $X199),0)),"",INDIRECT(CONCATENATE("Table!",ADDRESS($T199,MATCH(E$1,INDIRECT("Table!A" &amp; $X199):INDIRECT("Table!" &amp; $AA$210 &amp; $X199),0))))/1024)</f>
        <v/>
      </c>
      <c r="F199" s="24" t="str">
        <f ca="1">IF(ISERROR(MATCH(F$1,INDIRECT("Table!A"&amp;$X199):INDIRECT("Table!" &amp; $AA$210 &amp; $X199),0)),"",INDIRECT(CONCATENATE("Table!",ADDRESS($T199,MATCH(F$1,INDIRECT("Table!A" &amp; $X199):INDIRECT("Table!" &amp; $AA$210 &amp; $X199),0))))/1024)</f>
        <v/>
      </c>
      <c r="G199" s="24" t="str">
        <f ca="1">IF(ISERROR(MATCH(G$1,INDIRECT("Table!A"&amp;$X199):INDIRECT("Table!" &amp; $AA$210 &amp; $X199),0)),"",INDIRECT(CONCATENATE("Table!",ADDRESS($T199,MATCH(G$1,INDIRECT("Table!A" &amp; $X199):INDIRECT("Table!" &amp; $AA$210 &amp; $X199),0))))/1024)</f>
        <v/>
      </c>
      <c r="H199" s="24" t="str">
        <f ca="1">IF(ISERROR(MATCH(H$1,INDIRECT("Table!A"&amp;$X199):INDIRECT("Table!" &amp; $AA$210 &amp; $X199),0)),"",INDIRECT(CONCATENATE("Table!",ADDRESS($T199,MATCH(H$1,INDIRECT("Table!A" &amp; $X199):INDIRECT("Table!" &amp; $AA$210 &amp; $X199),0))))/1024)</f>
        <v/>
      </c>
      <c r="K199" s="24" t="str">
        <f ca="1">IF(ISERROR(MATCH(L$1,INDIRECT("Table!A"&amp;$X199):INDIRECT("Table!" &amp; $AA$210 &amp; $X199),0)),"",INDIRECT(CONCATENATE("Table!",ADDRESS($T199,MATCH(L$1,INDIRECT("Table!A" &amp; $X199):INDIRECT("Table!" &amp; $AA$210 &amp; $X199),0))))/1024)</f>
        <v/>
      </c>
      <c r="L199" s="24" t="str">
        <f ca="1">IF(ISERROR(MATCH(M$1,INDIRECT("Table!A"&amp;$X199):INDIRECT("Table!" &amp; $AA$210 &amp; $X199),0)),"",INDIRECT(CONCATENATE("Table!",ADDRESS($T199,MATCH(M$1,INDIRECT("Table!A" &amp; $X199):INDIRECT("Table!" &amp; $AA$210 &amp; $X199),0))))/1024)</f>
        <v/>
      </c>
      <c r="M199" s="24" t="str">
        <f ca="1">IF(ISERROR(MATCH(N$1,INDIRECT("Table!A"&amp;$X199):INDIRECT("Table!" &amp; $AA$210 &amp; $X199),0)),"",INDIRECT(CONCATENATE("Table!",ADDRESS($T199,MATCH(N$1,INDIRECT("Table!A" &amp; $X199):INDIRECT("Table!" &amp; $AA$210 &amp; $X199),0))))/1024)</f>
        <v/>
      </c>
      <c r="N199" s="24" t="str">
        <f ca="1">IF(ISERROR(MATCH(O$1,INDIRECT("Table!A"&amp;$X199):INDIRECT("Table!" &amp; $AA$210 &amp; $X199),0)),"",INDIRECT(CONCATENATE("Table!",ADDRESS($T199,MATCH(O$1,INDIRECT("Table!A" &amp; $X199):INDIRECT("Table!" &amp; $AA$210 &amp; $X199),0))))/1024)</f>
        <v/>
      </c>
      <c r="O199" s="24"/>
      <c r="P199" s="276"/>
      <c r="Q199" s="24"/>
      <c r="R199" s="84"/>
      <c r="S199" s="84"/>
      <c r="T199" s="24"/>
      <c r="U199" s="84"/>
      <c r="V199" s="84"/>
      <c r="W199" s="84"/>
      <c r="X199" s="24"/>
      <c r="Y199" s="84"/>
      <c r="Z199" s="84"/>
      <c r="AA199" s="84"/>
    </row>
    <row r="200" spans="2:27">
      <c r="B200" s="24" t="str">
        <f ca="1">IF(ISERROR(MATCH(B$1,INDIRECT("Table!A"&amp;$X200):INDIRECT("Table!" &amp; $AA$210 &amp; $X200),0)),"",INDIRECT(CONCATENATE("Table!",ADDRESS($T200,MATCH(B$1,INDIRECT("Table!A" &amp; $X200):INDIRECT("Table!" &amp; $AA$210 &amp; $X200),0))))/1024)</f>
        <v/>
      </c>
      <c r="C200" s="24" t="str">
        <f ca="1">IF(ISERROR(MATCH(C$1,INDIRECT("Table!A"&amp;$X200):INDIRECT("Table!" &amp; $AA$210 &amp; $X200),0)),"",INDIRECT(CONCATENATE("Table!",ADDRESS($T200,MATCH(C$1,INDIRECT("Table!A" &amp; $X200):INDIRECT("Table!" &amp; $AA$210 &amp; $X200),0))))/1024)</f>
        <v/>
      </c>
      <c r="D200" s="24" t="str">
        <f ca="1">IF(ISERROR(MATCH(D$1,INDIRECT("Table!A"&amp;$X200):INDIRECT("Table!" &amp; $AA$210 &amp; $X200),0)),"",INDIRECT(CONCATENATE("Table!",ADDRESS($T200,MATCH(D$1,INDIRECT("Table!A" &amp; $X200):INDIRECT("Table!" &amp; $AA$210 &amp; $X200),0))))/1024)</f>
        <v/>
      </c>
      <c r="E200" s="24" t="str">
        <f ca="1">IF(ISERROR(MATCH(E$1,INDIRECT("Table!A"&amp;$X200):INDIRECT("Table!" &amp; $AA$210 &amp; $X200),0)),"",INDIRECT(CONCATENATE("Table!",ADDRESS($T200,MATCH(E$1,INDIRECT("Table!A" &amp; $X200):INDIRECT("Table!" &amp; $AA$210 &amp; $X200),0))))/1024)</f>
        <v/>
      </c>
      <c r="F200" s="24" t="str">
        <f ca="1">IF(ISERROR(MATCH(F$1,INDIRECT("Table!A"&amp;$X200):INDIRECT("Table!" &amp; $AA$210 &amp; $X200),0)),"",INDIRECT(CONCATENATE("Table!",ADDRESS($T200,MATCH(F$1,INDIRECT("Table!A" &amp; $X200):INDIRECT("Table!" &amp; $AA$210 &amp; $X200),0))))/1024)</f>
        <v/>
      </c>
      <c r="G200" s="24" t="str">
        <f ca="1">IF(ISERROR(MATCH(G$1,INDIRECT("Table!A"&amp;$X200):INDIRECT("Table!" &amp; $AA$210 &amp; $X200),0)),"",INDIRECT(CONCATENATE("Table!",ADDRESS($T200,MATCH(G$1,INDIRECT("Table!A" &amp; $X200):INDIRECT("Table!" &amp; $AA$210 &amp; $X200),0))))/1024)</f>
        <v/>
      </c>
      <c r="H200" s="24" t="str">
        <f ca="1">IF(ISERROR(MATCH(H$1,INDIRECT("Table!A"&amp;$X200):INDIRECT("Table!" &amp; $AA$210 &amp; $X200),0)),"",INDIRECT(CONCATENATE("Table!",ADDRESS($T200,MATCH(H$1,INDIRECT("Table!A" &amp; $X200):INDIRECT("Table!" &amp; $AA$210 &amp; $X200),0))))/1024)</f>
        <v/>
      </c>
      <c r="K200" s="24" t="str">
        <f ca="1">IF(ISERROR(MATCH(L$1,INDIRECT("Table!A"&amp;$X200):INDIRECT("Table!" &amp; $AA$210 &amp; $X200),0)),"",INDIRECT(CONCATENATE("Table!",ADDRESS($T200,MATCH(L$1,INDIRECT("Table!A" &amp; $X200):INDIRECT("Table!" &amp; $AA$210 &amp; $X200),0))))/1024)</f>
        <v/>
      </c>
      <c r="L200" s="24" t="str">
        <f ca="1">IF(ISERROR(MATCH(M$1,INDIRECT("Table!A"&amp;$X200):INDIRECT("Table!" &amp; $AA$210 &amp; $X200),0)),"",INDIRECT(CONCATENATE("Table!",ADDRESS($T200,MATCH(M$1,INDIRECT("Table!A" &amp; $X200):INDIRECT("Table!" &amp; $AA$210 &amp; $X200),0))))/1024)</f>
        <v/>
      </c>
      <c r="M200" s="24" t="str">
        <f ca="1">IF(ISERROR(MATCH(N$1,INDIRECT("Table!A"&amp;$X200):INDIRECT("Table!" &amp; $AA$210 &amp; $X200),0)),"",INDIRECT(CONCATENATE("Table!",ADDRESS($T200,MATCH(N$1,INDIRECT("Table!A" &amp; $X200):INDIRECT("Table!" &amp; $AA$210 &amp; $X200),0))))/1024)</f>
        <v/>
      </c>
      <c r="N200" s="24" t="str">
        <f ca="1">IF(ISERROR(MATCH(O$1,INDIRECT("Table!A"&amp;$X200):INDIRECT("Table!" &amp; $AA$210 &amp; $X200),0)),"",INDIRECT(CONCATENATE("Table!",ADDRESS($T200,MATCH(O$1,INDIRECT("Table!A" &amp; $X200):INDIRECT("Table!" &amp; $AA$210 &amp; $X200),0))))/1024)</f>
        <v/>
      </c>
      <c r="O200" s="24"/>
      <c r="P200" s="276"/>
      <c r="Q200" s="24"/>
      <c r="R200" s="83"/>
      <c r="S200" s="83"/>
      <c r="T200" s="24"/>
      <c r="U200" s="83"/>
      <c r="V200" s="83"/>
      <c r="W200" s="83"/>
      <c r="X200" s="24"/>
      <c r="Y200" s="83"/>
      <c r="Z200" s="83"/>
      <c r="AA200" s="83"/>
    </row>
    <row r="201" spans="2:27">
      <c r="B201" s="24" t="str">
        <f ca="1">IF(ISERROR(MATCH(B$1,INDIRECT("Table!A"&amp;$X201):INDIRECT("Table!" &amp; $AA$210 &amp; $X201),0)),"",INDIRECT(CONCATENATE("Table!",ADDRESS($T201,MATCH(B$1,INDIRECT("Table!A" &amp; $X201):INDIRECT("Table!" &amp; $AA$210 &amp; $X201),0))))/1024)</f>
        <v/>
      </c>
      <c r="C201" s="24" t="str">
        <f ca="1">IF(ISERROR(MATCH(C$1,INDIRECT("Table!A"&amp;$X201):INDIRECT("Table!" &amp; $AA$210 &amp; $X201),0)),"",INDIRECT(CONCATENATE("Table!",ADDRESS($T201,MATCH(C$1,INDIRECT("Table!A" &amp; $X201):INDIRECT("Table!" &amp; $AA$210 &amp; $X201),0))))/1024)</f>
        <v/>
      </c>
      <c r="D201" s="24" t="str">
        <f ca="1">IF(ISERROR(MATCH(D$1,INDIRECT("Table!A"&amp;$X201):INDIRECT("Table!" &amp; $AA$210 &amp; $X201),0)),"",INDIRECT(CONCATENATE("Table!",ADDRESS($T201,MATCH(D$1,INDIRECT("Table!A" &amp; $X201):INDIRECT("Table!" &amp; $AA$210 &amp; $X201),0))))/1024)</f>
        <v/>
      </c>
      <c r="E201" s="24" t="str">
        <f ca="1">IF(ISERROR(MATCH(E$1,INDIRECT("Table!A"&amp;$X201):INDIRECT("Table!" &amp; $AA$210 &amp; $X201),0)),"",INDIRECT(CONCATENATE("Table!",ADDRESS($T201,MATCH(E$1,INDIRECT("Table!A" &amp; $X201):INDIRECT("Table!" &amp; $AA$210 &amp; $X201),0))))/1024)</f>
        <v/>
      </c>
      <c r="F201" s="24" t="str">
        <f ca="1">IF(ISERROR(MATCH(F$1,INDIRECT("Table!A"&amp;$X201):INDIRECT("Table!" &amp; $AA$210 &amp; $X201),0)),"",INDIRECT(CONCATENATE("Table!",ADDRESS($T201,MATCH(F$1,INDIRECT("Table!A" &amp; $X201):INDIRECT("Table!" &amp; $AA$210 &amp; $X201),0))))/1024)</f>
        <v/>
      </c>
      <c r="G201" s="24" t="str">
        <f ca="1">IF(ISERROR(MATCH(G$1,INDIRECT("Table!A"&amp;$X201):INDIRECT("Table!" &amp; $AA$210 &amp; $X201),0)),"",INDIRECT(CONCATENATE("Table!",ADDRESS($T201,MATCH(G$1,INDIRECT("Table!A" &amp; $X201):INDIRECT("Table!" &amp; $AA$210 &amp; $X201),0))))/1024)</f>
        <v/>
      </c>
      <c r="H201" s="24" t="str">
        <f ca="1">IF(ISERROR(MATCH(H$1,INDIRECT("Table!A"&amp;$X201):INDIRECT("Table!" &amp; $AA$210 &amp; $X201),0)),"",INDIRECT(CONCATENATE("Table!",ADDRESS($T201,MATCH(H$1,INDIRECT("Table!A" &amp; $X201):INDIRECT("Table!" &amp; $AA$210 &amp; $X201),0))))/1024)</f>
        <v/>
      </c>
      <c r="K201" s="24" t="str">
        <f ca="1">IF(ISERROR(MATCH(L$1,INDIRECT("Table!A"&amp;$X201):INDIRECT("Table!" &amp; $AA$210 &amp; $X201),0)),"",INDIRECT(CONCATENATE("Table!",ADDRESS($T201,MATCH(L$1,INDIRECT("Table!A" &amp; $X201):INDIRECT("Table!" &amp; $AA$210 &amp; $X201),0))))/1024)</f>
        <v/>
      </c>
      <c r="L201" s="24" t="str">
        <f ca="1">IF(ISERROR(MATCH(M$1,INDIRECT("Table!A"&amp;$X201):INDIRECT("Table!" &amp; $AA$210 &amp; $X201),0)),"",INDIRECT(CONCATENATE("Table!",ADDRESS($T201,MATCH(M$1,INDIRECT("Table!A" &amp; $X201):INDIRECT("Table!" &amp; $AA$210 &amp; $X201),0))))/1024)</f>
        <v/>
      </c>
      <c r="M201" s="24" t="str">
        <f ca="1">IF(ISERROR(MATCH(N$1,INDIRECT("Table!A"&amp;$X201):INDIRECT("Table!" &amp; $AA$210 &amp; $X201),0)),"",INDIRECT(CONCATENATE("Table!",ADDRESS($T201,MATCH(N$1,INDIRECT("Table!A" &amp; $X201):INDIRECT("Table!" &amp; $AA$210 &amp; $X201),0))))/1024)</f>
        <v/>
      </c>
      <c r="N201" s="24" t="str">
        <f ca="1">IF(ISERROR(MATCH(O$1,INDIRECT("Table!A"&amp;$X201):INDIRECT("Table!" &amp; $AA$210 &amp; $X201),0)),"",INDIRECT(CONCATENATE("Table!",ADDRESS($T201,MATCH(O$1,INDIRECT("Table!A" &amp; $X201):INDIRECT("Table!" &amp; $AA$210 &amp; $X201),0))))/1024)</f>
        <v/>
      </c>
      <c r="O201" s="24"/>
      <c r="P201" s="276"/>
      <c r="Q201" s="24"/>
      <c r="R201" s="82"/>
      <c r="S201" s="82"/>
      <c r="T201" s="24"/>
      <c r="U201" s="82"/>
      <c r="V201" s="82"/>
      <c r="W201" s="82"/>
      <c r="X201" s="24"/>
      <c r="Y201" s="82"/>
      <c r="Z201" s="82"/>
      <c r="AA201" s="82"/>
    </row>
    <row r="202" spans="2:27">
      <c r="B202" s="24" t="str">
        <f ca="1">IF(ISERROR(MATCH(B$1,INDIRECT("Table!A"&amp;$X202):INDIRECT("Table!" &amp; $AA$210 &amp; $X202),0)),"",INDIRECT(CONCATENATE("Table!",ADDRESS($T202,MATCH(B$1,INDIRECT("Table!A" &amp; $X202):INDIRECT("Table!" &amp; $AA$210 &amp; $X202),0))))/1024)</f>
        <v/>
      </c>
      <c r="C202" s="24" t="str">
        <f ca="1">IF(ISERROR(MATCH(C$1,INDIRECT("Table!A"&amp;$X202):INDIRECT("Table!" &amp; $AA$210 &amp; $X202),0)),"",INDIRECT(CONCATENATE("Table!",ADDRESS($T202,MATCH(C$1,INDIRECT("Table!A" &amp; $X202):INDIRECT("Table!" &amp; $AA$210 &amp; $X202),0))))/1024)</f>
        <v/>
      </c>
      <c r="D202" s="24" t="str">
        <f ca="1">IF(ISERROR(MATCH(D$1,INDIRECT("Table!A"&amp;$X202):INDIRECT("Table!" &amp; $AA$210 &amp; $X202),0)),"",INDIRECT(CONCATENATE("Table!",ADDRESS($T202,MATCH(D$1,INDIRECT("Table!A" &amp; $X202):INDIRECT("Table!" &amp; $AA$210 &amp; $X202),0))))/1024)</f>
        <v/>
      </c>
      <c r="E202" s="24" t="str">
        <f ca="1">IF(ISERROR(MATCH(E$1,INDIRECT("Table!A"&amp;$X202):INDIRECT("Table!" &amp; $AA$210 &amp; $X202),0)),"",INDIRECT(CONCATENATE("Table!",ADDRESS($T202,MATCH(E$1,INDIRECT("Table!A" &amp; $X202):INDIRECT("Table!" &amp; $AA$210 &amp; $X202),0))))/1024)</f>
        <v/>
      </c>
      <c r="F202" s="24" t="str">
        <f ca="1">IF(ISERROR(MATCH(F$1,INDIRECT("Table!A"&amp;$X202):INDIRECT("Table!" &amp; $AA$210 &amp; $X202),0)),"",INDIRECT(CONCATENATE("Table!",ADDRESS($T202,MATCH(F$1,INDIRECT("Table!A" &amp; $X202):INDIRECT("Table!" &amp; $AA$210 &amp; $X202),0))))/1024)</f>
        <v/>
      </c>
      <c r="G202" s="24" t="str">
        <f ca="1">IF(ISERROR(MATCH(G$1,INDIRECT("Table!A"&amp;$X202):INDIRECT("Table!" &amp; $AA$210 &amp; $X202),0)),"",INDIRECT(CONCATENATE("Table!",ADDRESS($T202,MATCH(G$1,INDIRECT("Table!A" &amp; $X202):INDIRECT("Table!" &amp; $AA$210 &amp; $X202),0))))/1024)</f>
        <v/>
      </c>
      <c r="H202" s="24" t="str">
        <f ca="1">IF(ISERROR(MATCH(H$1,INDIRECT("Table!A"&amp;$X202):INDIRECT("Table!" &amp; $AA$210 &amp; $X202),0)),"",INDIRECT(CONCATENATE("Table!",ADDRESS($T202,MATCH(H$1,INDIRECT("Table!A" &amp; $X202):INDIRECT("Table!" &amp; $AA$210 &amp; $X202),0))))/1024)</f>
        <v/>
      </c>
      <c r="K202" s="24" t="str">
        <f ca="1">IF(ISERROR(MATCH(L$1,INDIRECT("Table!A"&amp;$X202):INDIRECT("Table!" &amp; $AA$210 &amp; $X202),0)),"",INDIRECT(CONCATENATE("Table!",ADDRESS($T202,MATCH(L$1,INDIRECT("Table!A" &amp; $X202):INDIRECT("Table!" &amp; $AA$210 &amp; $X202),0))))/1024)</f>
        <v/>
      </c>
      <c r="L202" s="24" t="str">
        <f ca="1">IF(ISERROR(MATCH(M$1,INDIRECT("Table!A"&amp;$X202):INDIRECT("Table!" &amp; $AA$210 &amp; $X202),0)),"",INDIRECT(CONCATENATE("Table!",ADDRESS($T202,MATCH(M$1,INDIRECT("Table!A" &amp; $X202):INDIRECT("Table!" &amp; $AA$210 &amp; $X202),0))))/1024)</f>
        <v/>
      </c>
      <c r="M202" s="24" t="str">
        <f ca="1">IF(ISERROR(MATCH(N$1,INDIRECT("Table!A"&amp;$X202):INDIRECT("Table!" &amp; $AA$210 &amp; $X202),0)),"",INDIRECT(CONCATENATE("Table!",ADDRESS($T202,MATCH(N$1,INDIRECT("Table!A" &amp; $X202):INDIRECT("Table!" &amp; $AA$210 &amp; $X202),0))))/1024)</f>
        <v/>
      </c>
      <c r="N202" s="24" t="str">
        <f ca="1">IF(ISERROR(MATCH(O$1,INDIRECT("Table!A"&amp;$X202):INDIRECT("Table!" &amp; $AA$210 &amp; $X202),0)),"",INDIRECT(CONCATENATE("Table!",ADDRESS($T202,MATCH(O$1,INDIRECT("Table!A" &amp; $X202):INDIRECT("Table!" &amp; $AA$210 &amp; $X202),0))))/1024)</f>
        <v/>
      </c>
      <c r="O202" s="24"/>
      <c r="P202" s="276"/>
      <c r="Q202" s="24"/>
      <c r="R202" s="82"/>
      <c r="S202" s="82"/>
      <c r="T202" s="24"/>
      <c r="U202" s="82"/>
      <c r="V202" s="82"/>
      <c r="W202" s="82"/>
      <c r="X202" s="24"/>
      <c r="Y202" s="82"/>
      <c r="Z202" s="82"/>
      <c r="AA202" s="82"/>
    </row>
    <row r="203" spans="2:27">
      <c r="B203" s="24" t="str">
        <f ca="1">IF(ISERROR(MATCH(B$1,INDIRECT("Table!A"&amp;$X203):INDIRECT("Table!" &amp; $AA$210 &amp; $X203),0)),"",INDIRECT(CONCATENATE("Table!",ADDRESS($T203,MATCH(B$1,INDIRECT("Table!A" &amp; $X203):INDIRECT("Table!" &amp; $AA$210 &amp; $X203),0))))/1024)</f>
        <v/>
      </c>
      <c r="C203" s="24" t="str">
        <f ca="1">IF(ISERROR(MATCH(C$1,INDIRECT("Table!A"&amp;$X203):INDIRECT("Table!" &amp; $AA$210 &amp; $X203),0)),"",INDIRECT(CONCATENATE("Table!",ADDRESS($T203,MATCH(C$1,INDIRECT("Table!A" &amp; $X203):INDIRECT("Table!" &amp; $AA$210 &amp; $X203),0))))/1024)</f>
        <v/>
      </c>
      <c r="D203" s="24" t="str">
        <f ca="1">IF(ISERROR(MATCH(D$1,INDIRECT("Table!A"&amp;$X203):INDIRECT("Table!" &amp; $AA$210 &amp; $X203),0)),"",INDIRECT(CONCATENATE("Table!",ADDRESS($T203,MATCH(D$1,INDIRECT("Table!A" &amp; $X203):INDIRECT("Table!" &amp; $AA$210 &amp; $X203),0))))/1024)</f>
        <v/>
      </c>
      <c r="E203" s="24" t="str">
        <f ca="1">IF(ISERROR(MATCH(E$1,INDIRECT("Table!A"&amp;$X203):INDIRECT("Table!" &amp; $AA$210 &amp; $X203),0)),"",INDIRECT(CONCATENATE("Table!",ADDRESS($T203,MATCH(E$1,INDIRECT("Table!A" &amp; $X203):INDIRECT("Table!" &amp; $AA$210 &amp; $X203),0))))/1024)</f>
        <v/>
      </c>
      <c r="F203" s="24" t="str">
        <f ca="1">IF(ISERROR(MATCH(F$1,INDIRECT("Table!A"&amp;$X203):INDIRECT("Table!" &amp; $AA$210 &amp; $X203),0)),"",INDIRECT(CONCATENATE("Table!",ADDRESS($T203,MATCH(F$1,INDIRECT("Table!A" &amp; $X203):INDIRECT("Table!" &amp; $AA$210 &amp; $X203),0))))/1024)</f>
        <v/>
      </c>
      <c r="G203" s="24" t="str">
        <f ca="1">IF(ISERROR(MATCH(G$1,INDIRECT("Table!A"&amp;$X203):INDIRECT("Table!" &amp; $AA$210 &amp; $X203),0)),"",INDIRECT(CONCATENATE("Table!",ADDRESS($T203,MATCH(G$1,INDIRECT("Table!A" &amp; $X203):INDIRECT("Table!" &amp; $AA$210 &amp; $X203),0))))/1024)</f>
        <v/>
      </c>
      <c r="H203" s="24" t="str">
        <f ca="1">IF(ISERROR(MATCH(H$1,INDIRECT("Table!A"&amp;$X203):INDIRECT("Table!" &amp; $AA$210 &amp; $X203),0)),"",INDIRECT(CONCATENATE("Table!",ADDRESS($T203,MATCH(H$1,INDIRECT("Table!A" &amp; $X203):INDIRECT("Table!" &amp; $AA$210 &amp; $X203),0))))/1024)</f>
        <v/>
      </c>
      <c r="K203" s="24" t="str">
        <f ca="1">IF(ISERROR(MATCH(L$1,INDIRECT("Table!A"&amp;$X203):INDIRECT("Table!" &amp; $AA$210 &amp; $X203),0)),"",INDIRECT(CONCATENATE("Table!",ADDRESS($T203,MATCH(L$1,INDIRECT("Table!A" &amp; $X203):INDIRECT("Table!" &amp; $AA$210 &amp; $X203),0))))/1024)</f>
        <v/>
      </c>
      <c r="L203" s="24" t="str">
        <f ca="1">IF(ISERROR(MATCH(M$1,INDIRECT("Table!A"&amp;$X203):INDIRECT("Table!" &amp; $AA$210 &amp; $X203),0)),"",INDIRECT(CONCATENATE("Table!",ADDRESS($T203,MATCH(M$1,INDIRECT("Table!A" &amp; $X203):INDIRECT("Table!" &amp; $AA$210 &amp; $X203),0))))/1024)</f>
        <v/>
      </c>
      <c r="M203" s="24" t="str">
        <f ca="1">IF(ISERROR(MATCH(N$1,INDIRECT("Table!A"&amp;$X203):INDIRECT("Table!" &amp; $AA$210 &amp; $X203),0)),"",INDIRECT(CONCATENATE("Table!",ADDRESS($T203,MATCH(N$1,INDIRECT("Table!A" &amp; $X203):INDIRECT("Table!" &amp; $AA$210 &amp; $X203),0))))/1024)</f>
        <v/>
      </c>
      <c r="N203" s="24" t="str">
        <f ca="1">IF(ISERROR(MATCH(O$1,INDIRECT("Table!A"&amp;$X203):INDIRECT("Table!" &amp; $AA$210 &amp; $X203),0)),"",INDIRECT(CONCATENATE("Table!",ADDRESS($T203,MATCH(O$1,INDIRECT("Table!A" &amp; $X203):INDIRECT("Table!" &amp; $AA$210 &amp; $X203),0))))/1024)</f>
        <v/>
      </c>
      <c r="O203" s="24"/>
      <c r="P203" s="276"/>
      <c r="Q203" s="24"/>
      <c r="R203" s="80"/>
      <c r="S203" s="80"/>
      <c r="T203" s="24"/>
      <c r="U203" s="80"/>
      <c r="V203" s="80"/>
      <c r="W203" s="80"/>
      <c r="X203" s="24"/>
      <c r="Y203" s="80"/>
      <c r="Z203" s="80"/>
      <c r="AA203" s="80"/>
    </row>
    <row r="204" spans="2:27">
      <c r="B204" s="24" t="str">
        <f ca="1">IF(ISERROR(MATCH(B$1,INDIRECT("Table!A"&amp;$X204):INDIRECT("Table!" &amp; $AA$210 &amp; $X204),0)),"",INDIRECT(CONCATENATE("Table!",ADDRESS($T204,MATCH(B$1,INDIRECT("Table!A" &amp; $X204):INDIRECT("Table!" &amp; $AA$210 &amp; $X204),0))))/1024)</f>
        <v/>
      </c>
      <c r="C204" s="24" t="str">
        <f ca="1">IF(ISERROR(MATCH(C$1,INDIRECT("Table!A"&amp;$X204):INDIRECT("Table!" &amp; $AA$210 &amp; $X204),0)),"",INDIRECT(CONCATENATE("Table!",ADDRESS($T204,MATCH(C$1,INDIRECT("Table!A" &amp; $X204):INDIRECT("Table!" &amp; $AA$210 &amp; $X204),0))))/1024)</f>
        <v/>
      </c>
      <c r="D204" s="24" t="str">
        <f ca="1">IF(ISERROR(MATCH(D$1,INDIRECT("Table!A"&amp;$X204):INDIRECT("Table!" &amp; $AA$210 &amp; $X204),0)),"",INDIRECT(CONCATENATE("Table!",ADDRESS($T204,MATCH(D$1,INDIRECT("Table!A" &amp; $X204):INDIRECT("Table!" &amp; $AA$210 &amp; $X204),0))))/1024)</f>
        <v/>
      </c>
      <c r="E204" s="24" t="str">
        <f ca="1">IF(ISERROR(MATCH(E$1,INDIRECT("Table!A"&amp;$X204):INDIRECT("Table!" &amp; $AA$210 &amp; $X204),0)),"",INDIRECT(CONCATENATE("Table!",ADDRESS($T204,MATCH(E$1,INDIRECT("Table!A" &amp; $X204):INDIRECT("Table!" &amp; $AA$210 &amp; $X204),0))))/1024)</f>
        <v/>
      </c>
      <c r="F204" s="24" t="str">
        <f ca="1">IF(ISERROR(MATCH(F$1,INDIRECT("Table!A"&amp;$X204):INDIRECT("Table!" &amp; $AA$210 &amp; $X204),0)),"",INDIRECT(CONCATENATE("Table!",ADDRESS($T204,MATCH(F$1,INDIRECT("Table!A" &amp; $X204):INDIRECT("Table!" &amp; $AA$210 &amp; $X204),0))))/1024)</f>
        <v/>
      </c>
      <c r="G204" s="24" t="str">
        <f ca="1">IF(ISERROR(MATCH(G$1,INDIRECT("Table!A"&amp;$X204):INDIRECT("Table!" &amp; $AA$210 &amp; $X204),0)),"",INDIRECT(CONCATENATE("Table!",ADDRESS($T204,MATCH(G$1,INDIRECT("Table!A" &amp; $X204):INDIRECT("Table!" &amp; $AA$210 &amp; $X204),0))))/1024)</f>
        <v/>
      </c>
      <c r="H204" s="24" t="str">
        <f ca="1">IF(ISERROR(MATCH(H$1,INDIRECT("Table!A"&amp;$X204):INDIRECT("Table!" &amp; $AA$210 &amp; $X204),0)),"",INDIRECT(CONCATENATE("Table!",ADDRESS($T204,MATCH(H$1,INDIRECT("Table!A" &amp; $X204):INDIRECT("Table!" &amp; $AA$210 &amp; $X204),0))))/1024)</f>
        <v/>
      </c>
      <c r="K204" s="24" t="str">
        <f ca="1">IF(ISERROR(MATCH(L$1,INDIRECT("Table!A"&amp;$X204):INDIRECT("Table!" &amp; $AA$210 &amp; $X204),0)),"",INDIRECT(CONCATENATE("Table!",ADDRESS($T204,MATCH(L$1,INDIRECT("Table!A" &amp; $X204):INDIRECT("Table!" &amp; $AA$210 &amp; $X204),0))))/1024)</f>
        <v/>
      </c>
      <c r="L204" s="24" t="str">
        <f ca="1">IF(ISERROR(MATCH(M$1,INDIRECT("Table!A"&amp;$X204):INDIRECT("Table!" &amp; $AA$210 &amp; $X204),0)),"",INDIRECT(CONCATENATE("Table!",ADDRESS($T204,MATCH(M$1,INDIRECT("Table!A" &amp; $X204):INDIRECT("Table!" &amp; $AA$210 &amp; $X204),0))))/1024)</f>
        <v/>
      </c>
      <c r="M204" s="24" t="str">
        <f ca="1">IF(ISERROR(MATCH(N$1,INDIRECT("Table!A"&amp;$X204):INDIRECT("Table!" &amp; $AA$210 &amp; $X204),0)),"",INDIRECT(CONCATENATE("Table!",ADDRESS($T204,MATCH(N$1,INDIRECT("Table!A" &amp; $X204):INDIRECT("Table!" &amp; $AA$210 &amp; $X204),0))))/1024)</f>
        <v/>
      </c>
      <c r="N204" s="24" t="str">
        <f ca="1">IF(ISERROR(MATCH(O$1,INDIRECT("Table!A"&amp;$X204):INDIRECT("Table!" &amp; $AA$210 &amp; $X204),0)),"",INDIRECT(CONCATENATE("Table!",ADDRESS($T204,MATCH(O$1,INDIRECT("Table!A" &amp; $X204):INDIRECT("Table!" &amp; $AA$210 &amp; $X204),0))))/1024)</f>
        <v/>
      </c>
      <c r="O204" s="24"/>
      <c r="P204" s="276"/>
      <c r="Q204" s="24"/>
      <c r="R204" s="79"/>
      <c r="S204" s="79"/>
      <c r="T204" s="24"/>
      <c r="U204" s="79"/>
      <c r="V204" s="79"/>
      <c r="W204" s="79"/>
      <c r="X204" s="24"/>
      <c r="Y204" s="79"/>
      <c r="Z204" s="79"/>
      <c r="AA204" s="79"/>
    </row>
    <row r="205" spans="2:27">
      <c r="B205" s="24" t="str">
        <f ca="1">IF(ISERROR(MATCH(B$1,INDIRECT("Table!A"&amp;$X205):INDIRECT("Table!" &amp; $AA$210 &amp; $X205),0)),"",INDIRECT(CONCATENATE("Table!",ADDRESS($T205,MATCH(B$1,INDIRECT("Table!A" &amp; $X205):INDIRECT("Table!" &amp; $AA$210 &amp; $X205),0))))/1024)</f>
        <v/>
      </c>
      <c r="C205" s="24" t="str">
        <f ca="1">IF(ISERROR(MATCH(C$1,INDIRECT("Table!A"&amp;$X205):INDIRECT("Table!" &amp; $AA$210 &amp; $X205),0)),"",INDIRECT(CONCATENATE("Table!",ADDRESS($T205,MATCH(C$1,INDIRECT("Table!A" &amp; $X205):INDIRECT("Table!" &amp; $AA$210 &amp; $X205),0))))/1024)</f>
        <v/>
      </c>
      <c r="D205" s="24" t="str">
        <f ca="1">IF(ISERROR(MATCH(D$1,INDIRECT("Table!A"&amp;$X205):INDIRECT("Table!" &amp; $AA$210 &amp; $X205),0)),"",INDIRECT(CONCATENATE("Table!",ADDRESS($T205,MATCH(D$1,INDIRECT("Table!A" &amp; $X205):INDIRECT("Table!" &amp; $AA$210 &amp; $X205),0))))/1024)</f>
        <v/>
      </c>
      <c r="E205" s="24" t="str">
        <f ca="1">IF(ISERROR(MATCH(E$1,INDIRECT("Table!A"&amp;$X205):INDIRECT("Table!" &amp; $AA$210 &amp; $X205),0)),"",INDIRECT(CONCATENATE("Table!",ADDRESS($T205,MATCH(E$1,INDIRECT("Table!A" &amp; $X205):INDIRECT("Table!" &amp; $AA$210 &amp; $X205),0))))/1024)</f>
        <v/>
      </c>
      <c r="F205" s="24" t="str">
        <f ca="1">IF(ISERROR(MATCH(F$1,INDIRECT("Table!A"&amp;$X205):INDIRECT("Table!" &amp; $AA$210 &amp; $X205),0)),"",INDIRECT(CONCATENATE("Table!",ADDRESS($T205,MATCH(F$1,INDIRECT("Table!A" &amp; $X205):INDIRECT("Table!" &amp; $AA$210 &amp; $X205),0))))/1024)</f>
        <v/>
      </c>
      <c r="G205" s="24" t="str">
        <f ca="1">IF(ISERROR(MATCH(G$1,INDIRECT("Table!A"&amp;$X205):INDIRECT("Table!" &amp; $AA$210 &amp; $X205),0)),"",INDIRECT(CONCATENATE("Table!",ADDRESS($T205,MATCH(G$1,INDIRECT("Table!A" &amp; $X205):INDIRECT("Table!" &amp; $AA$210 &amp; $X205),0))))/1024)</f>
        <v/>
      </c>
      <c r="H205" s="24" t="str">
        <f ca="1">IF(ISERROR(MATCH(H$1,INDIRECT("Table!A"&amp;$X205):INDIRECT("Table!" &amp; $AA$210 &amp; $X205),0)),"",INDIRECT(CONCATENATE("Table!",ADDRESS($T205,MATCH(H$1,INDIRECT("Table!A" &amp; $X205):INDIRECT("Table!" &amp; $AA$210 &amp; $X205),0))))/1024)</f>
        <v/>
      </c>
      <c r="K205" s="24" t="str">
        <f ca="1">IF(ISERROR(MATCH(L$1,INDIRECT("Table!A"&amp;$X205):INDIRECT("Table!" &amp; $AA$210 &amp; $X205),0)),"",INDIRECT(CONCATENATE("Table!",ADDRESS($T205,MATCH(L$1,INDIRECT("Table!A" &amp; $X205):INDIRECT("Table!" &amp; $AA$210 &amp; $X205),0))))/1024)</f>
        <v/>
      </c>
      <c r="L205" s="24" t="str">
        <f ca="1">IF(ISERROR(MATCH(M$1,INDIRECT("Table!A"&amp;$X205):INDIRECT("Table!" &amp; $AA$210 &amp; $X205),0)),"",INDIRECT(CONCATENATE("Table!",ADDRESS($T205,MATCH(M$1,INDIRECT("Table!A" &amp; $X205):INDIRECT("Table!" &amp; $AA$210 &amp; $X205),0))))/1024)</f>
        <v/>
      </c>
      <c r="M205" s="24" t="str">
        <f ca="1">IF(ISERROR(MATCH(N$1,INDIRECT("Table!A"&amp;$X205):INDIRECT("Table!" &amp; $AA$210 &amp; $X205),0)),"",INDIRECT(CONCATENATE("Table!",ADDRESS($T205,MATCH(N$1,INDIRECT("Table!A" &amp; $X205):INDIRECT("Table!" &amp; $AA$210 &amp; $X205),0))))/1024)</f>
        <v/>
      </c>
      <c r="N205" s="24" t="str">
        <f ca="1">IF(ISERROR(MATCH(O$1,INDIRECT("Table!A"&amp;$X205):INDIRECT("Table!" &amp; $AA$210 &amp; $X205),0)),"",INDIRECT(CONCATENATE("Table!",ADDRESS($T205,MATCH(O$1,INDIRECT("Table!A" &amp; $X205):INDIRECT("Table!" &amp; $AA$210 &amp; $X205),0))))/1024)</f>
        <v/>
      </c>
      <c r="O205" s="24"/>
      <c r="P205" s="276"/>
      <c r="Q205" s="24"/>
      <c r="R205" s="78"/>
      <c r="S205" s="78"/>
      <c r="T205" s="24"/>
      <c r="U205" s="78"/>
      <c r="V205" s="78"/>
      <c r="W205" s="78"/>
      <c r="X205" s="24"/>
      <c r="Y205" s="78"/>
      <c r="Z205" s="78"/>
      <c r="AA205" s="78"/>
    </row>
    <row r="206" spans="2:27">
      <c r="B206" s="24" t="str">
        <f ca="1">IF(ISERROR(MATCH(B$1,INDIRECT("Table!A"&amp;$X206):INDIRECT("Table!" &amp; $AA$210 &amp; $X206),0)),"",INDIRECT(CONCATENATE("Table!",ADDRESS($T206,MATCH(B$1,INDIRECT("Table!A" &amp; $X206):INDIRECT("Table!" &amp; $AA$210 &amp; $X206),0))))/1024)</f>
        <v/>
      </c>
      <c r="C206" s="24" t="str">
        <f ca="1">IF(ISERROR(MATCH(C$1,INDIRECT("Table!A"&amp;$X206):INDIRECT("Table!" &amp; $AA$210 &amp; $X206),0)),"",INDIRECT(CONCATENATE("Table!",ADDRESS($T206,MATCH(C$1,INDIRECT("Table!A" &amp; $X206):INDIRECT("Table!" &amp; $AA$210 &amp; $X206),0))))/1024)</f>
        <v/>
      </c>
      <c r="D206" s="24" t="str">
        <f ca="1">IF(ISERROR(MATCH(D$1,INDIRECT("Table!A"&amp;$X206):INDIRECT("Table!" &amp; $AA$210 &amp; $X206),0)),"",INDIRECT(CONCATENATE("Table!",ADDRESS($T206,MATCH(D$1,INDIRECT("Table!A" &amp; $X206):INDIRECT("Table!" &amp; $AA$210 &amp; $X206),0))))/1024)</f>
        <v/>
      </c>
      <c r="E206" s="24" t="str">
        <f ca="1">IF(ISERROR(MATCH(E$1,INDIRECT("Table!A"&amp;$X206):INDIRECT("Table!" &amp; $AA$210 &amp; $X206),0)),"",INDIRECT(CONCATENATE("Table!",ADDRESS($T206,MATCH(E$1,INDIRECT("Table!A" &amp; $X206):INDIRECT("Table!" &amp; $AA$210 &amp; $X206),0))))/1024)</f>
        <v/>
      </c>
      <c r="F206" s="24" t="str">
        <f ca="1">IF(ISERROR(MATCH(F$1,INDIRECT("Table!A"&amp;$X206):INDIRECT("Table!" &amp; $AA$210 &amp; $X206),0)),"",INDIRECT(CONCATENATE("Table!",ADDRESS($T206,MATCH(F$1,INDIRECT("Table!A" &amp; $X206):INDIRECT("Table!" &amp; $AA$210 &amp; $X206),0))))/1024)</f>
        <v/>
      </c>
      <c r="G206" s="24" t="str">
        <f ca="1">IF(ISERROR(MATCH(G$1,INDIRECT("Table!A"&amp;$X206):INDIRECT("Table!" &amp; $AA$210 &amp; $X206),0)),"",INDIRECT(CONCATENATE("Table!",ADDRESS($T206,MATCH(G$1,INDIRECT("Table!A" &amp; $X206):INDIRECT("Table!" &amp; $AA$210 &amp; $X206),0))))/1024)</f>
        <v/>
      </c>
      <c r="H206" s="24" t="str">
        <f ca="1">IF(ISERROR(MATCH(H$1,INDIRECT("Table!A"&amp;$X206):INDIRECT("Table!" &amp; $AA$210 &amp; $X206),0)),"",INDIRECT(CONCATENATE("Table!",ADDRESS($T206,MATCH(H$1,INDIRECT("Table!A" &amp; $X206):INDIRECT("Table!" &amp; $AA$210 &amp; $X206),0))))/1024)</f>
        <v/>
      </c>
      <c r="K206" s="24" t="str">
        <f ca="1">IF(ISERROR(MATCH(L$1,INDIRECT("Table!A"&amp;$X206):INDIRECT("Table!" &amp; $AA$210 &amp; $X206),0)),"",INDIRECT(CONCATENATE("Table!",ADDRESS($T206,MATCH(L$1,INDIRECT("Table!A" &amp; $X206):INDIRECT("Table!" &amp; $AA$210 &amp; $X206),0))))/1024)</f>
        <v/>
      </c>
      <c r="L206" s="24" t="str">
        <f ca="1">IF(ISERROR(MATCH(M$1,INDIRECT("Table!A"&amp;$X206):INDIRECT("Table!" &amp; $AA$210 &amp; $X206),0)),"",INDIRECT(CONCATENATE("Table!",ADDRESS($T206,MATCH(M$1,INDIRECT("Table!A" &amp; $X206):INDIRECT("Table!" &amp; $AA$210 &amp; $X206),0))))/1024)</f>
        <v/>
      </c>
      <c r="M206" s="24" t="str">
        <f ca="1">IF(ISERROR(MATCH(N$1,INDIRECT("Table!A"&amp;$X206):INDIRECT("Table!" &amp; $AA$210 &amp; $X206),0)),"",INDIRECT(CONCATENATE("Table!",ADDRESS($T206,MATCH(N$1,INDIRECT("Table!A" &amp; $X206):INDIRECT("Table!" &amp; $AA$210 &amp; $X206),0))))/1024)</f>
        <v/>
      </c>
      <c r="N206" s="24" t="str">
        <f ca="1">IF(ISERROR(MATCH(O$1,INDIRECT("Table!A"&amp;$X206):INDIRECT("Table!" &amp; $AA$210 &amp; $X206),0)),"",INDIRECT(CONCATENATE("Table!",ADDRESS($T206,MATCH(O$1,INDIRECT("Table!A" &amp; $X206):INDIRECT("Table!" &amp; $AA$210 &amp; $X206),0))))/1024)</f>
        <v/>
      </c>
      <c r="O206" s="24"/>
      <c r="P206" s="276"/>
      <c r="Q206" s="24"/>
      <c r="R206" s="77"/>
      <c r="S206" s="77"/>
      <c r="T206" s="24"/>
      <c r="U206" s="77"/>
      <c r="V206" s="77"/>
      <c r="W206" s="77"/>
      <c r="X206" s="24"/>
      <c r="Y206" s="77"/>
      <c r="Z206" s="77"/>
      <c r="AA206" s="77"/>
    </row>
    <row r="207" spans="2:27">
      <c r="B207" s="24" t="str">
        <f ca="1">IF(ISERROR(MATCH(B$1,INDIRECT("Table!A"&amp;$X207):INDIRECT("Table!" &amp; $AA$210 &amp; $X207),0)),"",INDIRECT(CONCATENATE("Table!",ADDRESS($T207,MATCH(B$1,INDIRECT("Table!A" &amp; $X207):INDIRECT("Table!" &amp; $AA$210 &amp; $X207),0))))/1024)</f>
        <v/>
      </c>
      <c r="C207" s="24" t="str">
        <f ca="1">IF(ISERROR(MATCH(C$1,INDIRECT("Table!A"&amp;$X207):INDIRECT("Table!" &amp; $AA$210 &amp; $X207),0)),"",INDIRECT(CONCATENATE("Table!",ADDRESS($T207,MATCH(C$1,INDIRECT("Table!A" &amp; $X207):INDIRECT("Table!" &amp; $AA$210 &amp; $X207),0))))/1024)</f>
        <v/>
      </c>
      <c r="D207" s="24" t="str">
        <f ca="1">IF(ISERROR(MATCH(D$1,INDIRECT("Table!A"&amp;$X207):INDIRECT("Table!" &amp; $AA$210 &amp; $X207),0)),"",INDIRECT(CONCATENATE("Table!",ADDRESS($T207,MATCH(D$1,INDIRECT("Table!A" &amp; $X207):INDIRECT("Table!" &amp; $AA$210 &amp; $X207),0))))/1024)</f>
        <v/>
      </c>
      <c r="E207" s="24" t="str">
        <f ca="1">IF(ISERROR(MATCH(E$1,INDIRECT("Table!A"&amp;$X207):INDIRECT("Table!" &amp; $AA$210 &amp; $X207),0)),"",INDIRECT(CONCATENATE("Table!",ADDRESS($T207,MATCH(E$1,INDIRECT("Table!A" &amp; $X207):INDIRECT("Table!" &amp; $AA$210 &amp; $X207),0))))/1024)</f>
        <v/>
      </c>
      <c r="F207" s="24" t="str">
        <f ca="1">IF(ISERROR(MATCH(F$1,INDIRECT("Table!A"&amp;$X207):INDIRECT("Table!" &amp; $AA$210 &amp; $X207),0)),"",INDIRECT(CONCATENATE("Table!",ADDRESS($T207,MATCH(F$1,INDIRECT("Table!A" &amp; $X207):INDIRECT("Table!" &amp; $AA$210 &amp; $X207),0))))/1024)</f>
        <v/>
      </c>
      <c r="G207" s="24" t="str">
        <f ca="1">IF(ISERROR(MATCH(G$1,INDIRECT("Table!A"&amp;$X207):INDIRECT("Table!" &amp; $AA$210 &amp; $X207),0)),"",INDIRECT(CONCATENATE("Table!",ADDRESS($T207,MATCH(G$1,INDIRECT("Table!A" &amp; $X207):INDIRECT("Table!" &amp; $AA$210 &amp; $X207),0))))/1024)</f>
        <v/>
      </c>
      <c r="H207" s="24" t="str">
        <f ca="1">IF(ISERROR(MATCH(H$1,INDIRECT("Table!A"&amp;$X207):INDIRECT("Table!" &amp; $AA$210 &amp; $X207),0)),"",INDIRECT(CONCATENATE("Table!",ADDRESS($T207,MATCH(H$1,INDIRECT("Table!A" &amp; $X207):INDIRECT("Table!" &amp; $AA$210 &amp; $X207),0))))/1024)</f>
        <v/>
      </c>
      <c r="K207" s="24" t="str">
        <f ca="1">IF(ISERROR(MATCH(L$1,INDIRECT("Table!A"&amp;$X207):INDIRECT("Table!" &amp; $AA$210 &amp; $X207),0)),"",INDIRECT(CONCATENATE("Table!",ADDRESS($T207,MATCH(L$1,INDIRECT("Table!A" &amp; $X207):INDIRECT("Table!" &amp; $AA$210 &amp; $X207),0))))/1024)</f>
        <v/>
      </c>
      <c r="L207" s="24" t="str">
        <f ca="1">IF(ISERROR(MATCH(M$1,INDIRECT("Table!A"&amp;$X207):INDIRECT("Table!" &amp; $AA$210 &amp; $X207),0)),"",INDIRECT(CONCATENATE("Table!",ADDRESS($T207,MATCH(M$1,INDIRECT("Table!A" &amp; $X207):INDIRECT("Table!" &amp; $AA$210 &amp; $X207),0))))/1024)</f>
        <v/>
      </c>
      <c r="M207" s="24" t="str">
        <f ca="1">IF(ISERROR(MATCH(N$1,INDIRECT("Table!A"&amp;$X207):INDIRECT("Table!" &amp; $AA$210 &amp; $X207),0)),"",INDIRECT(CONCATENATE("Table!",ADDRESS($T207,MATCH(N$1,INDIRECT("Table!A" &amp; $X207):INDIRECT("Table!" &amp; $AA$210 &amp; $X207),0))))/1024)</f>
        <v/>
      </c>
      <c r="N207" s="24" t="str">
        <f ca="1">IF(ISERROR(MATCH(O$1,INDIRECT("Table!A"&amp;$X207):INDIRECT("Table!" &amp; $AA$210 &amp; $X207),0)),"",INDIRECT(CONCATENATE("Table!",ADDRESS($T207,MATCH(O$1,INDIRECT("Table!A" &amp; $X207):INDIRECT("Table!" &amp; $AA$210 &amp; $X207),0))))/1024)</f>
        <v/>
      </c>
      <c r="O207" s="24"/>
      <c r="P207" s="276"/>
      <c r="Q207" s="24"/>
      <c r="R207" s="76"/>
      <c r="S207" s="76"/>
      <c r="T207" s="24"/>
      <c r="U207" s="76"/>
      <c r="V207" s="76"/>
      <c r="W207" s="76"/>
      <c r="X207" s="24"/>
      <c r="Y207" s="76"/>
      <c r="Z207" s="76"/>
      <c r="AA207" s="76"/>
    </row>
    <row r="208" spans="2:27">
      <c r="B208" s="24" t="str">
        <f ca="1">IF(ISERROR(MATCH(B$1,INDIRECT("Table!A"&amp;$X208):INDIRECT("Table!" &amp; $AA$210 &amp; $X208),0)),"",INDIRECT(CONCATENATE("Table!",ADDRESS($T208,MATCH(B$1,INDIRECT("Table!A" &amp; $X208):INDIRECT("Table!" &amp; $AA$210 &amp; $X208),0))))/1024)</f>
        <v/>
      </c>
      <c r="C208" s="24" t="str">
        <f ca="1">IF(ISERROR(MATCH(C$1,INDIRECT("Table!A"&amp;$X208):INDIRECT("Table!" &amp; $AA$210 &amp; $X208),0)),"",INDIRECT(CONCATENATE("Table!",ADDRESS($T208,MATCH(C$1,INDIRECT("Table!A" &amp; $X208):INDIRECT("Table!" &amp; $AA$210 &amp; $X208),0))))/1024)</f>
        <v/>
      </c>
      <c r="D208" s="24" t="str">
        <f ca="1">IF(ISERROR(MATCH(D$1,INDIRECT("Table!A"&amp;$X208):INDIRECT("Table!" &amp; $AA$210 &amp; $X208),0)),"",INDIRECT(CONCATENATE("Table!",ADDRESS($T208,MATCH(D$1,INDIRECT("Table!A" &amp; $X208):INDIRECT("Table!" &amp; $AA$210 &amp; $X208),0))))/1024)</f>
        <v/>
      </c>
      <c r="E208" s="24" t="str">
        <f ca="1">IF(ISERROR(MATCH(E$1,INDIRECT("Table!A"&amp;$X208):INDIRECT("Table!" &amp; $AA$210 &amp; $X208),0)),"",INDIRECT(CONCATENATE("Table!",ADDRESS($T208,MATCH(E$1,INDIRECT("Table!A" &amp; $X208):INDIRECT("Table!" &amp; $AA$210 &amp; $X208),0))))/1024)</f>
        <v/>
      </c>
      <c r="F208" s="24" t="str">
        <f ca="1">IF(ISERROR(MATCH(F$1,INDIRECT("Table!A"&amp;$X208):INDIRECT("Table!" &amp; $AA$210 &amp; $X208),0)),"",INDIRECT(CONCATENATE("Table!",ADDRESS($T208,MATCH(F$1,INDIRECT("Table!A" &amp; $X208):INDIRECT("Table!" &amp; $AA$210 &amp; $X208),0))))/1024)</f>
        <v/>
      </c>
      <c r="G208" s="24" t="str">
        <f ca="1">IF(ISERROR(MATCH(G$1,INDIRECT("Table!A"&amp;$X208):INDIRECT("Table!" &amp; $AA$210 &amp; $X208),0)),"",INDIRECT(CONCATENATE("Table!",ADDRESS($T208,MATCH(G$1,INDIRECT("Table!A" &amp; $X208):INDIRECT("Table!" &amp; $AA$210 &amp; $X208),0))))/1024)</f>
        <v/>
      </c>
      <c r="H208" s="24" t="str">
        <f ca="1">IF(ISERROR(MATCH(H$1,INDIRECT("Table!A"&amp;$X208):INDIRECT("Table!" &amp; $AA$210 &amp; $X208),0)),"",INDIRECT(CONCATENATE("Table!",ADDRESS($T208,MATCH(H$1,INDIRECT("Table!A" &amp; $X208):INDIRECT("Table!" &amp; $AA$210 &amp; $X208),0))))/1024)</f>
        <v/>
      </c>
      <c r="K208" s="24" t="str">
        <f ca="1">IF(ISERROR(MATCH(L$1,INDIRECT("Table!A"&amp;$X208):INDIRECT("Table!" &amp; $AA$210 &amp; $X208),0)),"",INDIRECT(CONCATENATE("Table!",ADDRESS($T208,MATCH(L$1,INDIRECT("Table!A" &amp; $X208):INDIRECT("Table!" &amp; $AA$210 &amp; $X208),0))))/1024)</f>
        <v/>
      </c>
      <c r="L208" s="24" t="str">
        <f ca="1">IF(ISERROR(MATCH(M$1,INDIRECT("Table!A"&amp;$X208):INDIRECT("Table!" &amp; $AA$210 &amp; $X208),0)),"",INDIRECT(CONCATENATE("Table!",ADDRESS($T208,MATCH(M$1,INDIRECT("Table!A" &amp; $X208):INDIRECT("Table!" &amp; $AA$210 &amp; $X208),0))))/1024)</f>
        <v/>
      </c>
      <c r="M208" s="24" t="str">
        <f ca="1">IF(ISERROR(MATCH(N$1,INDIRECT("Table!A"&amp;$X208):INDIRECT("Table!" &amp; $AA$210 &amp; $X208),0)),"",INDIRECT(CONCATENATE("Table!",ADDRESS($T208,MATCH(N$1,INDIRECT("Table!A" &amp; $X208):INDIRECT("Table!" &amp; $AA$210 &amp; $X208),0))))/1024)</f>
        <v/>
      </c>
      <c r="N208" s="24" t="str">
        <f ca="1">IF(ISERROR(MATCH(O$1,INDIRECT("Table!A"&amp;$X208):INDIRECT("Table!" &amp; $AA$210 &amp; $X208),0)),"",INDIRECT(CONCATENATE("Table!",ADDRESS($T208,MATCH(O$1,INDIRECT("Table!A" &amp; $X208):INDIRECT("Table!" &amp; $AA$210 &amp; $X208),0))))/1024)</f>
        <v/>
      </c>
      <c r="O208" s="24"/>
      <c r="P208" s="276"/>
      <c r="Q208" s="24"/>
      <c r="R208" s="75"/>
      <c r="S208" s="75"/>
      <c r="T208" s="24"/>
      <c r="U208" s="75"/>
      <c r="V208" s="75"/>
      <c r="W208" s="75"/>
      <c r="X208" s="24"/>
      <c r="Y208" s="75"/>
      <c r="Z208" s="75"/>
      <c r="AA208" s="75"/>
    </row>
    <row r="209" spans="2:27">
      <c r="B209" s="24" t="str">
        <f ca="1">IF(ISERROR(MATCH(B$1,INDIRECT("Table!A"&amp;$X209):INDIRECT("Table!" &amp; $AA$210 &amp; $X209),0)),"",INDIRECT(CONCATENATE("Table!",ADDRESS($T209,MATCH(B$1,INDIRECT("Table!A" &amp; $X209):INDIRECT("Table!" &amp; $AA$210 &amp; $X209),0))))/1024)</f>
        <v/>
      </c>
      <c r="C209" s="24" t="str">
        <f ca="1">IF(ISERROR(MATCH(C$1,INDIRECT("Table!A"&amp;$X209):INDIRECT("Table!" &amp; $AA$210 &amp; $X209),0)),"",INDIRECT(CONCATENATE("Table!",ADDRESS($T209,MATCH(C$1,INDIRECT("Table!A" &amp; $X209):INDIRECT("Table!" &amp; $AA$210 &amp; $X209),0))))/1024)</f>
        <v/>
      </c>
      <c r="D209" s="24" t="str">
        <f ca="1">IF(ISERROR(MATCH(D$1,INDIRECT("Table!A"&amp;$X209):INDIRECT("Table!" &amp; $AA$210 &amp; $X209),0)),"",INDIRECT(CONCATENATE("Table!",ADDRESS($T209,MATCH(D$1,INDIRECT("Table!A" &amp; $X209):INDIRECT("Table!" &amp; $AA$210 &amp; $X209),0))))/1024)</f>
        <v/>
      </c>
      <c r="E209" s="24" t="str">
        <f ca="1">IF(ISERROR(MATCH(E$1,INDIRECT("Table!A"&amp;$X209):INDIRECT("Table!" &amp; $AA$210 &amp; $X209),0)),"",INDIRECT(CONCATENATE("Table!",ADDRESS($T209,MATCH(E$1,INDIRECT("Table!A" &amp; $X209):INDIRECT("Table!" &amp; $AA$210 &amp; $X209),0))))/1024)</f>
        <v/>
      </c>
      <c r="F209" s="24" t="str">
        <f ca="1">IF(ISERROR(MATCH(F$1,INDIRECT("Table!A"&amp;$X209):INDIRECT("Table!" &amp; $AA$210 &amp; $X209),0)),"",INDIRECT(CONCATENATE("Table!",ADDRESS($T209,MATCH(F$1,INDIRECT("Table!A" &amp; $X209):INDIRECT("Table!" &amp; $AA$210 &amp; $X209),0))))/1024)</f>
        <v/>
      </c>
      <c r="G209" s="24" t="str">
        <f ca="1">IF(ISERROR(MATCH(G$1,INDIRECT("Table!A"&amp;$X209):INDIRECT("Table!" &amp; $AA$210 &amp; $X209),0)),"",INDIRECT(CONCATENATE("Table!",ADDRESS($T209,MATCH(G$1,INDIRECT("Table!A" &amp; $X209):INDIRECT("Table!" &amp; $AA$210 &amp; $X209),0))))/1024)</f>
        <v/>
      </c>
      <c r="H209" s="24" t="str">
        <f ca="1">IF(ISERROR(MATCH(H$1,INDIRECT("Table!A"&amp;$X209):INDIRECT("Table!" &amp; $AA$210 &amp; $X209),0)),"",INDIRECT(CONCATENATE("Table!",ADDRESS($T209,MATCH(H$1,INDIRECT("Table!A" &amp; $X209):INDIRECT("Table!" &amp; $AA$210 &amp; $X209),0))))/1024)</f>
        <v/>
      </c>
      <c r="K209" s="24" t="str">
        <f ca="1">IF(ISERROR(MATCH(L$1,INDIRECT("Table!A"&amp;$X209):INDIRECT("Table!" &amp; $AA$210 &amp; $X209),0)),"",INDIRECT(CONCATENATE("Table!",ADDRESS($T209,MATCH(L$1,INDIRECT("Table!A" &amp; $X209):INDIRECT("Table!" &amp; $AA$210 &amp; $X209),0))))/1024)</f>
        <v/>
      </c>
      <c r="L209" s="24" t="str">
        <f ca="1">IF(ISERROR(MATCH(M$1,INDIRECT("Table!A"&amp;$X209):INDIRECT("Table!" &amp; $AA$210 &amp; $X209),0)),"",INDIRECT(CONCATENATE("Table!",ADDRESS($T209,MATCH(M$1,INDIRECT("Table!A" &amp; $X209):INDIRECT("Table!" &amp; $AA$210 &amp; $X209),0))))/1024)</f>
        <v/>
      </c>
      <c r="M209" s="24" t="str">
        <f ca="1">IF(ISERROR(MATCH(N$1,INDIRECT("Table!A"&amp;$X209):INDIRECT("Table!" &amp; $AA$210 &amp; $X209),0)),"",INDIRECT(CONCATENATE("Table!",ADDRESS($T209,MATCH(N$1,INDIRECT("Table!A" &amp; $X209):INDIRECT("Table!" &amp; $AA$210 &amp; $X209),0))))/1024)</f>
        <v/>
      </c>
      <c r="N209" s="24" t="str">
        <f ca="1">IF(ISERROR(MATCH(O$1,INDIRECT("Table!A"&amp;$X209):INDIRECT("Table!" &amp; $AA$210 &amp; $X209),0)),"",INDIRECT(CONCATENATE("Table!",ADDRESS($T209,MATCH(O$1,INDIRECT("Table!A" &amp; $X209):INDIRECT("Table!" &amp; $AA$210 &amp; $X209),0))))/1024)</f>
        <v/>
      </c>
      <c r="O209" s="24"/>
      <c r="P209" s="276"/>
      <c r="Q209" s="24"/>
      <c r="R209" s="74"/>
      <c r="S209" s="74"/>
      <c r="T209" s="24"/>
      <c r="U209" s="74"/>
      <c r="V209" s="74"/>
      <c r="W209" s="74"/>
      <c r="X209" s="24"/>
      <c r="Y209" s="74"/>
      <c r="Z209" s="74"/>
      <c r="AA209" s="74"/>
    </row>
    <row r="210" spans="2:27">
      <c r="B210" s="24" t="str">
        <f ca="1">IF(ISERROR(MATCH(B$1,INDIRECT("Table!A"&amp;$X210):INDIRECT("Table!" &amp; $AA$210 &amp; $X210),0)),"",INDIRECT(CONCATENATE("Table!",ADDRESS($T210,MATCH(B$1,INDIRECT("Table!A" &amp; $X210):INDIRECT("Table!" &amp; $AA$210 &amp; $X210),0))))/1024)</f>
        <v/>
      </c>
      <c r="C210" s="24" t="str">
        <f ca="1">IF(ISERROR(MATCH(C$1,INDIRECT("Table!A"&amp;$X210):INDIRECT("Table!" &amp; $AA$210 &amp; $X210),0)),"",INDIRECT(CONCATENATE("Table!",ADDRESS($T210,MATCH(C$1,INDIRECT("Table!A" &amp; $X210):INDIRECT("Table!" &amp; $AA$210 &amp; $X210),0))))/1024)</f>
        <v/>
      </c>
      <c r="D210" s="24" t="str">
        <f ca="1">IF(ISERROR(MATCH(D$1,INDIRECT("Table!A"&amp;$X210):INDIRECT("Table!" &amp; $AA$210 &amp; $X210),0)),"",INDIRECT(CONCATENATE("Table!",ADDRESS($T210,MATCH(D$1,INDIRECT("Table!A" &amp; $X210):INDIRECT("Table!" &amp; $AA$210 &amp; $X210),0))))/1024)</f>
        <v/>
      </c>
      <c r="E210" s="24" t="str">
        <f ca="1">IF(ISERROR(MATCH(E$1,INDIRECT("Table!A"&amp;$X210):INDIRECT("Table!" &amp; $AA$210 &amp; $X210),0)),"",INDIRECT(CONCATENATE("Table!",ADDRESS($T210,MATCH(E$1,INDIRECT("Table!A" &amp; $X210):INDIRECT("Table!" &amp; $AA$210 &amp; $X210),0))))/1024)</f>
        <v/>
      </c>
      <c r="F210" s="24" t="str">
        <f ca="1">IF(ISERROR(MATCH(F$1,INDIRECT("Table!A"&amp;$X210):INDIRECT("Table!" &amp; $AA$210 &amp; $X210),0)),"",INDIRECT(CONCATENATE("Table!",ADDRESS($T210,MATCH(F$1,INDIRECT("Table!A" &amp; $X210):INDIRECT("Table!" &amp; $AA$210 &amp; $X210),0))))/1024)</f>
        <v/>
      </c>
      <c r="G210" s="24" t="str">
        <f ca="1">IF(ISERROR(MATCH(G$1,INDIRECT("Table!A"&amp;$X210):INDIRECT("Table!" &amp; $AA$210 &amp; $X210),0)),"",INDIRECT(CONCATENATE("Table!",ADDRESS($T210,MATCH(G$1,INDIRECT("Table!A" &amp; $X210):INDIRECT("Table!" &amp; $AA$210 &amp; $X210),0))))/1024)</f>
        <v/>
      </c>
      <c r="H210" s="24" t="str">
        <f ca="1">IF(ISERROR(MATCH(H$1,INDIRECT("Table!A"&amp;$X210):INDIRECT("Table!" &amp; $AA$210 &amp; $X210),0)),"",INDIRECT(CONCATENATE("Table!",ADDRESS($T210,MATCH(H$1,INDIRECT("Table!A" &amp; $X210):INDIRECT("Table!" &amp; $AA$210 &amp; $X210),0))))/1024)</f>
        <v/>
      </c>
      <c r="K210" s="24" t="str">
        <f ca="1">IF(ISERROR(MATCH(L$1,INDIRECT("Table!A"&amp;$X210):INDIRECT("Table!" &amp; $AA$210 &amp; $X210),0)),"",INDIRECT(CONCATENATE("Table!",ADDRESS($T210,MATCH(L$1,INDIRECT("Table!A" &amp; $X210):INDIRECT("Table!" &amp; $AA$210 &amp; $X210),0))))/1024)</f>
        <v/>
      </c>
      <c r="L210" s="24" t="str">
        <f ca="1">IF(ISERROR(MATCH(M$1,INDIRECT("Table!A"&amp;$X210):INDIRECT("Table!" &amp; $AA$210 &amp; $X210),0)),"",INDIRECT(CONCATENATE("Table!",ADDRESS($T210,MATCH(M$1,INDIRECT("Table!A" &amp; $X210):INDIRECT("Table!" &amp; $AA$210 &amp; $X210),0))))/1024)</f>
        <v/>
      </c>
      <c r="M210" s="24" t="str">
        <f ca="1">IF(ISERROR(MATCH(N$1,INDIRECT("Table!A"&amp;$X210):INDIRECT("Table!" &amp; $AA$210 &amp; $X210),0)),"",INDIRECT(CONCATENATE("Table!",ADDRESS($T210,MATCH(N$1,INDIRECT("Table!A" &amp; $X210):INDIRECT("Table!" &amp; $AA$210 &amp; $X210),0))))/1024)</f>
        <v/>
      </c>
      <c r="N210" s="24" t="str">
        <f ca="1">IF(ISERROR(MATCH(O$1,INDIRECT("Table!A"&amp;$X210):INDIRECT("Table!" &amp; $AA$210 &amp; $X210),0)),"",INDIRECT(CONCATENATE("Table!",ADDRESS($T210,MATCH(O$1,INDIRECT("Table!A" &amp; $X210):INDIRECT("Table!" &amp; $AA$210 &amp; $X210),0))))/1024)</f>
        <v/>
      </c>
      <c r="O210" s="24"/>
      <c r="P210" s="276"/>
      <c r="Q210" s="24"/>
      <c r="R210" s="33"/>
      <c r="S210" s="33"/>
      <c r="T210" s="24"/>
      <c r="U210" s="33"/>
      <c r="V210" s="33"/>
      <c r="W210" s="33"/>
      <c r="X210" s="24"/>
      <c r="Y210" s="33"/>
      <c r="Z210" s="33"/>
      <c r="AA210" s="33"/>
    </row>
    <row r="211" spans="2:27">
      <c r="N211" s="24"/>
      <c r="O211" s="24"/>
      <c r="P211" s="276"/>
      <c r="Q211" s="24"/>
      <c r="R211" s="67"/>
      <c r="S211" s="67"/>
      <c r="T211" s="24"/>
      <c r="U211" s="67"/>
      <c r="V211" s="67"/>
      <c r="W211" s="67"/>
      <c r="X211" s="24"/>
      <c r="Y211" s="67"/>
      <c r="Z211" s="67"/>
      <c r="AA211" s="67"/>
    </row>
    <row r="212" spans="2:27">
      <c r="N212" s="24"/>
      <c r="O212" s="24"/>
      <c r="P212" s="276"/>
      <c r="Q212" s="24"/>
      <c r="R212" s="54"/>
      <c r="S212" s="54"/>
      <c r="T212" s="24"/>
      <c r="U212" s="54"/>
      <c r="V212" s="54"/>
      <c r="W212" s="54"/>
      <c r="X212" s="24"/>
      <c r="Y212" s="54"/>
      <c r="Z212" s="54"/>
      <c r="AA212" s="54"/>
    </row>
    <row r="213" spans="2:27">
      <c r="N213" s="24"/>
      <c r="O213" s="24"/>
      <c r="P213" s="276"/>
      <c r="Q213" s="24"/>
      <c r="R213" s="53"/>
      <c r="S213" s="53"/>
      <c r="T213" s="24"/>
      <c r="U213" s="53"/>
      <c r="V213" s="53"/>
      <c r="W213" s="53"/>
      <c r="X213" s="24"/>
      <c r="Y213" s="53"/>
      <c r="Z213" s="53"/>
      <c r="AA213" s="53"/>
    </row>
    <row r="214" spans="2:27">
      <c r="N214" s="24"/>
      <c r="O214" s="24"/>
      <c r="P214" s="276"/>
      <c r="Q214" s="24"/>
      <c r="R214" s="52"/>
      <c r="S214" s="52"/>
      <c r="T214" s="24"/>
      <c r="U214" s="52"/>
      <c r="V214" s="52"/>
      <c r="W214" s="52"/>
      <c r="X214" s="24"/>
      <c r="Y214" s="52"/>
      <c r="Z214" s="52"/>
      <c r="AA214" s="52"/>
    </row>
    <row r="215" spans="2:27">
      <c r="N215" s="24"/>
      <c r="O215" s="24"/>
      <c r="P215" s="276"/>
      <c r="Q215" s="24"/>
      <c r="R215" s="51"/>
      <c r="S215" s="51"/>
      <c r="T215" s="24"/>
      <c r="U215" s="51"/>
      <c r="V215" s="51"/>
      <c r="W215" s="51"/>
      <c r="X215" s="24"/>
      <c r="Y215" s="51"/>
      <c r="Z215" s="51"/>
      <c r="AA215" s="51"/>
    </row>
    <row r="216" spans="2:27">
      <c r="N216" s="24"/>
      <c r="O216" s="24"/>
      <c r="P216" s="276"/>
      <c r="Q216" s="24"/>
      <c r="R216" s="50"/>
      <c r="S216" s="50"/>
      <c r="T216" s="24"/>
      <c r="U216" s="50"/>
      <c r="V216" s="50"/>
      <c r="W216" s="50"/>
      <c r="X216" s="24"/>
      <c r="Y216" s="50"/>
      <c r="Z216" s="50"/>
      <c r="AA216" s="50"/>
    </row>
    <row r="217" spans="2:27">
      <c r="N217" s="24"/>
      <c r="O217" s="24"/>
      <c r="P217" s="276"/>
      <c r="Q217" s="24"/>
      <c r="R217" s="49"/>
      <c r="S217" s="49"/>
      <c r="T217" s="24"/>
      <c r="U217" s="49"/>
      <c r="V217" s="49"/>
      <c r="W217" s="49"/>
      <c r="X217" s="24"/>
      <c r="Y217" s="49"/>
      <c r="Z217" s="49"/>
      <c r="AA217" s="49"/>
    </row>
    <row r="218" spans="2:27">
      <c r="N218" s="24"/>
      <c r="O218" s="24"/>
      <c r="P218" s="276"/>
      <c r="Q218" s="24"/>
      <c r="R218" s="48"/>
      <c r="S218" s="48"/>
      <c r="T218" s="24"/>
      <c r="U218" s="48"/>
      <c r="V218" s="48"/>
      <c r="W218" s="48"/>
      <c r="X218" s="24"/>
      <c r="Y218" s="48"/>
      <c r="Z218" s="48"/>
      <c r="AA218" s="48"/>
    </row>
    <row r="219" spans="2:27">
      <c r="N219" s="24"/>
      <c r="O219" s="24"/>
      <c r="P219" s="276"/>
      <c r="Q219" s="24"/>
      <c r="R219" s="48"/>
      <c r="S219" s="48"/>
      <c r="T219" s="24"/>
      <c r="U219" s="48"/>
      <c r="V219" s="48"/>
      <c r="W219" s="48"/>
      <c r="X219" s="24"/>
      <c r="Y219" s="48"/>
      <c r="Z219" s="48"/>
      <c r="AA219" s="48"/>
    </row>
    <row r="220" spans="2:27">
      <c r="N220" s="24"/>
      <c r="O220" s="24"/>
      <c r="P220" s="276"/>
      <c r="Q220" s="24"/>
      <c r="R220" s="47"/>
      <c r="S220" s="47"/>
      <c r="T220" s="24"/>
      <c r="U220" s="47"/>
      <c r="V220" s="47"/>
      <c r="W220" s="47"/>
      <c r="X220" s="24"/>
      <c r="Y220" s="47"/>
      <c r="Z220" s="47"/>
      <c r="AA220" s="47"/>
    </row>
    <row r="221" spans="2:27">
      <c r="N221" s="24"/>
      <c r="O221" s="24"/>
      <c r="P221" s="276"/>
      <c r="Q221" s="24"/>
      <c r="R221" s="46"/>
      <c r="S221" s="46"/>
      <c r="T221" s="24"/>
      <c r="U221" s="46"/>
      <c r="V221" s="46"/>
      <c r="W221" s="46"/>
      <c r="X221" s="24"/>
      <c r="Y221" s="46"/>
      <c r="Z221" s="46"/>
      <c r="AA221" s="46"/>
    </row>
    <row r="222" spans="2:27">
      <c r="N222" s="24"/>
      <c r="O222" s="24"/>
      <c r="P222" s="276"/>
      <c r="Q222" s="24"/>
      <c r="R222" s="46"/>
      <c r="S222" s="46"/>
      <c r="T222" s="24"/>
      <c r="U222" s="46"/>
      <c r="V222" s="46"/>
      <c r="W222" s="46"/>
      <c r="X222" s="24"/>
      <c r="Y222" s="46"/>
      <c r="Z222" s="46"/>
      <c r="AA222" s="46"/>
    </row>
    <row r="223" spans="2:27">
      <c r="N223" s="24"/>
      <c r="O223" s="24"/>
      <c r="P223" s="276"/>
      <c r="Q223" s="24"/>
      <c r="R223" s="45"/>
      <c r="S223" s="45"/>
      <c r="T223" s="24"/>
      <c r="U223" s="45"/>
      <c r="V223" s="45"/>
      <c r="W223" s="45"/>
      <c r="X223" s="24"/>
      <c r="Y223" s="45"/>
      <c r="Z223" s="45"/>
      <c r="AA223" s="45"/>
    </row>
    <row r="224" spans="2:27">
      <c r="N224" s="24"/>
      <c r="O224" s="24"/>
      <c r="P224" s="276"/>
      <c r="Q224" s="24"/>
      <c r="R224" s="44"/>
      <c r="S224" s="44"/>
      <c r="T224" s="24"/>
      <c r="U224" s="44"/>
      <c r="V224" s="44"/>
      <c r="W224" s="44"/>
      <c r="X224" s="24"/>
      <c r="Y224" s="44"/>
      <c r="Z224" s="44"/>
      <c r="AA224" s="44"/>
    </row>
    <row r="225" spans="14:27">
      <c r="N225" s="24"/>
      <c r="O225" s="24"/>
      <c r="P225" s="276"/>
      <c r="Q225" s="24"/>
      <c r="R225" s="43"/>
      <c r="S225" s="43"/>
      <c r="T225" s="24"/>
      <c r="U225" s="43"/>
      <c r="V225" s="43"/>
      <c r="W225" s="43"/>
      <c r="X225" s="24"/>
      <c r="Y225" s="43"/>
      <c r="Z225" s="43"/>
      <c r="AA225" s="43"/>
    </row>
    <row r="226" spans="14:27">
      <c r="N226" s="24"/>
      <c r="O226" s="24"/>
      <c r="P226" s="276"/>
      <c r="Q226" s="24"/>
      <c r="R226" s="42"/>
      <c r="S226" s="42"/>
      <c r="T226" s="24"/>
      <c r="U226" s="42"/>
      <c r="V226" s="42"/>
      <c r="W226" s="42"/>
      <c r="X226" s="24"/>
      <c r="Y226" s="42"/>
      <c r="Z226" s="42"/>
      <c r="AA226" s="42"/>
    </row>
    <row r="227" spans="14:27">
      <c r="N227" s="24"/>
      <c r="O227" s="24"/>
      <c r="P227" s="276"/>
      <c r="Q227" s="24"/>
      <c r="R227" s="39"/>
      <c r="S227" s="39"/>
      <c r="T227" s="24"/>
      <c r="U227" s="39"/>
      <c r="V227" s="39"/>
      <c r="W227" s="39"/>
      <c r="X227" s="24"/>
      <c r="Y227" s="39"/>
      <c r="Z227" s="39"/>
      <c r="AA227" s="39"/>
    </row>
    <row r="228" spans="14:27">
      <c r="N228" s="24"/>
      <c r="O228" s="24"/>
      <c r="P228" s="276"/>
      <c r="Q228" s="24"/>
      <c r="R228" s="36"/>
      <c r="S228" s="36"/>
      <c r="T228" s="24"/>
      <c r="U228" s="36"/>
      <c r="V228" s="36"/>
      <c r="W228" s="36"/>
      <c r="X228" s="24"/>
      <c r="Y228" s="36"/>
      <c r="Z228" s="36"/>
      <c r="AA228" s="36"/>
    </row>
    <row r="229" spans="14:27">
      <c r="N229" s="24"/>
      <c r="O229" s="24"/>
      <c r="P229" s="276"/>
      <c r="Q229" s="24"/>
      <c r="R229" s="34"/>
      <c r="S229" s="34"/>
      <c r="T229" s="24"/>
      <c r="U229" s="34"/>
      <c r="V229" s="34"/>
      <c r="W229" s="34"/>
      <c r="X229" s="24"/>
      <c r="Y229" s="34"/>
      <c r="Z229" s="34"/>
      <c r="AA229" s="34"/>
    </row>
    <row r="230" spans="14:27">
      <c r="N230" s="24"/>
      <c r="O230" s="24"/>
      <c r="P230" s="276"/>
      <c r="Q230" s="24"/>
      <c r="T230" s="24"/>
      <c r="U230" s="29"/>
      <c r="V230" s="29"/>
      <c r="W230" s="29"/>
      <c r="X230" s="24"/>
      <c r="Y230" s="29"/>
      <c r="Z230" s="29"/>
    </row>
    <row r="231" spans="14:27">
      <c r="N231" s="24"/>
      <c r="O231" s="24"/>
      <c r="P231" s="276"/>
      <c r="Q231" s="24"/>
      <c r="T231" s="24"/>
      <c r="U231" s="29"/>
      <c r="V231" s="29"/>
      <c r="W231" s="29"/>
      <c r="X231" s="24"/>
      <c r="Y231" s="29"/>
      <c r="Z231" s="29"/>
    </row>
    <row r="232" spans="14:27">
      <c r="N232" s="24"/>
      <c r="O232" s="24"/>
      <c r="P232" s="276"/>
      <c r="Q232" s="24"/>
      <c r="T232" s="24"/>
      <c r="U232" s="29"/>
      <c r="V232" s="29"/>
      <c r="W232" s="29"/>
      <c r="X232" s="24"/>
      <c r="Y232" s="29"/>
      <c r="Z232" s="29"/>
    </row>
    <row r="233" spans="14:27">
      <c r="N233" s="24"/>
      <c r="O233" s="24"/>
      <c r="P233" s="276"/>
      <c r="Q233" s="24"/>
      <c r="T233" s="24"/>
      <c r="U233" s="29"/>
      <c r="V233" s="29"/>
      <c r="W233" s="29"/>
      <c r="X233" s="24"/>
      <c r="Y233" s="29"/>
      <c r="Z233" s="29"/>
    </row>
    <row r="234" spans="14:27">
      <c r="N234" s="24"/>
      <c r="O234" s="24"/>
      <c r="P234" s="276"/>
      <c r="Q234" s="24"/>
      <c r="T234" s="24"/>
      <c r="U234" s="29"/>
      <c r="V234" s="29"/>
      <c r="W234" s="29"/>
      <c r="X234" s="24"/>
      <c r="Y234" s="29"/>
      <c r="Z234" s="29"/>
    </row>
    <row r="235" spans="14:27">
      <c r="N235" s="24"/>
      <c r="O235" s="24"/>
      <c r="P235" s="276"/>
      <c r="Q235" s="24"/>
      <c r="T235" s="24"/>
      <c r="U235" s="29"/>
      <c r="V235" s="29"/>
      <c r="W235" s="29"/>
      <c r="X235" s="24"/>
      <c r="Y235" s="29"/>
      <c r="Z235" s="29"/>
    </row>
    <row r="236" spans="14:27">
      <c r="N236" s="24"/>
      <c r="O236" s="24"/>
      <c r="P236" s="276"/>
      <c r="Q236" s="24"/>
      <c r="T236" s="24"/>
      <c r="U236" s="29"/>
      <c r="V236" s="29"/>
      <c r="W236" s="29"/>
      <c r="X236" s="24"/>
      <c r="Y236" s="29"/>
      <c r="Z236" s="29"/>
    </row>
    <row r="237" spans="14:27">
      <c r="N237" s="24"/>
      <c r="O237" s="24"/>
      <c r="P237" s="276"/>
      <c r="Q237" s="24"/>
      <c r="T237" s="24"/>
      <c r="U237" s="29"/>
      <c r="V237" s="29"/>
      <c r="W237" s="29"/>
      <c r="X237" s="24"/>
      <c r="Y237" s="29"/>
      <c r="Z237" s="29"/>
    </row>
    <row r="238" spans="14:27">
      <c r="N238" s="24"/>
      <c r="O238" s="24"/>
      <c r="P238" s="276"/>
      <c r="Q238" s="24"/>
      <c r="T238" s="24"/>
      <c r="U238" s="29"/>
      <c r="V238" s="29"/>
      <c r="W238" s="29"/>
      <c r="X238" s="24"/>
      <c r="Y238" s="29"/>
      <c r="Z238" s="29"/>
    </row>
    <row r="239" spans="14:27">
      <c r="N239" s="24"/>
      <c r="O239" s="24"/>
      <c r="P239" s="276"/>
      <c r="Q239" s="24"/>
      <c r="T239" s="24"/>
      <c r="U239" s="29"/>
      <c r="V239" s="29"/>
      <c r="W239" s="29"/>
      <c r="X239" s="24"/>
      <c r="Y239" s="29"/>
      <c r="Z239" s="29"/>
    </row>
    <row r="240" spans="14:27">
      <c r="N240" s="24"/>
      <c r="O240" s="24"/>
      <c r="P240" s="276"/>
      <c r="Q240" s="24"/>
      <c r="T240" s="24"/>
      <c r="U240" s="29"/>
      <c r="V240" s="29"/>
      <c r="W240" s="29"/>
      <c r="X240" s="24"/>
      <c r="Y240" s="29"/>
      <c r="Z240" s="29"/>
    </row>
    <row r="241" spans="14:24">
      <c r="N241" s="24"/>
      <c r="O241" s="24"/>
      <c r="P241" s="276"/>
      <c r="Q241" s="24"/>
      <c r="T241" s="24"/>
      <c r="W241" s="10"/>
      <c r="X241" s="24"/>
    </row>
    <row r="242" spans="14:24">
      <c r="N242" s="24"/>
      <c r="O242" s="24"/>
      <c r="P242" s="276"/>
      <c r="Q242" s="24"/>
      <c r="T242" s="24"/>
      <c r="W242" s="10"/>
      <c r="X242" s="24"/>
    </row>
    <row r="243" spans="14:24">
      <c r="N243" s="24"/>
      <c r="O243" s="24"/>
      <c r="P243" s="276"/>
      <c r="Q243" s="24"/>
      <c r="T243" s="24"/>
      <c r="W243" s="10"/>
      <c r="X243" s="24"/>
    </row>
    <row r="244" spans="14:24">
      <c r="N244" s="24"/>
      <c r="O244" s="24"/>
      <c r="P244" s="276"/>
      <c r="Q244" s="24"/>
      <c r="T244" s="24"/>
      <c r="W244" s="10"/>
      <c r="X244" s="24"/>
    </row>
    <row r="245" spans="14:24">
      <c r="N245" s="24"/>
      <c r="O245" s="24"/>
      <c r="P245" s="276"/>
      <c r="Q245" s="24"/>
      <c r="T245" s="24"/>
      <c r="W245" s="10"/>
      <c r="X245" s="24"/>
    </row>
    <row r="246" spans="14:24">
      <c r="N246" s="24"/>
      <c r="O246" s="24"/>
      <c r="P246" s="276"/>
      <c r="Q246" s="24"/>
      <c r="T246" s="24"/>
      <c r="W246" s="10"/>
      <c r="X246" s="24"/>
    </row>
    <row r="247" spans="14:24">
      <c r="N247" s="24"/>
      <c r="O247" s="24"/>
      <c r="P247" s="276"/>
      <c r="Q247" s="24"/>
      <c r="T247" s="24"/>
      <c r="W247" s="10"/>
      <c r="X247" s="24"/>
    </row>
    <row r="248" spans="14:24">
      <c r="N248" s="24"/>
      <c r="O248" s="24"/>
      <c r="P248" s="276"/>
      <c r="Q248" s="24"/>
      <c r="T248" s="24"/>
      <c r="W248" s="10"/>
      <c r="X248" s="24"/>
    </row>
    <row r="249" spans="14:24">
      <c r="N249" s="24"/>
      <c r="O249" s="24"/>
      <c r="P249" s="276"/>
      <c r="Q249" s="24"/>
      <c r="T249" s="24"/>
      <c r="W249" s="10"/>
      <c r="X249" s="24"/>
    </row>
    <row r="250" spans="14:24">
      <c r="N250" s="24"/>
      <c r="O250" s="24"/>
      <c r="P250" s="276"/>
      <c r="Q250" s="24"/>
      <c r="T250" s="24"/>
      <c r="W250" s="10"/>
      <c r="X250" s="24"/>
    </row>
    <row r="251" spans="14:24">
      <c r="N251" s="24"/>
      <c r="O251" s="24"/>
      <c r="P251" s="276"/>
      <c r="Q251" s="24"/>
      <c r="T251" s="24"/>
      <c r="W251" s="10"/>
      <c r="X251" s="24"/>
    </row>
    <row r="252" spans="14:24">
      <c r="N252" s="24"/>
      <c r="O252" s="24"/>
      <c r="P252" s="276"/>
      <c r="Q252" s="24"/>
      <c r="T252" s="24"/>
      <c r="W252" s="10"/>
      <c r="X252" s="24"/>
    </row>
    <row r="253" spans="14:24">
      <c r="N253" s="24"/>
      <c r="O253" s="24"/>
      <c r="P253" s="276"/>
      <c r="Q253" s="24"/>
      <c r="T253" s="24"/>
      <c r="W253" s="10"/>
      <c r="X253" s="24"/>
    </row>
    <row r="254" spans="14:24">
      <c r="N254" s="24"/>
      <c r="O254" s="24"/>
      <c r="P254" s="276"/>
      <c r="Q254" s="24"/>
      <c r="T254" s="24"/>
      <c r="W254" s="10"/>
      <c r="X254" s="24"/>
    </row>
    <row r="255" spans="14:24">
      <c r="N255" s="24"/>
      <c r="O255" s="24"/>
      <c r="P255" s="276"/>
      <c r="Q255" s="24"/>
      <c r="T255" s="24"/>
      <c r="W255" s="10"/>
      <c r="X255" s="24"/>
    </row>
    <row r="256" spans="14:24">
      <c r="N256" s="24"/>
      <c r="O256" s="24"/>
      <c r="P256" s="276"/>
      <c r="Q256" s="24"/>
      <c r="T256" s="24"/>
      <c r="W256" s="10"/>
      <c r="X256" s="24"/>
    </row>
    <row r="257" spans="14:24">
      <c r="N257" s="24"/>
      <c r="O257" s="24"/>
      <c r="P257" s="276"/>
      <c r="Q257" s="24"/>
      <c r="T257" s="24"/>
      <c r="W257" s="10"/>
      <c r="X257" s="24"/>
    </row>
    <row r="258" spans="14:24">
      <c r="N258" s="24"/>
      <c r="O258" s="24"/>
      <c r="P258" s="276"/>
      <c r="Q258" s="24"/>
      <c r="T258" s="24"/>
      <c r="W258" s="10"/>
      <c r="X258" s="24"/>
    </row>
    <row r="259" spans="14:24">
      <c r="N259" s="24"/>
      <c r="O259" s="24"/>
      <c r="P259" s="276"/>
      <c r="Q259" s="24"/>
      <c r="T259" s="24"/>
      <c r="W259" s="10"/>
      <c r="X259" s="24"/>
    </row>
    <row r="260" spans="14:24">
      <c r="N260" s="24"/>
      <c r="O260" s="24"/>
      <c r="P260" s="276"/>
      <c r="Q260" s="24"/>
      <c r="T260" s="24"/>
      <c r="W260" s="10"/>
      <c r="X260" s="24"/>
    </row>
    <row r="261" spans="14:24">
      <c r="N261" s="24"/>
      <c r="O261" s="24"/>
      <c r="P261" s="276"/>
      <c r="Q261" s="24"/>
      <c r="T261" s="24"/>
      <c r="W261" s="10"/>
      <c r="X261" s="24"/>
    </row>
    <row r="262" spans="14:24">
      <c r="N262" s="24"/>
      <c r="O262" s="24"/>
      <c r="P262" s="276"/>
      <c r="Q262" s="24"/>
      <c r="T262" s="24"/>
      <c r="W262" s="10"/>
      <c r="X262" s="24"/>
    </row>
    <row r="263" spans="14:24">
      <c r="N263" s="24"/>
      <c r="O263" s="24"/>
      <c r="P263" s="276"/>
      <c r="Q263" s="24"/>
      <c r="T263" s="24"/>
      <c r="W263" s="10"/>
      <c r="X263" s="24"/>
    </row>
    <row r="264" spans="14:24">
      <c r="N264" s="24"/>
      <c r="O264" s="24"/>
      <c r="P264" s="276"/>
      <c r="Q264" s="24"/>
      <c r="T264" s="24"/>
      <c r="W264" s="10"/>
      <c r="X264" s="24"/>
    </row>
    <row r="265" spans="14:24">
      <c r="N265" s="24"/>
      <c r="O265" s="24"/>
      <c r="P265" s="276"/>
      <c r="Q265" s="24"/>
      <c r="T265" s="24"/>
      <c r="W265" s="10"/>
      <c r="X265" s="24"/>
    </row>
    <row r="266" spans="14:24">
      <c r="N266" s="24"/>
      <c r="O266" s="24"/>
      <c r="P266" s="276"/>
      <c r="Q266" s="24"/>
      <c r="T266" s="24"/>
      <c r="W266" s="10"/>
      <c r="X266" s="24"/>
    </row>
    <row r="267" spans="14:24">
      <c r="N267" s="24"/>
      <c r="O267" s="24"/>
      <c r="P267" s="276"/>
      <c r="Q267" s="24"/>
      <c r="T267" s="24"/>
      <c r="W267" s="10"/>
      <c r="X267" s="24"/>
    </row>
    <row r="268" spans="14:24">
      <c r="N268" s="24"/>
      <c r="O268" s="24"/>
      <c r="P268" s="276"/>
      <c r="Q268" s="24"/>
      <c r="T268" s="24"/>
      <c r="W268" s="10"/>
      <c r="X268" s="24"/>
    </row>
    <row r="269" spans="14:24">
      <c r="N269" s="24"/>
      <c r="O269" s="24"/>
      <c r="P269" s="276"/>
      <c r="Q269" s="24"/>
      <c r="T269" s="24"/>
      <c r="W269" s="10"/>
      <c r="X269" s="24"/>
    </row>
    <row r="270" spans="14:24">
      <c r="N270" s="24"/>
      <c r="O270" s="24"/>
      <c r="P270" s="276"/>
      <c r="Q270" s="24"/>
      <c r="T270" s="24"/>
      <c r="W270" s="10"/>
      <c r="X270" s="24"/>
    </row>
    <row r="271" spans="14:24">
      <c r="N271" s="24"/>
      <c r="O271" s="24"/>
      <c r="P271" s="276"/>
      <c r="Q271" s="24"/>
      <c r="T271" s="24"/>
      <c r="W271" s="10"/>
      <c r="X271" s="24"/>
    </row>
    <row r="272" spans="14:24">
      <c r="N272" s="24"/>
      <c r="O272" s="24"/>
      <c r="P272" s="276"/>
      <c r="Q272" s="24"/>
      <c r="T272" s="24"/>
      <c r="W272" s="10"/>
      <c r="X272" s="24"/>
    </row>
    <row r="273" spans="14:24">
      <c r="N273" s="24"/>
      <c r="O273" s="24"/>
      <c r="P273" s="276"/>
      <c r="Q273" s="24"/>
      <c r="T273" s="24"/>
      <c r="W273" s="10"/>
      <c r="X273" s="24"/>
    </row>
    <row r="274" spans="14:24">
      <c r="N274" s="24"/>
      <c r="O274" s="24"/>
      <c r="P274" s="276"/>
      <c r="Q274" s="24"/>
      <c r="T274" s="24"/>
      <c r="W274" s="10"/>
      <c r="X274" s="24"/>
    </row>
    <row r="275" spans="14:24">
      <c r="N275" s="24"/>
      <c r="O275" s="24"/>
      <c r="P275" s="276"/>
      <c r="Q275" s="24"/>
      <c r="T275" s="24"/>
      <c r="W275" s="10"/>
      <c r="X275" s="24"/>
    </row>
    <row r="276" spans="14:24">
      <c r="N276" s="24"/>
      <c r="O276" s="24"/>
      <c r="P276" s="276"/>
      <c r="Q276" s="24"/>
      <c r="T276" s="24"/>
      <c r="W276" s="10"/>
      <c r="X276" s="24"/>
    </row>
    <row r="277" spans="14:24">
      <c r="N277" s="24"/>
      <c r="O277" s="24"/>
      <c r="P277" s="276"/>
      <c r="Q277" s="24"/>
      <c r="T277" s="24"/>
      <c r="W277" s="10"/>
      <c r="X277" s="24"/>
    </row>
    <row r="278" spans="14:24">
      <c r="N278" s="24"/>
      <c r="O278" s="24"/>
      <c r="P278" s="276"/>
      <c r="Q278" s="24"/>
      <c r="T278" s="24"/>
      <c r="W278" s="10"/>
      <c r="X278" s="24"/>
    </row>
    <row r="279" spans="14:24">
      <c r="N279" s="24"/>
      <c r="O279" s="24"/>
      <c r="P279" s="276"/>
      <c r="Q279" s="24"/>
      <c r="T279" s="24"/>
      <c r="W279" s="10"/>
      <c r="X279" s="24"/>
    </row>
    <row r="280" spans="14:24">
      <c r="N280" s="24"/>
      <c r="O280" s="24"/>
      <c r="P280" s="276"/>
      <c r="Q280" s="24"/>
      <c r="T280" s="24"/>
      <c r="W280" s="10"/>
      <c r="X280" s="24"/>
    </row>
    <row r="281" spans="14:24">
      <c r="N281" s="24"/>
      <c r="O281" s="24"/>
      <c r="P281" s="276"/>
      <c r="Q281" s="24"/>
      <c r="T281" s="24"/>
      <c r="W281" s="10"/>
      <c r="X281" s="24"/>
    </row>
    <row r="282" spans="14:24">
      <c r="N282" s="24"/>
      <c r="O282" s="24"/>
      <c r="P282" s="276"/>
      <c r="Q282" s="24"/>
      <c r="T282" s="24"/>
      <c r="W282" s="10"/>
      <c r="X282" s="24"/>
    </row>
    <row r="283" spans="14:24">
      <c r="N283" s="24"/>
      <c r="O283" s="24"/>
      <c r="P283" s="276"/>
      <c r="Q283" s="24"/>
      <c r="T283" s="24"/>
      <c r="W283" s="10"/>
      <c r="X283" s="24"/>
    </row>
    <row r="284" spans="14:24">
      <c r="N284" s="24"/>
      <c r="O284" s="24"/>
      <c r="P284" s="276"/>
      <c r="Q284" s="24"/>
      <c r="T284" s="24"/>
      <c r="W284" s="10"/>
      <c r="X284" s="24"/>
    </row>
    <row r="285" spans="14:24">
      <c r="N285" s="24"/>
      <c r="O285" s="24"/>
      <c r="P285" s="276"/>
      <c r="Q285" s="24"/>
      <c r="T285" s="24"/>
      <c r="W285" s="10"/>
      <c r="X285" s="24"/>
    </row>
    <row r="286" spans="14:24">
      <c r="N286" s="24"/>
      <c r="O286" s="24"/>
      <c r="P286" s="276"/>
      <c r="Q286" s="24"/>
      <c r="T286" s="24"/>
      <c r="W286" s="10"/>
      <c r="X286" s="24"/>
    </row>
    <row r="287" spans="14:24">
      <c r="N287" s="24"/>
      <c r="O287" s="24"/>
      <c r="P287" s="276"/>
      <c r="Q287" s="24"/>
      <c r="T287" s="24"/>
      <c r="W287" s="10"/>
      <c r="X287" s="24"/>
    </row>
    <row r="288" spans="14:24">
      <c r="N288" s="24"/>
      <c r="O288" s="24"/>
      <c r="P288" s="276"/>
      <c r="Q288" s="24"/>
      <c r="T288" s="24"/>
      <c r="W288" s="10"/>
      <c r="X288" s="24"/>
    </row>
    <row r="289" spans="14:24">
      <c r="N289" s="24"/>
      <c r="O289" s="24"/>
      <c r="P289" s="276"/>
      <c r="Q289" s="24"/>
      <c r="T289" s="24"/>
      <c r="W289" s="10"/>
      <c r="X289" s="24"/>
    </row>
    <row r="290" spans="14:24">
      <c r="N290" s="24"/>
      <c r="O290" s="24"/>
      <c r="P290" s="276"/>
      <c r="Q290" s="24"/>
      <c r="T290" s="24"/>
      <c r="W290" s="10"/>
      <c r="X290" s="24"/>
    </row>
    <row r="291" spans="14:24">
      <c r="N291" s="24"/>
      <c r="O291" s="24"/>
      <c r="P291" s="276"/>
      <c r="Q291" s="24"/>
      <c r="T291" s="24"/>
      <c r="W291" s="10"/>
      <c r="X291" s="24"/>
    </row>
    <row r="292" spans="14:24">
      <c r="N292" s="24"/>
      <c r="O292" s="24"/>
      <c r="P292" s="276"/>
      <c r="Q292" s="24"/>
      <c r="T292" s="24"/>
      <c r="W292" s="10"/>
      <c r="X292" s="24"/>
    </row>
    <row r="293" spans="14:24">
      <c r="N293" s="24"/>
      <c r="O293" s="24"/>
      <c r="P293" s="276"/>
      <c r="Q293" s="24"/>
      <c r="T293" s="24"/>
      <c r="W293" s="10"/>
      <c r="X293" s="24"/>
    </row>
    <row r="294" spans="14:24">
      <c r="N294" s="24"/>
      <c r="O294" s="24"/>
      <c r="P294" s="276"/>
      <c r="Q294" s="24"/>
      <c r="T294" s="24"/>
      <c r="W294" s="10"/>
      <c r="X294" s="24"/>
    </row>
    <row r="295" spans="14:24">
      <c r="N295" s="24"/>
      <c r="O295" s="24"/>
      <c r="P295" s="276"/>
      <c r="Q295" s="24"/>
      <c r="T295" s="24"/>
      <c r="W295" s="10"/>
      <c r="X295" s="24"/>
    </row>
    <row r="296" spans="14:24">
      <c r="N296" s="24"/>
      <c r="O296" s="24"/>
      <c r="P296" s="276"/>
      <c r="Q296" s="24"/>
      <c r="T296" s="24"/>
      <c r="W296" s="10"/>
      <c r="X296" s="24"/>
    </row>
    <row r="297" spans="14:24">
      <c r="N297" s="24"/>
      <c r="O297" s="24"/>
      <c r="P297" s="276"/>
      <c r="Q297" s="24"/>
      <c r="T297" s="24"/>
      <c r="W297" s="10"/>
      <c r="X297" s="24"/>
    </row>
    <row r="298" spans="14:24">
      <c r="N298" s="24"/>
      <c r="O298" s="24"/>
      <c r="P298" s="276"/>
      <c r="Q298" s="24"/>
      <c r="T298" s="24"/>
      <c r="W298" s="10"/>
      <c r="X298" s="24"/>
    </row>
    <row r="299" spans="14:24">
      <c r="N299" s="24"/>
      <c r="O299" s="24"/>
      <c r="P299" s="276"/>
      <c r="Q299" s="24"/>
      <c r="T299" s="24"/>
      <c r="W299" s="10"/>
      <c r="X299" s="24"/>
    </row>
    <row r="300" spans="14:24">
      <c r="N300" s="24"/>
      <c r="O300" s="24"/>
      <c r="P300" s="276"/>
      <c r="Q300" s="24"/>
      <c r="T300" s="24"/>
      <c r="W300" s="10"/>
      <c r="X300" s="24"/>
    </row>
    <row r="301" spans="14:24">
      <c r="N301" s="24"/>
      <c r="O301" s="24"/>
      <c r="P301" s="276"/>
      <c r="Q301" s="24"/>
      <c r="T301" s="24"/>
      <c r="W301" s="10"/>
      <c r="X301" s="24"/>
    </row>
    <row r="302" spans="14:24">
      <c r="N302" s="24"/>
      <c r="O302" s="24"/>
      <c r="P302" s="276"/>
      <c r="Q302" s="24"/>
      <c r="T302" s="24"/>
      <c r="W302" s="10"/>
      <c r="X302" s="24"/>
    </row>
    <row r="303" spans="14:24">
      <c r="N303" s="24"/>
      <c r="O303" s="24"/>
      <c r="P303" s="276"/>
      <c r="Q303" s="24"/>
      <c r="T303" s="24"/>
      <c r="W303" s="10"/>
      <c r="X303" s="24"/>
    </row>
    <row r="304" spans="14:24">
      <c r="N304" s="24"/>
      <c r="O304" s="24"/>
      <c r="P304" s="276"/>
      <c r="Q304" s="24"/>
      <c r="T304" s="24"/>
      <c r="W304" s="10"/>
      <c r="X304" s="24"/>
    </row>
    <row r="305" spans="14:27">
      <c r="N305" s="24"/>
      <c r="O305" s="24"/>
      <c r="P305" s="276"/>
      <c r="Q305" s="24"/>
      <c r="T305" s="24"/>
      <c r="W305" s="10"/>
      <c r="X305" s="24"/>
    </row>
    <row r="306" spans="14:27">
      <c r="N306" s="24"/>
      <c r="O306" s="24"/>
      <c r="P306" s="276"/>
      <c r="Q306" s="24"/>
      <c r="T306" s="24"/>
      <c r="W306" s="10"/>
      <c r="X306" s="24"/>
      <c r="AA306" s="31"/>
    </row>
    <row r="307" spans="14:27">
      <c r="N307" s="24"/>
      <c r="O307" s="24"/>
      <c r="P307" s="276"/>
      <c r="Q307" s="24"/>
      <c r="T307" s="24"/>
      <c r="W307" s="10"/>
      <c r="X307" s="24"/>
      <c r="AA307" s="31"/>
    </row>
    <row r="308" spans="14:27">
      <c r="N308" s="24"/>
      <c r="O308" s="24"/>
      <c r="P308" s="276"/>
      <c r="Q308" s="24"/>
      <c r="T308" s="24"/>
      <c r="W308" s="10"/>
      <c r="X308" s="24"/>
      <c r="AA308" s="31"/>
    </row>
    <row r="309" spans="14:27">
      <c r="N309" s="24"/>
      <c r="O309" s="24"/>
      <c r="P309" s="276"/>
      <c r="Q309" s="24"/>
      <c r="T309" s="24"/>
      <c r="W309" s="10"/>
      <c r="X309" s="24"/>
      <c r="AA309" s="31"/>
    </row>
    <row r="310" spans="14:27">
      <c r="N310" s="24"/>
      <c r="O310" s="24"/>
      <c r="P310" s="276"/>
      <c r="Q310" s="24"/>
      <c r="T310" s="24"/>
      <c r="W310" s="10"/>
      <c r="X310" s="24"/>
      <c r="AA310" s="31"/>
    </row>
    <row r="311" spans="14:27">
      <c r="N311" s="24"/>
      <c r="O311" s="24"/>
      <c r="P311" s="276"/>
      <c r="Q311" s="24"/>
      <c r="T311" s="24"/>
      <c r="W311" s="10"/>
      <c r="X311" s="24"/>
      <c r="AA311" s="31"/>
    </row>
    <row r="312" spans="14:27">
      <c r="N312" s="24"/>
      <c r="O312" s="24"/>
      <c r="P312" s="276"/>
      <c r="Q312" s="24"/>
      <c r="T312" s="24"/>
      <c r="W312" s="10"/>
      <c r="X312" s="24"/>
      <c r="AA312" s="31"/>
    </row>
    <row r="313" spans="14:27">
      <c r="N313" s="24"/>
      <c r="O313" s="24"/>
      <c r="P313" s="276"/>
      <c r="Q313" s="24"/>
      <c r="T313" s="24"/>
      <c r="W313" s="10"/>
      <c r="X313" s="24"/>
      <c r="AA313" s="31"/>
    </row>
    <row r="314" spans="14:27">
      <c r="N314" s="24"/>
      <c r="O314" s="24"/>
      <c r="P314" s="276"/>
      <c r="Q314" s="24"/>
      <c r="T314" s="24"/>
      <c r="W314" s="10"/>
      <c r="X314" s="24"/>
      <c r="AA314" s="31"/>
    </row>
    <row r="315" spans="14:27">
      <c r="N315" s="24"/>
      <c r="O315" s="24"/>
      <c r="P315" s="276"/>
      <c r="Q315" s="24"/>
      <c r="T315" s="24"/>
      <c r="W315" s="10"/>
      <c r="X315" s="24"/>
      <c r="AA315" s="31"/>
    </row>
    <row r="316" spans="14:27">
      <c r="N316" s="24"/>
      <c r="O316" s="24"/>
      <c r="P316" s="276"/>
      <c r="Q316" s="24"/>
      <c r="T316" s="24"/>
      <c r="U316" s="10"/>
      <c r="V316" s="10"/>
      <c r="W316" s="10"/>
      <c r="X316" s="10"/>
    </row>
    <row r="317" spans="14:27">
      <c r="N317" s="24"/>
      <c r="O317" s="24"/>
      <c r="P317" s="276"/>
      <c r="Q317" s="24"/>
      <c r="T317" s="24"/>
      <c r="U317" s="10"/>
      <c r="V317" s="10"/>
      <c r="W317" s="10"/>
      <c r="X317" s="10"/>
    </row>
    <row r="318" spans="14:27">
      <c r="N318" s="24"/>
      <c r="O318" s="24"/>
      <c r="P318" s="276"/>
      <c r="Q318" s="24"/>
      <c r="T318" s="24"/>
      <c r="U318" s="10"/>
      <c r="V318" s="10"/>
      <c r="W318" s="10"/>
      <c r="X318" s="10"/>
    </row>
    <row r="319" spans="14:27">
      <c r="N319" s="24"/>
      <c r="O319" s="24"/>
      <c r="P319" s="276"/>
      <c r="Q319" s="24"/>
      <c r="T319" s="24"/>
      <c r="U319" s="10"/>
      <c r="V319" s="10"/>
      <c r="W319" s="10"/>
      <c r="X319" s="10"/>
    </row>
    <row r="320" spans="14:27">
      <c r="N320" s="24"/>
      <c r="O320" s="24"/>
      <c r="P320" s="276"/>
      <c r="Q320" s="24"/>
      <c r="T320" s="24"/>
      <c r="U320" s="10"/>
      <c r="V320" s="10"/>
      <c r="W320" s="10"/>
      <c r="X320" s="10"/>
    </row>
    <row r="321" spans="14:24">
      <c r="N321" s="24"/>
      <c r="O321" s="24"/>
      <c r="P321" s="276"/>
      <c r="Q321" s="24"/>
      <c r="T321" s="24"/>
      <c r="U321" s="10"/>
      <c r="V321" s="10"/>
      <c r="W321" s="10"/>
      <c r="X321" s="10"/>
    </row>
    <row r="322" spans="14:24">
      <c r="N322" s="24"/>
      <c r="O322" s="24"/>
      <c r="P322" s="276"/>
      <c r="Q322" s="24"/>
      <c r="T322" s="24"/>
      <c r="U322" s="10"/>
      <c r="V322" s="10"/>
      <c r="W322" s="10"/>
      <c r="X322" s="10"/>
    </row>
    <row r="323" spans="14:24">
      <c r="N323" s="24"/>
      <c r="O323" s="24"/>
      <c r="P323" s="276"/>
      <c r="Q323" s="24"/>
      <c r="T323" s="24"/>
      <c r="U323" s="10"/>
      <c r="V323" s="10"/>
      <c r="W323" s="10"/>
      <c r="X323" s="10"/>
    </row>
    <row r="324" spans="14:24">
      <c r="N324" s="24"/>
      <c r="O324" s="24"/>
      <c r="P324" s="276"/>
      <c r="Q324" s="24"/>
      <c r="T324" s="24"/>
      <c r="U324" s="10"/>
      <c r="V324" s="10"/>
      <c r="W324" s="10"/>
      <c r="X324" s="10"/>
    </row>
    <row r="325" spans="14:24">
      <c r="N325" s="24"/>
      <c r="O325" s="24"/>
      <c r="P325" s="276"/>
      <c r="Q325" s="24"/>
      <c r="T325" s="24"/>
      <c r="U325" s="10"/>
      <c r="V325" s="10"/>
      <c r="W325" s="10"/>
      <c r="X325" s="10"/>
    </row>
    <row r="326" spans="14:24">
      <c r="N326" s="24"/>
      <c r="O326" s="24"/>
      <c r="P326" s="276"/>
      <c r="Q326" s="24"/>
      <c r="T326" s="24"/>
      <c r="U326" s="10"/>
      <c r="V326" s="10"/>
      <c r="W326" s="10"/>
      <c r="X326" s="10"/>
    </row>
    <row r="327" spans="14:24">
      <c r="N327" s="24"/>
      <c r="O327" s="24"/>
      <c r="P327" s="276"/>
      <c r="Q327" s="24"/>
      <c r="T327" s="24"/>
      <c r="U327" s="10"/>
      <c r="V327" s="10"/>
      <c r="W327" s="10"/>
      <c r="X327" s="10"/>
    </row>
    <row r="328" spans="14:24">
      <c r="N328" s="24"/>
      <c r="O328" s="24"/>
      <c r="P328" s="276"/>
      <c r="Q328" s="24"/>
      <c r="T328" s="24"/>
      <c r="U328" s="10"/>
      <c r="V328" s="10"/>
      <c r="W328" s="10"/>
      <c r="X328" s="10"/>
    </row>
    <row r="329" spans="14:24">
      <c r="N329" s="24"/>
      <c r="O329" s="24"/>
      <c r="P329" s="276"/>
      <c r="Q329" s="24"/>
      <c r="T329" s="24"/>
      <c r="U329" s="10"/>
      <c r="V329" s="10"/>
      <c r="W329" s="10"/>
      <c r="X329" s="10"/>
    </row>
    <row r="330" spans="14:24">
      <c r="N330" s="24"/>
      <c r="O330" s="24"/>
      <c r="P330" s="276"/>
      <c r="Q330" s="24"/>
      <c r="T330" s="24"/>
      <c r="U330" s="10"/>
      <c r="V330" s="10"/>
      <c r="W330" s="10"/>
      <c r="X330" s="10"/>
    </row>
    <row r="331" spans="14:24">
      <c r="N331" s="24"/>
      <c r="O331" s="24"/>
      <c r="P331" s="276"/>
      <c r="Q331" s="24"/>
      <c r="T331" s="24"/>
      <c r="U331" s="10"/>
      <c r="V331" s="10"/>
      <c r="W331" s="10"/>
      <c r="X331" s="10"/>
    </row>
    <row r="332" spans="14:24">
      <c r="N332" s="24"/>
      <c r="O332" s="24"/>
      <c r="P332" s="276"/>
      <c r="Q332" s="24"/>
      <c r="T332" s="24"/>
      <c r="U332" s="10"/>
      <c r="V332" s="10"/>
      <c r="W332" s="10"/>
      <c r="X332" s="10"/>
    </row>
    <row r="333" spans="14:24">
      <c r="N333" s="24"/>
      <c r="O333" s="24"/>
      <c r="P333" s="276"/>
      <c r="Q333" s="24"/>
      <c r="T333" s="24"/>
      <c r="U333" s="10"/>
      <c r="V333" s="10"/>
      <c r="W333" s="10"/>
      <c r="X333" s="10"/>
    </row>
    <row r="334" spans="14:24">
      <c r="N334" s="24"/>
      <c r="O334" s="24"/>
      <c r="P334" s="276"/>
      <c r="Q334" s="24"/>
      <c r="T334" s="24"/>
      <c r="U334" s="10"/>
      <c r="V334" s="10"/>
      <c r="W334" s="10"/>
      <c r="X334" s="10"/>
    </row>
    <row r="335" spans="14:24">
      <c r="N335" s="24"/>
      <c r="O335" s="24"/>
      <c r="P335" s="276"/>
      <c r="Q335" s="24"/>
      <c r="T335" s="24"/>
      <c r="U335" s="10"/>
      <c r="V335" s="10"/>
      <c r="W335" s="10"/>
      <c r="X335" s="10"/>
    </row>
    <row r="336" spans="14:24">
      <c r="N336" s="24"/>
      <c r="O336" s="24"/>
      <c r="P336" s="276"/>
      <c r="Q336" s="24"/>
      <c r="T336" s="24"/>
      <c r="U336" s="10"/>
      <c r="V336" s="10"/>
      <c r="W336" s="10"/>
      <c r="X336" s="10"/>
    </row>
    <row r="337" spans="14:24">
      <c r="N337" s="24"/>
      <c r="O337" s="24"/>
      <c r="P337" s="276"/>
      <c r="Q337" s="24"/>
      <c r="T337" s="24"/>
      <c r="U337" s="10"/>
      <c r="V337" s="10"/>
      <c r="W337" s="10"/>
      <c r="X337" s="10"/>
    </row>
    <row r="338" spans="14:24">
      <c r="N338" s="24"/>
      <c r="O338" s="24"/>
      <c r="P338" s="276"/>
      <c r="Q338" s="24"/>
      <c r="T338" s="24"/>
      <c r="U338" s="10"/>
      <c r="V338" s="10"/>
      <c r="W338" s="10"/>
      <c r="X338" s="10"/>
    </row>
    <row r="339" spans="14:24">
      <c r="N339" s="24"/>
      <c r="O339" s="24"/>
      <c r="P339" s="276"/>
      <c r="Q339" s="24"/>
      <c r="T339" s="24"/>
      <c r="U339" s="10"/>
      <c r="V339" s="10"/>
      <c r="W339" s="10"/>
      <c r="X339" s="10"/>
    </row>
    <row r="340" spans="14:24">
      <c r="N340" s="24"/>
      <c r="O340" s="24"/>
      <c r="P340" s="276"/>
      <c r="Q340" s="24"/>
      <c r="T340" s="24"/>
      <c r="U340" s="10"/>
      <c r="V340" s="10"/>
      <c r="W340" s="10"/>
      <c r="X340" s="10"/>
    </row>
    <row r="341" spans="14:24">
      <c r="N341" s="24"/>
      <c r="O341" s="24"/>
      <c r="P341" s="276"/>
      <c r="Q341" s="24"/>
      <c r="T341" s="24"/>
      <c r="U341" s="10"/>
      <c r="V341" s="10"/>
      <c r="W341" s="10"/>
      <c r="X341" s="10"/>
    </row>
    <row r="342" spans="14:24">
      <c r="N342" s="24"/>
      <c r="O342" s="24"/>
      <c r="P342" s="276"/>
      <c r="Q342" s="24"/>
      <c r="T342" s="24"/>
      <c r="U342" s="10"/>
      <c r="V342" s="10"/>
      <c r="W342" s="10"/>
      <c r="X342" s="10"/>
    </row>
    <row r="343" spans="14:24">
      <c r="N343" s="24"/>
      <c r="O343" s="24"/>
      <c r="P343" s="276"/>
      <c r="Q343" s="24"/>
      <c r="T343" s="24"/>
      <c r="U343" s="10"/>
      <c r="V343" s="10"/>
      <c r="W343" s="10"/>
      <c r="X343" s="10"/>
    </row>
    <row r="344" spans="14:24">
      <c r="N344" s="24"/>
      <c r="O344" s="24"/>
      <c r="P344" s="276"/>
      <c r="Q344" s="24"/>
      <c r="T344" s="24"/>
      <c r="U344" s="10"/>
      <c r="V344" s="10"/>
      <c r="W344" s="10"/>
      <c r="X344" s="10"/>
    </row>
    <row r="345" spans="14:24">
      <c r="N345" s="24"/>
      <c r="O345" s="24"/>
      <c r="P345" s="276"/>
      <c r="Q345" s="24"/>
      <c r="T345" s="24"/>
      <c r="U345" s="10"/>
      <c r="V345" s="10"/>
      <c r="W345" s="10"/>
      <c r="X345" s="10"/>
    </row>
    <row r="346" spans="14:24">
      <c r="N346" s="24"/>
      <c r="O346" s="24"/>
      <c r="P346" s="276"/>
      <c r="Q346" s="24"/>
      <c r="T346" s="24"/>
      <c r="U346" s="10"/>
      <c r="V346" s="10"/>
      <c r="W346" s="10"/>
      <c r="X346" s="10"/>
    </row>
    <row r="347" spans="14:24">
      <c r="N347" s="24"/>
      <c r="O347" s="24"/>
      <c r="P347" s="276"/>
      <c r="Q347" s="24"/>
      <c r="T347" s="24"/>
      <c r="U347" s="10"/>
      <c r="V347" s="10"/>
      <c r="W347" s="10"/>
      <c r="X347" s="10"/>
    </row>
    <row r="348" spans="14:24">
      <c r="N348" s="24"/>
      <c r="O348" s="24"/>
      <c r="P348" s="276"/>
      <c r="Q348" s="24"/>
      <c r="T348" s="24"/>
      <c r="U348" s="10"/>
      <c r="V348" s="10"/>
      <c r="W348" s="10"/>
      <c r="X348" s="10"/>
    </row>
    <row r="349" spans="14:24">
      <c r="N349" s="24"/>
      <c r="O349" s="24"/>
      <c r="P349" s="276"/>
      <c r="Q349" s="24"/>
      <c r="T349" s="24"/>
      <c r="U349" s="10"/>
      <c r="V349" s="10"/>
      <c r="W349" s="10"/>
      <c r="X349" s="10"/>
    </row>
    <row r="350" spans="14:24">
      <c r="N350" s="24"/>
      <c r="O350" s="24"/>
      <c r="P350" s="276"/>
      <c r="Q350" s="24"/>
      <c r="T350" s="24"/>
      <c r="U350" s="10"/>
      <c r="V350" s="10"/>
      <c r="W350" s="10"/>
      <c r="X350" s="10"/>
    </row>
    <row r="351" spans="14:24">
      <c r="N351" s="24"/>
      <c r="O351" s="24"/>
      <c r="P351" s="276"/>
      <c r="Q351" s="24"/>
      <c r="T351" s="24"/>
      <c r="U351" s="10"/>
      <c r="V351" s="10"/>
      <c r="W351" s="10"/>
      <c r="X351" s="10"/>
    </row>
    <row r="352" spans="14:24">
      <c r="N352" s="24"/>
      <c r="O352" s="24"/>
      <c r="P352" s="276"/>
      <c r="Q352" s="24"/>
      <c r="T352" s="24"/>
      <c r="U352" s="10"/>
      <c r="V352" s="10"/>
      <c r="W352" s="10"/>
      <c r="X352" s="10"/>
    </row>
    <row r="353" spans="14:24">
      <c r="N353" s="24"/>
      <c r="O353" s="24"/>
      <c r="P353" s="276"/>
      <c r="Q353" s="24"/>
      <c r="T353" s="24"/>
      <c r="U353" s="10"/>
      <c r="V353" s="10"/>
      <c r="W353" s="10"/>
      <c r="X353" s="10"/>
    </row>
    <row r="354" spans="14:24">
      <c r="N354" s="24"/>
      <c r="O354" s="24"/>
      <c r="P354" s="276"/>
      <c r="Q354" s="24"/>
      <c r="T354" s="24"/>
      <c r="U354" s="10"/>
      <c r="V354" s="10"/>
      <c r="W354" s="10"/>
      <c r="X354" s="10"/>
    </row>
    <row r="355" spans="14:24">
      <c r="N355" s="24"/>
      <c r="O355" s="24"/>
      <c r="P355" s="276"/>
      <c r="Q355" s="24"/>
      <c r="T355" s="24"/>
      <c r="U355" s="10"/>
      <c r="V355" s="10"/>
      <c r="W355" s="10"/>
      <c r="X355" s="10"/>
    </row>
    <row r="356" spans="14:24">
      <c r="N356" s="24"/>
      <c r="O356" s="24"/>
      <c r="P356" s="276"/>
      <c r="Q356" s="24"/>
      <c r="T356" s="24"/>
      <c r="U356" s="10"/>
      <c r="V356" s="10"/>
      <c r="W356" s="10"/>
      <c r="X356" s="10"/>
    </row>
    <row r="357" spans="14:24">
      <c r="N357" s="24"/>
      <c r="O357" s="24"/>
      <c r="P357" s="276"/>
      <c r="Q357" s="24"/>
      <c r="T357" s="24"/>
      <c r="U357" s="10"/>
      <c r="V357" s="10"/>
      <c r="W357" s="10"/>
      <c r="X357" s="10"/>
    </row>
    <row r="358" spans="14:24">
      <c r="N358" s="24"/>
      <c r="O358" s="24"/>
      <c r="P358" s="276"/>
      <c r="Q358" s="24"/>
      <c r="T358" s="24"/>
      <c r="U358" s="10"/>
      <c r="V358" s="10"/>
      <c r="W358" s="10"/>
      <c r="X358" s="10"/>
    </row>
    <row r="359" spans="14:24">
      <c r="N359" s="24"/>
      <c r="O359" s="24"/>
      <c r="P359" s="276"/>
      <c r="Q359" s="24"/>
      <c r="T359" s="24"/>
      <c r="U359" s="10"/>
      <c r="V359" s="10"/>
      <c r="W359" s="10"/>
      <c r="X359" s="10"/>
    </row>
    <row r="360" spans="14:24">
      <c r="N360" s="24"/>
      <c r="O360" s="24"/>
      <c r="P360" s="276"/>
      <c r="Q360" s="24"/>
      <c r="T360" s="24"/>
      <c r="U360" s="10"/>
      <c r="V360" s="10"/>
      <c r="W360" s="10"/>
      <c r="X360" s="10"/>
    </row>
    <row r="361" spans="14:24">
      <c r="N361" s="24"/>
      <c r="O361" s="24"/>
      <c r="P361" s="276"/>
      <c r="Q361" s="24"/>
      <c r="T361" s="24"/>
      <c r="U361" s="10"/>
      <c r="V361" s="10"/>
      <c r="W361" s="10"/>
      <c r="X361" s="10"/>
    </row>
    <row r="362" spans="14:24">
      <c r="N362" s="24"/>
      <c r="O362" s="24"/>
      <c r="P362" s="276"/>
      <c r="Q362" s="24"/>
      <c r="T362" s="24"/>
      <c r="U362" s="10"/>
      <c r="V362" s="10"/>
      <c r="W362" s="10"/>
      <c r="X362" s="10"/>
    </row>
    <row r="363" spans="14:24">
      <c r="N363" s="24"/>
      <c r="O363" s="24"/>
      <c r="P363" s="276"/>
      <c r="Q363" s="24"/>
      <c r="T363" s="24"/>
      <c r="U363" s="10"/>
      <c r="V363" s="10"/>
      <c r="W363" s="10"/>
      <c r="X363" s="10"/>
    </row>
    <row r="364" spans="14:24">
      <c r="N364" s="24"/>
      <c r="O364" s="24"/>
      <c r="P364" s="276"/>
      <c r="Q364" s="24"/>
      <c r="T364" s="24"/>
      <c r="U364" s="10"/>
      <c r="V364" s="10"/>
      <c r="W364" s="10"/>
      <c r="X364" s="10"/>
    </row>
    <row r="365" spans="14:24">
      <c r="N365" s="24"/>
      <c r="O365" s="24"/>
      <c r="P365" s="276"/>
      <c r="Q365" s="24"/>
      <c r="T365" s="24"/>
      <c r="U365" s="10"/>
      <c r="V365" s="10"/>
      <c r="W365" s="10"/>
      <c r="X365" s="10"/>
    </row>
    <row r="366" spans="14:24">
      <c r="N366" s="24"/>
      <c r="O366" s="24"/>
      <c r="P366" s="276"/>
      <c r="Q366" s="24"/>
      <c r="T366" s="24"/>
      <c r="U366" s="10"/>
      <c r="V366" s="10"/>
      <c r="W366" s="10"/>
      <c r="X366" s="10"/>
    </row>
    <row r="367" spans="14:24">
      <c r="N367" s="24"/>
      <c r="O367" s="24"/>
      <c r="P367" s="276"/>
      <c r="Q367" s="24"/>
      <c r="T367" s="24"/>
      <c r="U367" s="10"/>
      <c r="V367" s="10"/>
      <c r="W367" s="10"/>
      <c r="X367" s="10"/>
    </row>
    <row r="368" spans="14:24">
      <c r="N368" s="24"/>
      <c r="O368" s="24"/>
      <c r="P368" s="276"/>
      <c r="Q368" s="24"/>
      <c r="T368" s="24"/>
      <c r="U368" s="10"/>
      <c r="V368" s="10"/>
      <c r="W368" s="10"/>
      <c r="X368" s="10"/>
    </row>
    <row r="369" spans="14:22">
      <c r="N369" s="24"/>
      <c r="O369" s="24"/>
      <c r="P369" s="276"/>
      <c r="Q369" s="24"/>
      <c r="T369" s="24"/>
      <c r="U369" s="10"/>
      <c r="V369" s="10"/>
    </row>
    <row r="370" spans="14:22">
      <c r="N370" s="24"/>
      <c r="O370" s="24"/>
      <c r="P370" s="276"/>
      <c r="Q370" s="24"/>
      <c r="T370" s="24"/>
      <c r="U370" s="10"/>
      <c r="V370" s="10"/>
    </row>
    <row r="371" spans="14:22">
      <c r="N371" s="24"/>
      <c r="O371" s="24"/>
      <c r="P371" s="276"/>
      <c r="Q371" s="24"/>
      <c r="T371" s="24"/>
      <c r="U371" s="10"/>
      <c r="V371" s="10"/>
    </row>
    <row r="372" spans="14:22">
      <c r="N372" s="24"/>
      <c r="O372" s="24"/>
      <c r="P372" s="276"/>
      <c r="Q372" s="24"/>
      <c r="T372" s="24"/>
      <c r="U372" s="10"/>
      <c r="V372" s="10"/>
    </row>
    <row r="373" spans="14:22">
      <c r="N373" s="24"/>
      <c r="O373" s="24"/>
      <c r="P373" s="276"/>
      <c r="Q373" s="24"/>
      <c r="T373" s="24"/>
      <c r="U373" s="10"/>
      <c r="V373" s="10"/>
    </row>
    <row r="374" spans="14:22">
      <c r="N374" s="24"/>
      <c r="O374" s="24"/>
      <c r="P374" s="276"/>
      <c r="Q374" s="24"/>
      <c r="T374" s="24"/>
      <c r="U374" s="10"/>
      <c r="V374" s="10"/>
    </row>
    <row r="375" spans="14:22">
      <c r="N375" s="24"/>
      <c r="O375" s="24"/>
      <c r="P375" s="276"/>
      <c r="Q375" s="24"/>
      <c r="T375" s="24"/>
      <c r="U375" s="10"/>
      <c r="V375" s="10"/>
    </row>
    <row r="376" spans="14:22">
      <c r="N376" s="24"/>
      <c r="O376" s="24"/>
      <c r="P376" s="276"/>
      <c r="Q376" s="24"/>
      <c r="T376" s="24"/>
      <c r="U376" s="10"/>
      <c r="V376" s="10"/>
    </row>
    <row r="377" spans="14:22">
      <c r="N377" s="24"/>
      <c r="O377" s="24"/>
      <c r="P377" s="276"/>
      <c r="Q377" s="24"/>
      <c r="T377" s="24"/>
      <c r="U377" s="10"/>
      <c r="V377" s="10"/>
    </row>
    <row r="378" spans="14:22">
      <c r="N378" s="24"/>
      <c r="O378" s="24"/>
      <c r="P378" s="276"/>
      <c r="Q378" s="24"/>
      <c r="T378" s="24"/>
      <c r="U378" s="10"/>
      <c r="V378" s="10"/>
    </row>
    <row r="379" spans="14:22">
      <c r="N379" s="24"/>
      <c r="O379" s="24"/>
      <c r="P379" s="276"/>
      <c r="Q379" s="24"/>
      <c r="T379" s="24"/>
      <c r="U379" s="10"/>
      <c r="V379" s="10"/>
    </row>
    <row r="380" spans="14:22">
      <c r="N380" s="24"/>
      <c r="O380" s="24"/>
      <c r="P380" s="276"/>
      <c r="Q380" s="24"/>
      <c r="T380" s="24"/>
      <c r="U380" s="10"/>
      <c r="V380" s="10"/>
    </row>
    <row r="381" spans="14:22">
      <c r="N381" s="24"/>
      <c r="O381" s="24"/>
      <c r="P381" s="276"/>
      <c r="Q381" s="24"/>
      <c r="T381" s="24"/>
      <c r="U381" s="10"/>
      <c r="V381" s="10"/>
    </row>
    <row r="382" spans="14:22">
      <c r="N382" s="24"/>
      <c r="O382" s="24"/>
      <c r="P382" s="276"/>
      <c r="Q382" s="24"/>
      <c r="T382" s="24"/>
      <c r="U382" s="10"/>
      <c r="V382" s="10"/>
    </row>
    <row r="383" spans="14:22">
      <c r="N383" s="24"/>
      <c r="O383" s="24"/>
      <c r="P383" s="276"/>
      <c r="Q383" s="24"/>
      <c r="T383" s="24"/>
      <c r="U383" s="10"/>
      <c r="V383" s="10"/>
    </row>
    <row r="384" spans="14:22">
      <c r="N384" s="24"/>
      <c r="O384" s="24"/>
      <c r="P384" s="276"/>
      <c r="Q384" s="24"/>
      <c r="T384" s="24"/>
      <c r="U384" s="10"/>
      <c r="V384" s="10"/>
    </row>
    <row r="385" spans="14:22">
      <c r="N385" s="24"/>
      <c r="O385" s="24"/>
      <c r="P385" s="276"/>
      <c r="Q385" s="24"/>
      <c r="T385" s="24"/>
      <c r="U385" s="10"/>
      <c r="V385" s="10"/>
    </row>
    <row r="386" spans="14:22">
      <c r="N386" s="24"/>
      <c r="O386" s="24"/>
      <c r="P386" s="276"/>
      <c r="Q386" s="24"/>
      <c r="T386" s="24"/>
      <c r="U386" s="10"/>
      <c r="V386" s="10"/>
    </row>
    <row r="387" spans="14:22">
      <c r="N387" s="24"/>
      <c r="O387" s="24"/>
      <c r="P387" s="276"/>
      <c r="Q387" s="24"/>
      <c r="T387" s="24"/>
      <c r="U387" s="10"/>
      <c r="V387" s="10"/>
    </row>
    <row r="388" spans="14:22">
      <c r="N388" s="24"/>
      <c r="O388" s="24"/>
      <c r="P388" s="276"/>
      <c r="Q388" s="24"/>
      <c r="T388" s="24"/>
      <c r="U388" s="10"/>
      <c r="V388" s="10"/>
    </row>
    <row r="389" spans="14:22">
      <c r="N389" s="24"/>
      <c r="O389" s="24"/>
      <c r="P389" s="276"/>
      <c r="Q389" s="24"/>
      <c r="T389" s="24"/>
      <c r="U389" s="10"/>
      <c r="V389" s="10"/>
    </row>
    <row r="390" spans="14:22">
      <c r="N390" s="24"/>
      <c r="O390" s="24"/>
      <c r="P390" s="276"/>
      <c r="Q390" s="24"/>
      <c r="T390" s="24"/>
      <c r="U390" s="10"/>
      <c r="V390" s="10"/>
    </row>
    <row r="391" spans="14:22">
      <c r="N391" s="24"/>
      <c r="O391" s="24"/>
      <c r="P391" s="276"/>
      <c r="Q391" s="24"/>
      <c r="T391" s="24"/>
      <c r="U391" s="10"/>
      <c r="V391" s="10"/>
    </row>
    <row r="392" spans="14:22">
      <c r="N392" s="24"/>
      <c r="O392" s="24"/>
      <c r="P392" s="276"/>
      <c r="Q392" s="24"/>
      <c r="T392" s="24"/>
      <c r="U392" s="10"/>
      <c r="V392" s="10"/>
    </row>
    <row r="393" spans="14:22">
      <c r="N393" s="24"/>
      <c r="O393" s="24"/>
      <c r="P393" s="276"/>
      <c r="Q393" s="24"/>
      <c r="T393" s="24"/>
      <c r="U393" s="10"/>
      <c r="V393" s="10"/>
    </row>
    <row r="394" spans="14:22">
      <c r="N394" s="24"/>
      <c r="O394" s="24"/>
      <c r="P394" s="276"/>
      <c r="Q394" s="24"/>
      <c r="T394" s="24"/>
      <c r="U394" s="10"/>
      <c r="V394" s="10"/>
    </row>
    <row r="395" spans="14:22">
      <c r="N395" s="24"/>
      <c r="O395" s="24"/>
      <c r="P395" s="276"/>
      <c r="Q395" s="24"/>
      <c r="T395" s="24"/>
      <c r="U395" s="10"/>
      <c r="V395" s="10"/>
    </row>
    <row r="396" spans="14:22">
      <c r="N396" s="24"/>
      <c r="O396" s="24"/>
      <c r="P396" s="276"/>
      <c r="Q396" s="24"/>
      <c r="T396" s="24"/>
      <c r="U396" s="10"/>
      <c r="V396" s="10"/>
    </row>
    <row r="397" spans="14:22">
      <c r="N397" s="24"/>
      <c r="O397" s="24"/>
      <c r="P397" s="276"/>
      <c r="Q397" s="24"/>
      <c r="T397" s="24"/>
      <c r="U397" s="10"/>
      <c r="V397" s="10"/>
    </row>
    <row r="398" spans="14:22">
      <c r="N398" s="24"/>
      <c r="O398" s="24"/>
      <c r="P398" s="276"/>
      <c r="Q398" s="24"/>
      <c r="T398" s="24"/>
      <c r="U398" s="10"/>
      <c r="V398" s="10"/>
    </row>
    <row r="399" spans="14:22">
      <c r="N399" s="24"/>
      <c r="O399" s="24"/>
      <c r="P399" s="276"/>
      <c r="Q399" s="24"/>
      <c r="T399" s="24"/>
      <c r="U399" s="10"/>
      <c r="V399" s="10"/>
    </row>
    <row r="400" spans="14:22">
      <c r="N400" s="24"/>
      <c r="O400" s="24"/>
      <c r="P400" s="276"/>
      <c r="Q400" s="24"/>
      <c r="T400" s="24"/>
      <c r="U400" s="10"/>
      <c r="V400" s="10"/>
    </row>
    <row r="401" spans="14:22">
      <c r="N401" s="24"/>
      <c r="O401" s="24"/>
      <c r="P401" s="276"/>
      <c r="Q401" s="24"/>
      <c r="T401" s="24"/>
      <c r="U401" s="10"/>
      <c r="V401" s="10"/>
    </row>
    <row r="402" spans="14:22">
      <c r="N402" s="24"/>
      <c r="O402" s="24"/>
      <c r="P402" s="276"/>
      <c r="Q402" s="24"/>
      <c r="T402" s="24"/>
      <c r="U402" s="10"/>
      <c r="V402" s="10"/>
    </row>
    <row r="403" spans="14:22">
      <c r="N403" s="24"/>
      <c r="O403" s="24"/>
      <c r="P403" s="276"/>
      <c r="Q403" s="24"/>
      <c r="T403" s="24"/>
      <c r="U403" s="10"/>
      <c r="V403" s="10"/>
    </row>
    <row r="404" spans="14:22">
      <c r="N404" s="24"/>
      <c r="O404" s="24"/>
      <c r="P404" s="276"/>
      <c r="Q404" s="24"/>
      <c r="T404" s="24"/>
      <c r="U404" s="10"/>
      <c r="V404" s="10"/>
    </row>
    <row r="405" spans="14:22">
      <c r="N405" s="24"/>
      <c r="O405" s="24"/>
      <c r="P405" s="276"/>
      <c r="Q405" s="24"/>
      <c r="T405" s="24"/>
      <c r="U405" s="10"/>
      <c r="V405" s="10"/>
    </row>
    <row r="406" spans="14:22">
      <c r="N406" s="24"/>
      <c r="O406" s="24"/>
      <c r="P406" s="276"/>
      <c r="Q406" s="24"/>
      <c r="T406" s="24"/>
      <c r="U406" s="10"/>
      <c r="V406" s="10"/>
    </row>
    <row r="407" spans="14:22">
      <c r="N407" s="24"/>
      <c r="O407" s="24"/>
      <c r="P407" s="276"/>
      <c r="Q407" s="24"/>
      <c r="T407" s="24"/>
      <c r="U407" s="10"/>
      <c r="V407" s="10"/>
    </row>
    <row r="408" spans="14:22">
      <c r="N408" s="24"/>
      <c r="O408" s="24"/>
      <c r="P408" s="276"/>
      <c r="Q408" s="24"/>
      <c r="T408" s="24"/>
      <c r="U408" s="10"/>
      <c r="V408" s="10"/>
    </row>
    <row r="409" spans="14:22">
      <c r="N409" s="24"/>
      <c r="O409" s="24"/>
      <c r="P409" s="276"/>
      <c r="Q409" s="24"/>
      <c r="T409" s="24"/>
      <c r="U409" s="10"/>
      <c r="V409" s="10"/>
    </row>
    <row r="410" spans="14:22">
      <c r="N410" s="24"/>
      <c r="O410" s="24"/>
      <c r="P410" s="276"/>
      <c r="Q410" s="24"/>
      <c r="T410" s="24"/>
      <c r="U410" s="10"/>
      <c r="V410" s="10"/>
    </row>
    <row r="411" spans="14:22">
      <c r="N411" s="24"/>
      <c r="O411" s="24"/>
      <c r="P411" s="276"/>
      <c r="Q411" s="24"/>
      <c r="T411" s="24"/>
      <c r="U411" s="10"/>
      <c r="V411" s="10"/>
    </row>
    <row r="412" spans="14:22">
      <c r="N412" s="24"/>
      <c r="O412" s="24"/>
      <c r="P412" s="276"/>
      <c r="Q412" s="24"/>
      <c r="T412" s="24"/>
      <c r="U412" s="10"/>
      <c r="V412" s="10"/>
    </row>
    <row r="413" spans="14:22">
      <c r="N413" s="24"/>
      <c r="O413" s="24"/>
      <c r="P413" s="276"/>
      <c r="Q413" s="24"/>
      <c r="T413" s="24"/>
      <c r="U413" s="10"/>
      <c r="V413" s="10"/>
    </row>
    <row r="414" spans="14:22">
      <c r="N414" s="24"/>
      <c r="O414" s="24"/>
      <c r="P414" s="276"/>
      <c r="Q414" s="24"/>
      <c r="T414" s="24"/>
      <c r="U414" s="10"/>
      <c r="V414" s="10"/>
    </row>
    <row r="415" spans="14:22">
      <c r="N415" s="24"/>
      <c r="O415" s="24"/>
      <c r="P415" s="276"/>
      <c r="Q415" s="24"/>
      <c r="T415" s="24"/>
      <c r="U415" s="10"/>
      <c r="V415" s="10"/>
    </row>
    <row r="416" spans="14:22">
      <c r="N416" s="24"/>
      <c r="O416" s="24"/>
      <c r="P416" s="276"/>
      <c r="Q416" s="24"/>
      <c r="T416" s="24"/>
      <c r="U416" s="10"/>
      <c r="V416" s="10"/>
    </row>
    <row r="417" spans="14:22">
      <c r="N417" s="24"/>
      <c r="O417" s="24"/>
      <c r="P417" s="276"/>
      <c r="Q417" s="24"/>
      <c r="T417" s="24"/>
      <c r="U417" s="10"/>
      <c r="V417" s="10"/>
    </row>
    <row r="418" spans="14:22">
      <c r="N418" s="24"/>
      <c r="O418" s="24"/>
      <c r="P418" s="276"/>
      <c r="Q418" s="24"/>
      <c r="T418" s="24"/>
      <c r="U418" s="10"/>
      <c r="V418" s="10"/>
    </row>
    <row r="419" spans="14:22">
      <c r="N419" s="24"/>
      <c r="O419" s="24"/>
      <c r="P419" s="276"/>
      <c r="Q419" s="24"/>
      <c r="T419" s="24"/>
      <c r="U419" s="10"/>
      <c r="V419" s="10"/>
    </row>
    <row r="420" spans="14:22">
      <c r="N420" s="24"/>
      <c r="O420" s="24"/>
      <c r="P420" s="276"/>
      <c r="Q420" s="24"/>
      <c r="T420" s="24"/>
      <c r="U420" s="10"/>
      <c r="V420" s="10"/>
    </row>
    <row r="421" spans="14:22">
      <c r="N421" s="24"/>
      <c r="O421" s="24"/>
      <c r="P421" s="276"/>
      <c r="Q421" s="24"/>
      <c r="T421" s="24"/>
      <c r="U421" s="10"/>
      <c r="V421" s="10"/>
    </row>
    <row r="422" spans="14:22">
      <c r="N422" s="24"/>
      <c r="O422" s="24"/>
      <c r="P422" s="276"/>
      <c r="Q422" s="24"/>
      <c r="T422" s="24"/>
      <c r="U422" s="10"/>
      <c r="V422" s="10"/>
    </row>
    <row r="423" spans="14:22">
      <c r="N423" s="24"/>
      <c r="O423" s="24"/>
      <c r="P423" s="276"/>
      <c r="Q423" s="24"/>
      <c r="T423" s="24"/>
      <c r="U423" s="10"/>
      <c r="V423" s="10"/>
    </row>
    <row r="424" spans="14:22">
      <c r="N424" s="24"/>
      <c r="O424" s="24"/>
      <c r="P424" s="276"/>
      <c r="Q424" s="24"/>
      <c r="T424" s="24"/>
      <c r="U424" s="10"/>
      <c r="V424" s="10"/>
    </row>
    <row r="425" spans="14:22">
      <c r="N425" s="24"/>
      <c r="O425" s="24"/>
      <c r="P425" s="276"/>
      <c r="Q425" s="24"/>
      <c r="T425" s="24"/>
      <c r="U425" s="10"/>
      <c r="V425" s="10"/>
    </row>
    <row r="426" spans="14:22">
      <c r="N426" s="24"/>
      <c r="O426" s="24"/>
      <c r="P426" s="276"/>
      <c r="Q426" s="24"/>
      <c r="T426" s="24"/>
      <c r="U426" s="10"/>
      <c r="V426" s="10"/>
    </row>
    <row r="427" spans="14:22">
      <c r="N427" s="24"/>
      <c r="O427" s="24"/>
      <c r="P427" s="276"/>
      <c r="Q427" s="24"/>
      <c r="T427" s="24"/>
      <c r="U427" s="10"/>
      <c r="V427" s="10"/>
    </row>
    <row r="428" spans="14:22">
      <c r="N428" s="24"/>
      <c r="O428" s="24"/>
      <c r="P428" s="276"/>
      <c r="Q428" s="24"/>
      <c r="T428" s="24"/>
      <c r="U428" s="10"/>
      <c r="V428" s="10"/>
    </row>
    <row r="429" spans="14:22">
      <c r="N429" s="24"/>
      <c r="O429" s="24"/>
      <c r="P429" s="276"/>
      <c r="Q429" s="24"/>
      <c r="T429" s="24"/>
      <c r="U429" s="10"/>
      <c r="V429" s="10"/>
    </row>
    <row r="430" spans="14:22">
      <c r="N430" s="24"/>
      <c r="O430" s="24"/>
      <c r="P430" s="276"/>
      <c r="Q430" s="24"/>
      <c r="T430" s="24"/>
      <c r="U430" s="10"/>
      <c r="V430" s="10"/>
    </row>
    <row r="431" spans="14:22">
      <c r="N431" s="24"/>
      <c r="O431" s="24"/>
      <c r="P431" s="276"/>
      <c r="Q431" s="24"/>
      <c r="T431" s="24"/>
      <c r="U431" s="10"/>
      <c r="V431" s="10"/>
    </row>
    <row r="432" spans="14:22">
      <c r="N432" s="24"/>
      <c r="O432" s="24"/>
      <c r="P432" s="276"/>
      <c r="Q432" s="24"/>
      <c r="T432" s="24"/>
      <c r="U432" s="10"/>
      <c r="V432" s="10"/>
    </row>
    <row r="433" spans="14:22">
      <c r="N433" s="24"/>
      <c r="O433" s="24"/>
      <c r="P433" s="276"/>
      <c r="Q433" s="24"/>
      <c r="T433" s="24"/>
      <c r="U433" s="10"/>
      <c r="V433" s="10"/>
    </row>
    <row r="434" spans="14:22">
      <c r="N434" s="24"/>
      <c r="O434" s="24"/>
      <c r="P434" s="276"/>
      <c r="Q434" s="24"/>
      <c r="T434" s="24"/>
      <c r="U434" s="10"/>
      <c r="V434" s="10"/>
    </row>
    <row r="435" spans="14:22">
      <c r="N435" s="24"/>
      <c r="O435" s="24"/>
      <c r="P435" s="276"/>
      <c r="Q435" s="24"/>
      <c r="T435" s="24"/>
      <c r="U435" s="10"/>
      <c r="V435" s="10"/>
    </row>
    <row r="436" spans="14:22">
      <c r="N436" s="24"/>
      <c r="O436" s="24"/>
      <c r="P436" s="276"/>
      <c r="Q436" s="24"/>
      <c r="T436" s="24"/>
      <c r="U436" s="10"/>
      <c r="V436" s="10"/>
    </row>
    <row r="437" spans="14:22">
      <c r="N437" s="24"/>
      <c r="O437" s="24"/>
      <c r="P437" s="276"/>
      <c r="Q437" s="24"/>
      <c r="T437" s="24"/>
      <c r="U437" s="10"/>
      <c r="V437" s="10"/>
    </row>
    <row r="438" spans="14:22">
      <c r="N438" s="24"/>
      <c r="O438" s="24"/>
      <c r="P438" s="276"/>
      <c r="Q438" s="24"/>
      <c r="T438" s="24"/>
      <c r="U438" s="10"/>
      <c r="V438" s="10"/>
    </row>
    <row r="439" spans="14:22">
      <c r="N439" s="24"/>
      <c r="O439" s="24"/>
      <c r="P439" s="276"/>
      <c r="Q439" s="24"/>
      <c r="T439" s="24"/>
      <c r="U439" s="10"/>
      <c r="V439" s="10"/>
    </row>
    <row r="440" spans="14:22">
      <c r="N440" s="24"/>
      <c r="O440" s="24"/>
      <c r="P440" s="276"/>
      <c r="Q440" s="24"/>
      <c r="T440" s="24"/>
      <c r="U440" s="10"/>
      <c r="V440" s="10"/>
    </row>
    <row r="441" spans="14:22">
      <c r="N441" s="24"/>
      <c r="O441" s="24"/>
      <c r="P441" s="276"/>
      <c r="Q441" s="24"/>
      <c r="T441" s="24"/>
      <c r="U441" s="10"/>
      <c r="V441" s="10"/>
    </row>
    <row r="442" spans="14:22">
      <c r="N442" s="24"/>
      <c r="O442" s="24"/>
      <c r="P442" s="276"/>
      <c r="Q442" s="24"/>
      <c r="T442" s="24"/>
      <c r="U442" s="10"/>
      <c r="V442" s="10"/>
    </row>
    <row r="443" spans="14:22">
      <c r="N443" s="24"/>
      <c r="O443" s="24"/>
      <c r="P443" s="276"/>
      <c r="Q443" s="24"/>
      <c r="T443" s="24"/>
      <c r="U443" s="10"/>
      <c r="V443" s="10"/>
    </row>
    <row r="444" spans="14:22">
      <c r="N444" s="24"/>
      <c r="O444" s="24"/>
      <c r="P444" s="276"/>
      <c r="Q444" s="24"/>
      <c r="T444" s="24"/>
      <c r="U444" s="10"/>
      <c r="V444" s="10"/>
    </row>
    <row r="445" spans="14:22">
      <c r="N445" s="24"/>
      <c r="O445" s="24"/>
      <c r="P445" s="276"/>
      <c r="Q445" s="24"/>
      <c r="T445" s="24"/>
      <c r="U445" s="10"/>
      <c r="V445" s="10"/>
    </row>
    <row r="446" spans="14:22">
      <c r="N446" s="24"/>
      <c r="O446" s="24"/>
      <c r="P446" s="276"/>
      <c r="Q446" s="24"/>
      <c r="T446" s="24"/>
      <c r="U446" s="10"/>
      <c r="V446" s="10"/>
    </row>
    <row r="447" spans="14:22">
      <c r="N447" s="24"/>
      <c r="O447" s="24"/>
      <c r="P447" s="276"/>
      <c r="Q447" s="24"/>
      <c r="T447" s="24"/>
      <c r="U447" s="10"/>
      <c r="V447" s="10"/>
    </row>
    <row r="448" spans="14:22">
      <c r="N448" s="24"/>
      <c r="O448" s="24"/>
      <c r="P448" s="276"/>
      <c r="Q448" s="24"/>
      <c r="T448" s="24"/>
      <c r="U448" s="10"/>
      <c r="V448" s="10"/>
    </row>
    <row r="449" spans="14:22">
      <c r="N449" s="24"/>
      <c r="O449" s="24"/>
      <c r="P449" s="276"/>
      <c r="Q449" s="24"/>
      <c r="T449" s="24"/>
      <c r="U449" s="10"/>
      <c r="V449" s="10"/>
    </row>
    <row r="450" spans="14:22">
      <c r="N450" s="24"/>
      <c r="O450" s="24"/>
      <c r="P450" s="276"/>
      <c r="Q450" s="24"/>
      <c r="T450" s="24"/>
      <c r="U450" s="10"/>
      <c r="V450" s="10"/>
    </row>
    <row r="451" spans="14:22">
      <c r="N451" s="24"/>
      <c r="O451" s="24"/>
      <c r="P451" s="276"/>
      <c r="Q451" s="24"/>
      <c r="T451" s="24"/>
      <c r="U451" s="10"/>
      <c r="V451" s="10"/>
    </row>
    <row r="452" spans="14:22">
      <c r="N452" s="24"/>
      <c r="O452" s="24"/>
      <c r="P452" s="276"/>
      <c r="Q452" s="24"/>
      <c r="T452" s="24"/>
      <c r="U452" s="10"/>
      <c r="V452" s="10"/>
    </row>
    <row r="453" spans="14:22">
      <c r="N453" s="24"/>
      <c r="O453" s="24"/>
      <c r="P453" s="276"/>
      <c r="Q453" s="24"/>
      <c r="T453" s="24"/>
      <c r="U453" s="10"/>
      <c r="V453" s="10"/>
    </row>
    <row r="454" spans="14:22">
      <c r="N454" s="24"/>
      <c r="O454" s="24"/>
      <c r="P454" s="276"/>
      <c r="Q454" s="24"/>
      <c r="T454" s="24"/>
      <c r="U454" s="10"/>
      <c r="V454" s="10"/>
    </row>
    <row r="455" spans="14:22">
      <c r="N455" s="24"/>
      <c r="O455" s="24"/>
      <c r="P455" s="276"/>
      <c r="Q455" s="24"/>
      <c r="T455" s="24"/>
      <c r="U455" s="10"/>
      <c r="V455" s="10"/>
    </row>
    <row r="456" spans="14:22">
      <c r="N456" s="24"/>
      <c r="O456" s="24"/>
      <c r="P456" s="276"/>
      <c r="Q456" s="24"/>
      <c r="T456" s="24"/>
      <c r="U456" s="10"/>
      <c r="V456" s="10"/>
    </row>
    <row r="457" spans="14:22">
      <c r="N457" s="24"/>
      <c r="O457" s="24"/>
      <c r="P457" s="276"/>
      <c r="Q457" s="24"/>
      <c r="T457" s="24"/>
      <c r="U457" s="10"/>
      <c r="V457" s="10"/>
    </row>
    <row r="458" spans="14:22">
      <c r="N458" s="24"/>
      <c r="O458" s="24"/>
      <c r="P458" s="276"/>
      <c r="Q458" s="24"/>
      <c r="T458" s="24"/>
      <c r="U458" s="10"/>
      <c r="V458" s="10"/>
    </row>
    <row r="459" spans="14:22">
      <c r="N459" s="24"/>
      <c r="O459" s="24"/>
      <c r="P459" s="276"/>
      <c r="Q459" s="24"/>
      <c r="T459" s="24"/>
      <c r="U459" s="10"/>
      <c r="V459" s="10"/>
    </row>
    <row r="460" spans="14:22">
      <c r="N460" s="24"/>
      <c r="O460" s="24"/>
      <c r="P460" s="276"/>
      <c r="Q460" s="24"/>
      <c r="T460" s="24"/>
      <c r="U460" s="10"/>
      <c r="V460" s="10"/>
    </row>
    <row r="461" spans="14:22">
      <c r="N461" s="24"/>
      <c r="O461" s="24"/>
      <c r="P461" s="276"/>
      <c r="Q461" s="24"/>
      <c r="T461" s="24"/>
      <c r="U461" s="10"/>
      <c r="V461" s="10"/>
    </row>
    <row r="462" spans="14:22">
      <c r="N462" s="24"/>
      <c r="O462" s="24"/>
      <c r="P462" s="276"/>
      <c r="Q462" s="24"/>
      <c r="T462" s="24"/>
      <c r="U462" s="10"/>
      <c r="V462" s="10"/>
    </row>
    <row r="463" spans="14:22">
      <c r="N463" s="24"/>
      <c r="O463" s="24"/>
      <c r="P463" s="276"/>
      <c r="Q463" s="24"/>
      <c r="T463" s="24"/>
      <c r="U463" s="10"/>
      <c r="V463" s="10"/>
    </row>
    <row r="464" spans="14:22">
      <c r="N464" s="24"/>
      <c r="O464" s="24"/>
      <c r="P464" s="276"/>
      <c r="Q464" s="24"/>
      <c r="T464" s="24"/>
      <c r="U464" s="10"/>
      <c r="V464" s="10"/>
    </row>
    <row r="465" spans="14:22">
      <c r="N465" s="24"/>
      <c r="O465" s="24"/>
      <c r="P465" s="276"/>
      <c r="Q465" s="24"/>
      <c r="T465" s="24"/>
      <c r="U465" s="10"/>
      <c r="V465" s="10"/>
    </row>
    <row r="466" spans="14:22">
      <c r="N466" s="24"/>
      <c r="O466" s="24"/>
      <c r="P466" s="276"/>
      <c r="Q466" s="24"/>
      <c r="T466" s="24"/>
      <c r="U466" s="10"/>
      <c r="V466" s="10"/>
    </row>
    <row r="467" spans="14:22">
      <c r="N467" s="24"/>
      <c r="O467" s="24"/>
      <c r="P467" s="276"/>
      <c r="Q467" s="24"/>
      <c r="T467" s="24"/>
      <c r="U467" s="10"/>
      <c r="V467" s="10"/>
    </row>
    <row r="468" spans="14:22">
      <c r="N468" s="24"/>
      <c r="O468" s="24"/>
      <c r="P468" s="276"/>
      <c r="Q468" s="24"/>
      <c r="T468" s="24"/>
      <c r="U468" s="10"/>
      <c r="V468" s="10"/>
    </row>
    <row r="469" spans="14:22">
      <c r="N469" s="24"/>
      <c r="O469" s="24"/>
      <c r="P469" s="276"/>
      <c r="Q469" s="24"/>
      <c r="T469" s="24"/>
      <c r="U469" s="10"/>
      <c r="V469" s="10"/>
    </row>
    <row r="470" spans="14:22">
      <c r="N470" s="24"/>
      <c r="O470" s="24"/>
      <c r="P470" s="276"/>
      <c r="Q470" s="24"/>
      <c r="T470" s="24"/>
      <c r="U470" s="10"/>
      <c r="V470" s="10"/>
    </row>
    <row r="471" spans="14:22">
      <c r="N471" s="24"/>
      <c r="O471" s="24"/>
      <c r="P471" s="276"/>
      <c r="Q471" s="24"/>
      <c r="T471" s="24"/>
      <c r="U471" s="10"/>
      <c r="V471" s="10"/>
    </row>
    <row r="472" spans="14:22">
      <c r="N472" s="24"/>
      <c r="O472" s="24"/>
      <c r="P472" s="276"/>
      <c r="Q472" s="24"/>
      <c r="T472" s="24"/>
      <c r="U472" s="10"/>
      <c r="V472" s="10"/>
    </row>
    <row r="473" spans="14:22">
      <c r="N473" s="24"/>
      <c r="O473" s="24"/>
      <c r="P473" s="276"/>
      <c r="Q473" s="24"/>
      <c r="T473" s="24"/>
      <c r="U473" s="10"/>
      <c r="V473" s="10"/>
    </row>
    <row r="474" spans="14:22">
      <c r="N474" s="24"/>
      <c r="O474" s="24"/>
      <c r="P474" s="276"/>
      <c r="Q474" s="24"/>
      <c r="T474" s="24"/>
      <c r="U474" s="10"/>
      <c r="V474" s="10"/>
    </row>
    <row r="475" spans="14:22">
      <c r="N475" s="24"/>
      <c r="O475" s="24"/>
      <c r="P475" s="276"/>
      <c r="Q475" s="24"/>
      <c r="T475" s="24"/>
      <c r="U475" s="10"/>
      <c r="V475" s="10"/>
    </row>
    <row r="476" spans="14:22">
      <c r="N476" s="24"/>
      <c r="O476" s="24"/>
      <c r="P476" s="276"/>
      <c r="Q476" s="24"/>
      <c r="T476" s="24"/>
      <c r="U476" s="10"/>
      <c r="V476" s="10"/>
    </row>
    <row r="477" spans="14:22">
      <c r="N477" s="24"/>
      <c r="O477" s="24"/>
      <c r="P477" s="276"/>
      <c r="Q477" s="24"/>
      <c r="T477" s="24"/>
      <c r="U477" s="10"/>
      <c r="V477" s="10"/>
    </row>
    <row r="478" spans="14:22">
      <c r="N478" s="24"/>
      <c r="O478" s="24"/>
      <c r="P478" s="276"/>
      <c r="Q478" s="24"/>
      <c r="T478" s="24"/>
      <c r="U478" s="10"/>
      <c r="V478" s="10"/>
    </row>
    <row r="479" spans="14:22">
      <c r="N479" s="24"/>
      <c r="O479" s="24"/>
      <c r="P479" s="276"/>
      <c r="Q479" s="24"/>
      <c r="T479" s="24"/>
      <c r="U479" s="10"/>
      <c r="V479" s="10"/>
    </row>
    <row r="480" spans="14:22">
      <c r="N480" s="24"/>
      <c r="O480" s="24"/>
      <c r="P480" s="276"/>
      <c r="Q480" s="24"/>
      <c r="T480" s="24"/>
      <c r="U480" s="10"/>
      <c r="V480" s="10"/>
    </row>
    <row r="481" spans="14:22">
      <c r="N481" s="24"/>
      <c r="O481" s="24"/>
      <c r="P481" s="276"/>
      <c r="Q481" s="24"/>
      <c r="T481" s="24"/>
      <c r="U481" s="10"/>
      <c r="V481" s="10"/>
    </row>
    <row r="482" spans="14:22">
      <c r="N482" s="24"/>
      <c r="O482" s="24"/>
      <c r="P482" s="276"/>
      <c r="Q482" s="24"/>
      <c r="T482" s="24"/>
      <c r="U482" s="10"/>
      <c r="V482" s="10"/>
    </row>
    <row r="483" spans="14:22">
      <c r="N483" s="24"/>
      <c r="O483" s="24"/>
      <c r="P483" s="276"/>
      <c r="Q483" s="24"/>
      <c r="T483" s="24"/>
      <c r="U483" s="10"/>
      <c r="V483" s="10"/>
    </row>
    <row r="484" spans="14:22">
      <c r="N484" s="24"/>
      <c r="O484" s="24"/>
      <c r="P484" s="276"/>
      <c r="Q484" s="24"/>
      <c r="T484" s="24"/>
      <c r="U484" s="10"/>
      <c r="V484" s="10"/>
    </row>
    <row r="485" spans="14:22">
      <c r="N485" s="24"/>
      <c r="O485" s="24"/>
      <c r="P485" s="276"/>
      <c r="Q485" s="24"/>
      <c r="T485" s="24"/>
      <c r="U485" s="10"/>
      <c r="V485" s="10"/>
    </row>
    <row r="486" spans="14:22">
      <c r="N486" s="24"/>
      <c r="O486" s="24"/>
      <c r="P486" s="276"/>
      <c r="Q486" s="24"/>
      <c r="T486" s="24"/>
      <c r="U486" s="10"/>
      <c r="V486" s="10"/>
    </row>
    <row r="487" spans="14:22">
      <c r="N487" s="24"/>
      <c r="O487" s="24"/>
      <c r="P487" s="276"/>
      <c r="Q487" s="24"/>
      <c r="T487" s="24"/>
      <c r="U487" s="10"/>
      <c r="V487" s="10"/>
    </row>
    <row r="488" spans="14:22">
      <c r="N488" s="24"/>
      <c r="O488" s="24"/>
      <c r="P488" s="276"/>
      <c r="Q488" s="24"/>
      <c r="T488" s="24"/>
      <c r="U488" s="10"/>
      <c r="V488" s="10"/>
    </row>
    <row r="489" spans="14:22">
      <c r="N489" s="24"/>
      <c r="O489" s="24"/>
      <c r="P489" s="276"/>
      <c r="Q489" s="24"/>
      <c r="T489" s="24"/>
      <c r="U489" s="10"/>
      <c r="V489" s="10"/>
    </row>
    <row r="490" spans="14:22">
      <c r="N490" s="24"/>
      <c r="O490" s="24"/>
      <c r="P490" s="276"/>
      <c r="Q490" s="24"/>
      <c r="T490" s="24"/>
      <c r="U490" s="10"/>
      <c r="V490" s="10"/>
    </row>
    <row r="491" spans="14:22">
      <c r="N491" s="24"/>
      <c r="O491" s="24"/>
      <c r="P491" s="276"/>
      <c r="Q491" s="24"/>
      <c r="T491" s="24"/>
      <c r="U491" s="10"/>
      <c r="V491" s="10"/>
    </row>
    <row r="492" spans="14:22">
      <c r="N492" s="24"/>
      <c r="O492" s="24"/>
      <c r="P492" s="276"/>
      <c r="Q492" s="24"/>
      <c r="T492" s="24"/>
      <c r="U492" s="10"/>
      <c r="V492" s="10"/>
    </row>
    <row r="493" spans="14:22">
      <c r="N493" s="24"/>
      <c r="O493" s="24"/>
      <c r="P493" s="276"/>
      <c r="Q493" s="24"/>
      <c r="T493" s="24"/>
      <c r="U493" s="10"/>
      <c r="V493" s="10"/>
    </row>
    <row r="494" spans="14:22">
      <c r="N494" s="24"/>
      <c r="O494" s="24"/>
      <c r="P494" s="276"/>
      <c r="Q494" s="24"/>
      <c r="T494" s="24"/>
      <c r="U494" s="10"/>
      <c r="V494" s="10"/>
    </row>
    <row r="495" spans="14:22">
      <c r="N495" s="24"/>
      <c r="O495" s="24"/>
      <c r="P495" s="276"/>
      <c r="Q495" s="24"/>
      <c r="T495" s="24"/>
      <c r="U495" s="10"/>
      <c r="V495" s="10"/>
    </row>
    <row r="496" spans="14:22">
      <c r="N496" s="24"/>
      <c r="O496" s="24"/>
      <c r="P496" s="276"/>
      <c r="Q496" s="24"/>
      <c r="T496" s="24"/>
      <c r="U496" s="10"/>
      <c r="V496" s="10"/>
    </row>
    <row r="497" spans="14:16">
      <c r="N497" s="24"/>
      <c r="O497" s="24"/>
      <c r="P497" s="276"/>
    </row>
    <row r="498" spans="14:16">
      <c r="N498" s="24"/>
      <c r="O498" s="24"/>
      <c r="P498" s="276"/>
    </row>
    <row r="499" spans="14:16">
      <c r="N499" s="24"/>
      <c r="O499" s="24"/>
      <c r="P499" s="276"/>
    </row>
    <row r="500" spans="14:16">
      <c r="N500" s="24"/>
      <c r="O500" s="24"/>
      <c r="P500" s="276"/>
    </row>
    <row r="501" spans="14:16">
      <c r="N501" s="24"/>
      <c r="O501" s="24"/>
      <c r="P501" s="276"/>
    </row>
    <row r="502" spans="14:16">
      <c r="N502" s="24"/>
      <c r="O502" s="24"/>
      <c r="P502" s="276"/>
    </row>
    <row r="503" spans="14:16">
      <c r="N503" s="24"/>
      <c r="O503" s="24"/>
      <c r="P503" s="276"/>
    </row>
    <row r="504" spans="14:16">
      <c r="N504" s="24"/>
      <c r="O504" s="24"/>
      <c r="P504" s="276"/>
    </row>
    <row r="505" spans="14:16">
      <c r="N505" s="24"/>
      <c r="O505" s="24"/>
      <c r="P505" s="276"/>
    </row>
    <row r="506" spans="14:16">
      <c r="N506" s="24"/>
      <c r="O506" s="24"/>
      <c r="P506" s="276"/>
    </row>
    <row r="507" spans="14:16">
      <c r="N507" s="24"/>
      <c r="O507" s="24"/>
      <c r="P507" s="276"/>
    </row>
    <row r="508" spans="14:16">
      <c r="N508" s="24"/>
      <c r="O508" s="24"/>
      <c r="P508" s="276"/>
    </row>
    <row r="509" spans="14:16">
      <c r="N509" s="24"/>
      <c r="O509" s="24"/>
      <c r="P509" s="276"/>
    </row>
    <row r="510" spans="14:16">
      <c r="N510" s="24"/>
      <c r="O510" s="24"/>
      <c r="P510" s="276"/>
    </row>
    <row r="511" spans="14:16">
      <c r="N511" s="24"/>
      <c r="O511" s="24"/>
      <c r="P511" s="276"/>
    </row>
    <row r="512" spans="14:16">
      <c r="N512" s="24"/>
      <c r="O512" s="24"/>
      <c r="P512" s="276"/>
    </row>
    <row r="513" spans="14:16">
      <c r="N513" s="24"/>
      <c r="O513" s="24"/>
      <c r="P513" s="276"/>
    </row>
    <row r="514" spans="14:16">
      <c r="N514" s="24"/>
      <c r="O514" s="24"/>
      <c r="P514" s="276"/>
    </row>
    <row r="515" spans="14:16">
      <c r="N515" s="24"/>
      <c r="O515" s="24"/>
      <c r="P515" s="276"/>
    </row>
    <row r="516" spans="14:16">
      <c r="N516" s="24"/>
      <c r="O516" s="24"/>
      <c r="P516" s="276"/>
    </row>
    <row r="517" spans="14:16">
      <c r="N517" s="24"/>
      <c r="O517" s="24"/>
      <c r="P517" s="276"/>
    </row>
    <row r="518" spans="14:16">
      <c r="N518" s="24"/>
      <c r="O518" s="24"/>
      <c r="P518" s="276"/>
    </row>
    <row r="519" spans="14:16">
      <c r="N519" s="24"/>
      <c r="O519" s="24"/>
      <c r="P519" s="276"/>
    </row>
    <row r="520" spans="14:16">
      <c r="N520" s="24"/>
      <c r="O520" s="24"/>
      <c r="P520" s="276"/>
    </row>
    <row r="521" spans="14:16">
      <c r="N521" s="24"/>
      <c r="O521" s="24"/>
      <c r="P521" s="276"/>
    </row>
    <row r="522" spans="14:16">
      <c r="N522" s="24"/>
      <c r="O522" s="24"/>
      <c r="P522" s="276"/>
    </row>
    <row r="523" spans="14:16">
      <c r="N523" s="24"/>
      <c r="O523" s="24"/>
      <c r="P523" s="276"/>
    </row>
    <row r="524" spans="14:16">
      <c r="N524" s="24"/>
      <c r="O524" s="24"/>
      <c r="P524" s="276"/>
    </row>
    <row r="525" spans="14:16">
      <c r="N525" s="24"/>
      <c r="O525" s="24"/>
      <c r="P525" s="276"/>
    </row>
    <row r="526" spans="14:16">
      <c r="N526" s="24"/>
      <c r="O526" s="24"/>
      <c r="P526" s="276"/>
    </row>
    <row r="527" spans="14:16">
      <c r="N527" s="24"/>
      <c r="O527" s="24"/>
      <c r="P527" s="276"/>
    </row>
    <row r="528" spans="14:16">
      <c r="N528" s="24"/>
      <c r="O528" s="24"/>
      <c r="P528" s="276"/>
    </row>
    <row r="529" spans="14:16">
      <c r="N529" s="24"/>
      <c r="O529" s="24"/>
      <c r="P529" s="276"/>
    </row>
    <row r="530" spans="14:16">
      <c r="N530" s="24"/>
      <c r="O530" s="24"/>
      <c r="P530" s="276"/>
    </row>
    <row r="531" spans="14:16">
      <c r="N531" s="24"/>
      <c r="O531" s="24"/>
      <c r="P531" s="276"/>
    </row>
    <row r="532" spans="14:16">
      <c r="N532" s="24"/>
      <c r="O532" s="24"/>
      <c r="P532" s="276"/>
    </row>
    <row r="533" spans="14:16">
      <c r="N533" s="24"/>
      <c r="O533" s="24"/>
      <c r="P533" s="276"/>
    </row>
    <row r="534" spans="14:16">
      <c r="N534" s="24"/>
      <c r="O534" s="24"/>
      <c r="P534" s="276"/>
    </row>
    <row r="535" spans="14:16">
      <c r="N535" s="24"/>
      <c r="O535" s="24"/>
      <c r="P535" s="276"/>
    </row>
    <row r="536" spans="14:16">
      <c r="N536" s="24"/>
      <c r="O536" s="24"/>
      <c r="P536" s="276"/>
    </row>
    <row r="537" spans="14:16">
      <c r="N537" s="24"/>
      <c r="O537" s="24"/>
      <c r="P537" s="276"/>
    </row>
    <row r="538" spans="14:16">
      <c r="N538" s="24"/>
      <c r="O538" s="24"/>
      <c r="P538" s="276"/>
    </row>
    <row r="539" spans="14:16">
      <c r="N539" s="24"/>
      <c r="O539" s="24"/>
      <c r="P539" s="276"/>
    </row>
    <row r="540" spans="14:16">
      <c r="N540" s="24"/>
      <c r="O540" s="24"/>
      <c r="P540" s="276"/>
    </row>
    <row r="541" spans="14:16">
      <c r="N541" s="24"/>
      <c r="O541" s="24"/>
      <c r="P541" s="276"/>
    </row>
    <row r="542" spans="14:16">
      <c r="N542" s="24"/>
      <c r="O542" s="24"/>
      <c r="P542" s="276"/>
    </row>
    <row r="543" spans="14:16">
      <c r="N543" s="24"/>
      <c r="O543" s="24"/>
      <c r="P543" s="276"/>
    </row>
    <row r="544" spans="14:16">
      <c r="N544" s="24"/>
      <c r="O544" s="24"/>
      <c r="P544" s="276"/>
    </row>
    <row r="545" spans="14:16">
      <c r="N545" s="24"/>
      <c r="O545" s="24"/>
      <c r="P545" s="276"/>
    </row>
    <row r="546" spans="14:16">
      <c r="N546" s="24"/>
      <c r="O546" s="24"/>
      <c r="P546" s="276"/>
    </row>
    <row r="547" spans="14:16">
      <c r="N547" s="24"/>
      <c r="O547" s="24"/>
      <c r="P547" s="276"/>
    </row>
    <row r="548" spans="14:16">
      <c r="N548" s="24"/>
      <c r="O548" s="24"/>
      <c r="P548" s="276"/>
    </row>
    <row r="549" spans="14:16">
      <c r="N549" s="24"/>
      <c r="O549" s="24"/>
      <c r="P549" s="276"/>
    </row>
    <row r="550" spans="14:16">
      <c r="N550" s="24"/>
      <c r="O550" s="24"/>
      <c r="P550" s="276"/>
    </row>
    <row r="551" spans="14:16">
      <c r="N551" s="24"/>
      <c r="O551" s="24"/>
      <c r="P551" s="276"/>
    </row>
    <row r="552" spans="14:16">
      <c r="N552" s="24"/>
      <c r="O552" s="24"/>
      <c r="P552" s="276"/>
    </row>
    <row r="553" spans="14:16">
      <c r="N553" s="24"/>
      <c r="O553" s="24"/>
      <c r="P553" s="276"/>
    </row>
    <row r="554" spans="14:16">
      <c r="N554" s="24"/>
      <c r="O554" s="24"/>
      <c r="P554" s="276"/>
    </row>
    <row r="555" spans="14:16">
      <c r="N555" s="24"/>
      <c r="O555" s="24"/>
      <c r="P555" s="276"/>
    </row>
    <row r="556" spans="14:16">
      <c r="N556" s="24"/>
      <c r="O556" s="24"/>
      <c r="P556" s="276"/>
    </row>
    <row r="557" spans="14:16">
      <c r="N557" s="24"/>
      <c r="O557" s="24"/>
      <c r="P557" s="276"/>
    </row>
    <row r="558" spans="14:16">
      <c r="N558" s="24"/>
      <c r="O558" s="24"/>
      <c r="P558" s="276"/>
    </row>
    <row r="559" spans="14:16" ht="18.75" customHeight="1">
      <c r="N559" s="24"/>
      <c r="O559" s="24"/>
      <c r="P559" s="276"/>
    </row>
    <row r="560" spans="14:16">
      <c r="N560" s="24"/>
      <c r="O560" s="24"/>
      <c r="P560" s="276"/>
    </row>
    <row r="561" spans="14:16">
      <c r="N561" s="24"/>
      <c r="O561" s="24"/>
      <c r="P561" s="276"/>
    </row>
    <row r="562" spans="14:16">
      <c r="N562" s="24"/>
      <c r="O562" s="24"/>
      <c r="P562" s="276"/>
    </row>
    <row r="563" spans="14:16">
      <c r="N563" s="24"/>
      <c r="O563" s="24"/>
      <c r="P563" s="276"/>
    </row>
    <row r="564" spans="14:16">
      <c r="N564" s="24"/>
      <c r="O564" s="24"/>
      <c r="P564" s="276"/>
    </row>
    <row r="565" spans="14:16">
      <c r="N565" s="24"/>
      <c r="O565" s="24"/>
      <c r="P565" s="276"/>
    </row>
    <row r="566" spans="14:16">
      <c r="N566" s="24"/>
      <c r="O566" s="24"/>
      <c r="P566" s="276"/>
    </row>
    <row r="567" spans="14:16">
      <c r="N567" s="24"/>
      <c r="O567" s="24"/>
      <c r="P567" s="276"/>
    </row>
    <row r="568" spans="14:16">
      <c r="N568" s="24"/>
      <c r="O568" s="24"/>
      <c r="P568" s="276"/>
    </row>
    <row r="569" spans="14:16">
      <c r="N569" s="24"/>
      <c r="O569" s="24"/>
      <c r="P569" s="276"/>
    </row>
    <row r="570" spans="14:16">
      <c r="N570" s="24"/>
      <c r="O570" s="24"/>
      <c r="P570" s="276"/>
    </row>
    <row r="571" spans="14:16">
      <c r="N571" s="24"/>
      <c r="O571" s="24"/>
      <c r="P571" s="276"/>
    </row>
    <row r="572" spans="14:16">
      <c r="N572" s="24"/>
      <c r="O572" s="24"/>
      <c r="P572" s="276"/>
    </row>
    <row r="573" spans="14:16">
      <c r="N573" s="24"/>
      <c r="O573" s="24"/>
      <c r="P573" s="276"/>
    </row>
    <row r="574" spans="14:16">
      <c r="N574" s="24"/>
      <c r="O574" s="24"/>
      <c r="P574" s="276"/>
    </row>
    <row r="575" spans="14:16">
      <c r="N575" s="24"/>
      <c r="O575" s="24"/>
      <c r="P575" s="276"/>
    </row>
    <row r="578" spans="1:14">
      <c r="A578" s="432"/>
      <c r="B578" s="432"/>
      <c r="C578" s="432"/>
      <c r="D578" s="432"/>
      <c r="E578" s="432"/>
      <c r="F578" s="432"/>
      <c r="G578" s="432"/>
      <c r="H578" s="432"/>
      <c r="I578" s="432"/>
      <c r="J578" s="432"/>
      <c r="K578" s="432"/>
      <c r="L578" s="432"/>
      <c r="M578" s="432"/>
      <c r="N578" s="432"/>
    </row>
    <row r="579" spans="1:14">
      <c r="A579" s="432"/>
      <c r="B579" s="432"/>
      <c r="C579" s="432"/>
      <c r="D579" s="432"/>
      <c r="E579" s="432"/>
      <c r="F579" s="432"/>
      <c r="G579" s="432"/>
      <c r="H579" s="432"/>
      <c r="I579" s="432"/>
      <c r="J579" s="432"/>
      <c r="K579" s="432"/>
      <c r="L579" s="432"/>
      <c r="M579" s="432"/>
      <c r="N579" s="432"/>
    </row>
  </sheetData>
  <mergeCells count="1">
    <mergeCell ref="A578:N57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sheetPr codeName="Sheet4"/>
  <dimension ref="A1:J38"/>
  <sheetViews>
    <sheetView workbookViewId="0">
      <selection activeCell="A6" sqref="A6"/>
    </sheetView>
  </sheetViews>
  <sheetFormatPr defaultRowHeight="15"/>
  <cols>
    <col min="1" max="1" width="82.42578125" bestFit="1" customWidth="1"/>
  </cols>
  <sheetData>
    <row r="1" spans="1:10">
      <c r="A1" t="s">
        <v>17</v>
      </c>
    </row>
    <row r="3" spans="1:10">
      <c r="A3" t="s">
        <v>164</v>
      </c>
    </row>
    <row r="4" spans="1:10">
      <c r="A4" t="s">
        <v>78</v>
      </c>
    </row>
    <row r="5" spans="1:10">
      <c r="A5" s="271" t="s">
        <v>23</v>
      </c>
      <c r="B5" t="s">
        <v>18</v>
      </c>
    </row>
    <row r="6" spans="1:10" ht="29.25" customHeight="1">
      <c r="A6" s="5" t="s">
        <v>95</v>
      </c>
      <c r="B6" s="433" t="s">
        <v>19</v>
      </c>
      <c r="C6" s="433"/>
      <c r="D6" s="433"/>
      <c r="E6" s="433"/>
      <c r="F6" s="433"/>
      <c r="G6" s="433"/>
      <c r="H6" s="433"/>
      <c r="I6" s="433"/>
    </row>
    <row r="7" spans="1:10">
      <c r="A7" t="s">
        <v>24</v>
      </c>
    </row>
    <row r="8" spans="1:10">
      <c r="A8" t="s">
        <v>94</v>
      </c>
    </row>
    <row r="9" spans="1:10">
      <c r="D9" s="10"/>
      <c r="E9" s="10"/>
      <c r="F9" s="10"/>
      <c r="G9" s="10"/>
      <c r="H9" s="10"/>
    </row>
    <row r="10" spans="1:10">
      <c r="A10" s="271" t="s">
        <v>165</v>
      </c>
      <c r="D10" s="10"/>
      <c r="E10" s="10"/>
      <c r="F10" s="10"/>
      <c r="G10" s="10"/>
      <c r="H10" s="10"/>
    </row>
    <row r="11" spans="1:10">
      <c r="A11" t="s">
        <v>82</v>
      </c>
      <c r="D11" s="10"/>
      <c r="E11" s="10"/>
      <c r="F11" s="10"/>
      <c r="G11" s="10"/>
      <c r="H11" s="10"/>
    </row>
    <row r="12" spans="1:10">
      <c r="A12" t="s">
        <v>25</v>
      </c>
      <c r="B12" s="56"/>
      <c r="C12" s="56"/>
      <c r="D12" s="68"/>
      <c r="E12" s="68"/>
      <c r="F12" s="68"/>
      <c r="G12" s="68"/>
      <c r="H12" s="68"/>
      <c r="I12" s="56"/>
      <c r="J12" s="56"/>
    </row>
    <row r="13" spans="1:10">
      <c r="A13" s="5" t="s">
        <v>93</v>
      </c>
      <c r="B13" s="56"/>
      <c r="C13" s="56"/>
      <c r="D13" s="56"/>
      <c r="E13" s="56"/>
      <c r="F13" s="56"/>
      <c r="G13" s="56"/>
      <c r="H13" s="56"/>
      <c r="I13" s="56"/>
      <c r="J13" s="56"/>
    </row>
    <row r="14" spans="1:10">
      <c r="A14" t="s">
        <v>26</v>
      </c>
      <c r="B14" s="56"/>
      <c r="C14" s="56"/>
      <c r="D14" s="56"/>
      <c r="E14" s="56"/>
      <c r="F14" s="56"/>
      <c r="G14" s="56"/>
      <c r="H14" s="56"/>
      <c r="I14" s="56"/>
      <c r="J14" s="56"/>
    </row>
    <row r="15" spans="1:10">
      <c r="A15" t="s">
        <v>92</v>
      </c>
      <c r="B15" s="56"/>
      <c r="C15" s="56"/>
      <c r="D15" s="56"/>
      <c r="E15" s="56"/>
      <c r="F15" s="56"/>
      <c r="G15" s="56"/>
      <c r="H15" s="56"/>
      <c r="I15" s="56"/>
      <c r="J15" s="56"/>
    </row>
    <row r="16" spans="1:10">
      <c r="A16" t="s">
        <v>162</v>
      </c>
      <c r="B16" s="56"/>
      <c r="C16" s="56"/>
      <c r="D16" s="68"/>
      <c r="E16" s="68"/>
      <c r="F16" s="68"/>
      <c r="G16" s="68"/>
      <c r="H16" s="68"/>
      <c r="I16" s="56"/>
      <c r="J16" s="56"/>
    </row>
    <row r="17" spans="1:10">
      <c r="A17" s="5" t="s">
        <v>163</v>
      </c>
      <c r="B17" s="56"/>
      <c r="C17" s="56"/>
      <c r="D17" s="56"/>
      <c r="E17" s="56"/>
      <c r="F17" s="56"/>
      <c r="G17" s="56"/>
      <c r="H17" s="56"/>
      <c r="I17" s="56"/>
      <c r="J17" s="56"/>
    </row>
    <row r="18" spans="1:10">
      <c r="A18" t="s">
        <v>157</v>
      </c>
      <c r="D18" s="10"/>
      <c r="E18" s="10"/>
      <c r="F18" s="10"/>
      <c r="G18" s="10"/>
      <c r="H18" s="10"/>
    </row>
    <row r="19" spans="1:10">
      <c r="A19" s="5" t="s">
        <v>154</v>
      </c>
    </row>
    <row r="20" spans="1:10">
      <c r="A20" t="s">
        <v>156</v>
      </c>
    </row>
    <row r="21" spans="1:10">
      <c r="A21" t="s">
        <v>155</v>
      </c>
    </row>
    <row r="23" spans="1:10">
      <c r="A23" t="s">
        <v>20</v>
      </c>
    </row>
    <row r="24" spans="1:10">
      <c r="A24" t="s">
        <v>82</v>
      </c>
    </row>
    <row r="25" spans="1:10">
      <c r="A25" t="s">
        <v>83</v>
      </c>
    </row>
    <row r="26" spans="1:10">
      <c r="A26" s="5" t="s">
        <v>91</v>
      </c>
    </row>
    <row r="27" spans="1:10">
      <c r="A27" t="s">
        <v>161</v>
      </c>
    </row>
    <row r="28" spans="1:10">
      <c r="A28" s="5" t="s">
        <v>158</v>
      </c>
    </row>
    <row r="29" spans="1:10">
      <c r="A29" t="s">
        <v>160</v>
      </c>
    </row>
    <row r="30" spans="1:10">
      <c r="A30" s="5" t="s">
        <v>159</v>
      </c>
      <c r="B30" s="5"/>
      <c r="G30">
        <f>SUM(288*229)</f>
        <v>65952</v>
      </c>
    </row>
    <row r="31" spans="1:10">
      <c r="A31" t="s">
        <v>84</v>
      </c>
    </row>
    <row r="32" spans="1:10">
      <c r="A32" s="5" t="s">
        <v>90</v>
      </c>
    </row>
    <row r="33" spans="1:7">
      <c r="A33" t="s">
        <v>85</v>
      </c>
    </row>
    <row r="34" spans="1:7">
      <c r="A34" s="5" t="s">
        <v>89</v>
      </c>
      <c r="B34" s="5"/>
      <c r="G34">
        <f>SUM(288*229)</f>
        <v>65952</v>
      </c>
    </row>
    <row r="36" spans="1:7">
      <c r="A36" s="5" t="s">
        <v>87</v>
      </c>
      <c r="G36">
        <f>SUM(1047*33.7)</f>
        <v>35283.9</v>
      </c>
    </row>
    <row r="37" spans="1:7">
      <c r="A37" t="s">
        <v>78</v>
      </c>
    </row>
    <row r="38" spans="1:7">
      <c r="A38" t="s">
        <v>88</v>
      </c>
    </row>
  </sheetData>
  <mergeCells count="1">
    <mergeCell ref="B6:I6"/>
  </mergeCells>
  <phoneticPr fontId="2"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9"/>
  <dimension ref="A1:X32"/>
  <sheetViews>
    <sheetView topLeftCell="A7" workbookViewId="0">
      <selection activeCell="A3" sqref="A3"/>
    </sheetView>
  </sheetViews>
  <sheetFormatPr defaultRowHeight="15"/>
  <cols>
    <col min="1" max="1" width="71.28515625" bestFit="1" customWidth="1"/>
    <col min="2" max="2" width="18.85546875" customWidth="1"/>
  </cols>
  <sheetData>
    <row r="1" spans="1:24">
      <c r="A1" s="40" t="s">
        <v>151</v>
      </c>
      <c r="B1" s="30" t="s">
        <v>99</v>
      </c>
      <c r="C1" s="30"/>
      <c r="D1" s="30"/>
      <c r="E1" s="30"/>
      <c r="F1" s="30"/>
      <c r="G1" s="30"/>
      <c r="H1" s="30"/>
      <c r="I1" s="30"/>
      <c r="J1" s="30"/>
      <c r="K1" s="30"/>
      <c r="L1" s="30"/>
      <c r="M1" s="30"/>
      <c r="Q1" s="35"/>
      <c r="R1" s="35"/>
      <c r="S1" s="35"/>
      <c r="T1" s="35"/>
      <c r="U1" s="35"/>
      <c r="V1" s="35"/>
    </row>
    <row r="2" spans="1:24">
      <c r="A2" s="4"/>
      <c r="B2" s="35" t="s">
        <v>14</v>
      </c>
      <c r="C2" s="35"/>
      <c r="D2" s="35"/>
      <c r="E2" s="35"/>
      <c r="F2" s="35"/>
      <c r="G2" s="35"/>
      <c r="H2" s="35"/>
      <c r="I2" s="35"/>
      <c r="J2" s="35"/>
      <c r="K2" s="35"/>
      <c r="L2" s="35"/>
      <c r="M2" s="35"/>
      <c r="Q2" s="35" t="s">
        <v>96</v>
      </c>
      <c r="R2" s="35" t="s">
        <v>3</v>
      </c>
      <c r="S2" s="35">
        <f>MATCH(R2,Table!$B:$B,0)</f>
        <v>6</v>
      </c>
      <c r="T2" s="35"/>
      <c r="U2" s="35" t="s">
        <v>96</v>
      </c>
      <c r="V2" s="35" t="s">
        <v>0</v>
      </c>
      <c r="W2" s="35">
        <f>MATCH(V2,Table!$A:$A,0)</f>
        <v>3</v>
      </c>
      <c r="X2" t="s">
        <v>113</v>
      </c>
    </row>
    <row r="3" spans="1:24">
      <c r="A3" s="4">
        <v>40865</v>
      </c>
      <c r="B3" s="26" t="str">
        <f ca="1">IF(ISERROR(MATCH(B$1,INDIRECT("Table!A"&amp;$U3):INDIRECT("Table!" &amp; $X$3 &amp; $U3),0)),"",INDIRECT(CONCATENATE("Table!",ADDRESS($Q3,MATCH(B$1,INDIRECT("Table!A" &amp; $U3):INDIRECT("Table!" &amp; $X$3 &amp; $U3),0)))))</f>
        <v/>
      </c>
      <c r="C3" s="26"/>
      <c r="D3" s="26"/>
      <c r="E3" s="26"/>
      <c r="F3" s="26"/>
      <c r="G3" s="26"/>
      <c r="H3" s="26"/>
      <c r="I3" s="26"/>
      <c r="J3" s="26"/>
      <c r="K3" s="26"/>
      <c r="L3" s="26"/>
      <c r="M3" s="26"/>
      <c r="Q3" s="24" t="e">
        <f>MATCH($A3,Table!$A:$A,0)+$S$2-1</f>
        <v>#N/A</v>
      </c>
      <c r="R3" s="35"/>
      <c r="S3" s="35"/>
      <c r="T3" s="35"/>
      <c r="U3" s="24" t="e">
        <f>MATCH($A3,Table!$A:$A,0)+$W$2-1</f>
        <v>#N/A</v>
      </c>
      <c r="V3" s="35"/>
      <c r="X3" t="s">
        <v>114</v>
      </c>
    </row>
    <row r="4" spans="1:24">
      <c r="A4" s="4">
        <v>40864</v>
      </c>
      <c r="B4" s="26" t="str">
        <f ca="1">IF(ISERROR(MATCH(B$1,INDIRECT("Table!A"&amp;$U4):INDIRECT("Table!" &amp; $X$3 &amp; $U4),0)),"",INDIRECT(CONCATENATE("Table!",ADDRESS($Q4,MATCH(B$1,INDIRECT("Table!A" &amp; $U4):INDIRECT("Table!" &amp; $X$3 &amp; $U4),0)))))</f>
        <v/>
      </c>
      <c r="C4" s="26"/>
      <c r="D4" s="26"/>
      <c r="E4" s="26"/>
      <c r="F4" s="26"/>
      <c r="G4" s="26"/>
      <c r="H4" s="26"/>
      <c r="I4" s="26"/>
      <c r="J4" s="26"/>
      <c r="K4" s="26"/>
      <c r="L4" s="26"/>
      <c r="M4" s="26"/>
      <c r="Q4" s="24" t="e">
        <f>MATCH($A4,Table!$A:$A,0)+$S$2-1</f>
        <v>#N/A</v>
      </c>
      <c r="R4" s="35"/>
      <c r="S4" s="35"/>
      <c r="T4" s="35"/>
      <c r="U4" s="24" t="e">
        <f>MATCH($A4,Table!$A:$A,0)+$W$2-1</f>
        <v>#N/A</v>
      </c>
      <c r="V4" s="35"/>
      <c r="X4" t="s">
        <v>114</v>
      </c>
    </row>
    <row r="5" spans="1:24">
      <c r="A5" s="4">
        <v>40863</v>
      </c>
      <c r="B5" s="26" t="str">
        <f ca="1">IF(ISERROR(MATCH(B$1,INDIRECT("Table!A"&amp;$U5):INDIRECT("Table!" &amp; $X$3 &amp; $U5),0)),"",INDIRECT(CONCATENATE("Table!",ADDRESS($Q5,MATCH(B$1,INDIRECT("Table!A" &amp; $U5):INDIRECT("Table!" &amp; $X$3 &amp; $U5),0)))))</f>
        <v/>
      </c>
      <c r="C5" s="26"/>
      <c r="D5" s="26"/>
      <c r="E5" s="26"/>
      <c r="F5" s="26"/>
      <c r="G5" s="26"/>
      <c r="H5" s="26"/>
      <c r="I5" s="26"/>
      <c r="J5" s="26"/>
      <c r="K5" s="26"/>
      <c r="L5" s="26"/>
      <c r="M5" s="26"/>
      <c r="Q5" s="24" t="e">
        <f>MATCH($A5,Table!$A:$A,0)+$S$2-1</f>
        <v>#N/A</v>
      </c>
      <c r="R5" s="35"/>
      <c r="S5" s="35"/>
      <c r="T5" s="35"/>
      <c r="U5" s="24" t="e">
        <f>MATCH($A5,Table!$A:$A,0)+$W$2-1</f>
        <v>#N/A</v>
      </c>
      <c r="V5" s="35"/>
      <c r="X5" t="s">
        <v>114</v>
      </c>
    </row>
    <row r="6" spans="1:24">
      <c r="A6" s="4"/>
      <c r="B6" s="26"/>
      <c r="C6" s="26"/>
      <c r="D6" s="26"/>
      <c r="E6" s="26"/>
      <c r="F6" s="26"/>
      <c r="G6" s="26"/>
      <c r="H6" s="26"/>
      <c r="I6" s="26"/>
      <c r="J6" s="26"/>
      <c r="K6" s="26"/>
      <c r="L6" s="26"/>
      <c r="M6" s="26"/>
      <c r="Q6" s="24"/>
      <c r="R6" s="35"/>
      <c r="S6" s="35"/>
      <c r="T6" s="35"/>
      <c r="U6" s="24"/>
      <c r="V6" s="35"/>
    </row>
    <row r="7" spans="1:24" s="38" customFormat="1"/>
    <row r="8" spans="1:24">
      <c r="A8" s="41" t="s">
        <v>150</v>
      </c>
      <c r="B8" t="s">
        <v>130</v>
      </c>
      <c r="C8" t="s">
        <v>131</v>
      </c>
    </row>
    <row r="9" spans="1:24" ht="30" customHeight="1">
      <c r="A9" t="s">
        <v>115</v>
      </c>
      <c r="B9" s="26" t="str">
        <f ca="1">IF(ISERROR(MATCH(B$1,INDIRECT("Table!A"&amp;$U3):INDIRECT("Table!" &amp; $X$5 &amp; $U3),0)),"",INDIRECT(CONCATENATE("Table!",ADDRESS($Q3,MATCH(B$1,INDIRECT("Table!A" &amp; $U3):INDIRECT("Table!" &amp; $X$5 &amp; $U3),0)))))</f>
        <v/>
      </c>
      <c r="C9" s="434" t="s">
        <v>117</v>
      </c>
      <c r="D9" s="434"/>
      <c r="E9" s="434"/>
      <c r="F9" s="434"/>
      <c r="G9" s="434"/>
      <c r="H9" s="434"/>
      <c r="I9" s="434"/>
      <c r="J9" s="434"/>
      <c r="K9" s="434"/>
      <c r="L9" s="434"/>
      <c r="M9" s="434"/>
      <c r="N9" s="434"/>
      <c r="O9" s="434"/>
      <c r="P9" s="15"/>
    </row>
    <row r="10" spans="1:24">
      <c r="A10" t="s">
        <v>124</v>
      </c>
      <c r="B10" s="35" t="b">
        <f ca="1">ISERROR(MATCH(B$1,INDIRECT("Table!A"&amp;$U3):INDIRECT("Table!" &amp; $X$3 &amp; $U3),0))</f>
        <v>1</v>
      </c>
      <c r="C10" t="s">
        <v>123</v>
      </c>
    </row>
    <row r="11" spans="1:24">
      <c r="A11" t="s">
        <v>125</v>
      </c>
      <c r="B11" s="26" t="e">
        <f ca="1">INDIRECT(CONCATENATE("Table!",ADDRESS($Q3,MATCH(B$1,INDIRECT("Table!A" &amp; $U3):INDIRECT("Table!" &amp; $X$5 &amp; $U3),0))))</f>
        <v>#N/A</v>
      </c>
      <c r="C11" t="s">
        <v>118</v>
      </c>
    </row>
    <row r="12" spans="1:24">
      <c r="A12" t="s">
        <v>126</v>
      </c>
      <c r="B12" s="35" t="e">
        <f ca="1">CONCATENATE("Table!",ADDRESS($Q3,MATCH(B$1,INDIRECT("Table!A" &amp; $U3):INDIRECT("Table!" &amp; $X$5 &amp; $U3),0)))</f>
        <v>#N/A</v>
      </c>
      <c r="C12" t="s">
        <v>119</v>
      </c>
    </row>
    <row r="13" spans="1:24">
      <c r="A13" t="s">
        <v>126</v>
      </c>
      <c r="B13" s="35" t="e">
        <f ca="1">ADDRESS($Q3,MATCH(B$1,INDIRECT("Table!A" &amp; $U3):INDIRECT("Table!" &amp; $X$5 &amp; $U3),0))</f>
        <v>#N/A</v>
      </c>
      <c r="C13" t="s">
        <v>120</v>
      </c>
    </row>
    <row r="14" spans="1:24">
      <c r="A14" t="s">
        <v>127</v>
      </c>
      <c r="B14" s="35" t="e">
        <f ca="1">MATCH(B$1,INDIRECT("Table!A" &amp; $U3):INDIRECT("Table!" &amp; $X$5 &amp; $U3),0)</f>
        <v>#N/A</v>
      </c>
      <c r="C14" t="s">
        <v>121</v>
      </c>
    </row>
    <row r="15" spans="1:24">
      <c r="A15" t="s">
        <v>128</v>
      </c>
      <c r="B15" s="35" t="e">
        <f ca="1">INDIRECT("Table!A" &amp; $U3)</f>
        <v>#N/A</v>
      </c>
      <c r="C15" t="s">
        <v>116</v>
      </c>
    </row>
    <row r="16" spans="1:24">
      <c r="A16" t="s">
        <v>129</v>
      </c>
      <c r="B16" s="35" t="e">
        <f ca="1">INDIRECT("Table!" &amp; $X$5 &amp; $U3)</f>
        <v>#N/A</v>
      </c>
      <c r="C16" t="s">
        <v>122</v>
      </c>
    </row>
    <row r="17" spans="1:2">
      <c r="B17" s="35"/>
    </row>
    <row r="18" spans="1:2">
      <c r="B18" s="35"/>
    </row>
    <row r="19" spans="1:2">
      <c r="A19" s="41" t="s">
        <v>152</v>
      </c>
      <c r="B19" s="35"/>
    </row>
    <row r="20" spans="1:2">
      <c r="A20" t="s">
        <v>133</v>
      </c>
      <c r="B20" s="13" t="s">
        <v>143</v>
      </c>
    </row>
    <row r="21" spans="1:2">
      <c r="A21" t="s">
        <v>132</v>
      </c>
      <c r="B21" s="13" t="s">
        <v>139</v>
      </c>
    </row>
    <row r="22" spans="1:2">
      <c r="A22" t="s">
        <v>134</v>
      </c>
      <c r="B22" s="13" t="s">
        <v>140</v>
      </c>
    </row>
    <row r="23" spans="1:2">
      <c r="A23" t="s">
        <v>135</v>
      </c>
      <c r="B23" s="13" t="s">
        <v>144</v>
      </c>
    </row>
    <row r="24" spans="1:2">
      <c r="A24" t="s">
        <v>136</v>
      </c>
      <c r="B24" s="13" t="s">
        <v>141</v>
      </c>
    </row>
    <row r="25" spans="1:2">
      <c r="A25" t="s">
        <v>137</v>
      </c>
      <c r="B25" s="13" t="s">
        <v>142</v>
      </c>
    </row>
    <row r="26" spans="1:2">
      <c r="A26" t="s">
        <v>138</v>
      </c>
      <c r="B26" s="13" t="s">
        <v>145</v>
      </c>
    </row>
    <row r="27" spans="1:2">
      <c r="B27" s="13"/>
    </row>
    <row r="28" spans="1:2">
      <c r="A28" s="41" t="s">
        <v>153</v>
      </c>
      <c r="B28" s="13"/>
    </row>
    <row r="29" spans="1:2" ht="60">
      <c r="A29" s="37" t="s">
        <v>149</v>
      </c>
    </row>
    <row r="30" spans="1:2">
      <c r="A30" t="s">
        <v>146</v>
      </c>
    </row>
    <row r="31" spans="1:2">
      <c r="A31" t="s">
        <v>147</v>
      </c>
    </row>
    <row r="32" spans="1:2" ht="30">
      <c r="A32" s="37" t="s">
        <v>148</v>
      </c>
    </row>
  </sheetData>
  <mergeCells count="1">
    <mergeCell ref="C9:O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Sheet7"/>
  <dimension ref="A1:M20"/>
  <sheetViews>
    <sheetView workbookViewId="0">
      <selection activeCell="G20" sqref="G20:M20"/>
    </sheetView>
  </sheetViews>
  <sheetFormatPr defaultRowHeight="1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c r="B1" t="s">
        <v>27</v>
      </c>
      <c r="C1" t="s">
        <v>28</v>
      </c>
      <c r="D1" t="s">
        <v>29</v>
      </c>
      <c r="E1" t="s">
        <v>29</v>
      </c>
      <c r="F1" t="s">
        <v>30</v>
      </c>
      <c r="H1" s="435" t="s">
        <v>75</v>
      </c>
      <c r="I1" s="435"/>
      <c r="J1" s="435"/>
    </row>
    <row r="2" spans="1:10">
      <c r="A2" t="s">
        <v>31</v>
      </c>
      <c r="B2" t="s">
        <v>32</v>
      </c>
      <c r="C2" t="s">
        <v>32</v>
      </c>
      <c r="D2" t="s">
        <v>33</v>
      </c>
      <c r="E2" t="s">
        <v>34</v>
      </c>
      <c r="F2" t="s">
        <v>35</v>
      </c>
      <c r="H2" t="s">
        <v>73</v>
      </c>
      <c r="I2" t="s">
        <v>34</v>
      </c>
      <c r="J2" t="s">
        <v>74</v>
      </c>
    </row>
    <row r="3" spans="1:10">
      <c r="A3" t="s">
        <v>36</v>
      </c>
      <c r="B3" s="6" t="s">
        <v>37</v>
      </c>
      <c r="C3" s="6" t="s">
        <v>37</v>
      </c>
      <c r="D3" s="6" t="s">
        <v>37</v>
      </c>
      <c r="E3" s="6" t="s">
        <v>39</v>
      </c>
      <c r="F3" s="6" t="s">
        <v>40</v>
      </c>
    </row>
    <row r="4" spans="1:10">
      <c r="A4" t="s">
        <v>57</v>
      </c>
      <c r="B4" s="8">
        <v>2</v>
      </c>
      <c r="C4" s="8">
        <v>2</v>
      </c>
      <c r="D4" s="8">
        <v>2</v>
      </c>
      <c r="E4" s="8">
        <v>20</v>
      </c>
      <c r="F4" s="8">
        <v>674</v>
      </c>
      <c r="H4" s="9">
        <f>IF(I4&lt;0,"0",IF(J4&lt;0,"0",D$20-D4))</f>
        <v>14</v>
      </c>
      <c r="I4">
        <f>E$20-E4</f>
        <v>235</v>
      </c>
      <c r="J4">
        <f>F$20-F4</f>
        <v>11326</v>
      </c>
    </row>
    <row r="5" spans="1:10">
      <c r="A5" t="s">
        <v>58</v>
      </c>
      <c r="B5" s="8">
        <v>2</v>
      </c>
      <c r="C5" s="8">
        <v>2</v>
      </c>
      <c r="D5" s="8">
        <v>2</v>
      </c>
      <c r="E5" s="8">
        <v>29</v>
      </c>
      <c r="F5" s="8">
        <v>977</v>
      </c>
      <c r="H5" s="9">
        <f t="shared" ref="H5:H17" si="0">IF(I5&lt;0,"0",IF(J5&lt;0,"0",D$20-D5))</f>
        <v>14</v>
      </c>
      <c r="I5">
        <f t="shared" ref="I5:I17" si="1">E$20-E5</f>
        <v>226</v>
      </c>
      <c r="J5">
        <f t="shared" ref="J5:J17" si="2">F$20-F5</f>
        <v>11023</v>
      </c>
    </row>
    <row r="6" spans="1:10">
      <c r="A6" t="s">
        <v>59</v>
      </c>
      <c r="B6" s="8">
        <v>2</v>
      </c>
      <c r="C6" s="8">
        <v>3</v>
      </c>
      <c r="D6" s="8">
        <v>3</v>
      </c>
      <c r="E6" s="8">
        <v>38</v>
      </c>
      <c r="F6" s="8">
        <v>1281</v>
      </c>
      <c r="H6" s="9">
        <f t="shared" si="0"/>
        <v>13</v>
      </c>
      <c r="I6">
        <f t="shared" si="1"/>
        <v>217</v>
      </c>
      <c r="J6">
        <f t="shared" si="2"/>
        <v>10719</v>
      </c>
    </row>
    <row r="7" spans="1:10">
      <c r="A7" t="s">
        <v>60</v>
      </c>
      <c r="B7" s="8">
        <v>2</v>
      </c>
      <c r="C7" s="8">
        <v>2</v>
      </c>
      <c r="D7" s="8">
        <v>3</v>
      </c>
      <c r="E7" s="8">
        <v>131</v>
      </c>
      <c r="F7" s="8">
        <v>32502</v>
      </c>
      <c r="H7" s="9" t="str">
        <f t="shared" si="0"/>
        <v>0</v>
      </c>
      <c r="I7">
        <f t="shared" si="1"/>
        <v>124</v>
      </c>
      <c r="J7">
        <f t="shared" si="2"/>
        <v>-20502</v>
      </c>
    </row>
    <row r="8" spans="1:10">
      <c r="A8" t="s">
        <v>61</v>
      </c>
      <c r="B8" s="8">
        <v>2</v>
      </c>
      <c r="C8" s="8">
        <v>3</v>
      </c>
      <c r="D8" s="8">
        <v>3</v>
      </c>
      <c r="E8" s="8">
        <v>132</v>
      </c>
      <c r="F8" s="8">
        <v>4450</v>
      </c>
      <c r="H8" s="9">
        <f t="shared" si="0"/>
        <v>13</v>
      </c>
      <c r="I8">
        <f t="shared" si="1"/>
        <v>123</v>
      </c>
      <c r="J8">
        <f t="shared" si="2"/>
        <v>7550</v>
      </c>
    </row>
    <row r="9" spans="1:10">
      <c r="A9" t="s">
        <v>62</v>
      </c>
      <c r="B9" s="8">
        <v>2</v>
      </c>
      <c r="C9" s="8">
        <v>2</v>
      </c>
      <c r="D9" s="8">
        <v>4</v>
      </c>
      <c r="E9" s="8">
        <v>21</v>
      </c>
      <c r="F9" s="8">
        <v>4956</v>
      </c>
      <c r="H9" s="9">
        <f t="shared" si="0"/>
        <v>12</v>
      </c>
      <c r="I9">
        <f t="shared" si="1"/>
        <v>234</v>
      </c>
      <c r="J9">
        <f t="shared" si="2"/>
        <v>7044</v>
      </c>
    </row>
    <row r="10" spans="1:10">
      <c r="A10" t="s">
        <v>63</v>
      </c>
      <c r="B10" s="8">
        <v>2</v>
      </c>
      <c r="C10" s="8">
        <v>4</v>
      </c>
      <c r="D10" s="8">
        <v>4</v>
      </c>
      <c r="E10" s="8">
        <v>35</v>
      </c>
      <c r="F10" s="8">
        <v>1180</v>
      </c>
      <c r="H10" s="9">
        <f t="shared" si="0"/>
        <v>12</v>
      </c>
      <c r="I10">
        <f t="shared" si="1"/>
        <v>220</v>
      </c>
      <c r="J10">
        <f t="shared" si="2"/>
        <v>10820</v>
      </c>
    </row>
    <row r="11" spans="1:10">
      <c r="A11" t="s">
        <v>64</v>
      </c>
      <c r="B11" s="8">
        <v>2</v>
      </c>
      <c r="C11" s="8">
        <v>3</v>
      </c>
      <c r="D11" s="8">
        <v>4</v>
      </c>
      <c r="E11" s="8">
        <v>37</v>
      </c>
      <c r="F11" s="8">
        <v>1247</v>
      </c>
      <c r="H11" s="9">
        <f t="shared" si="0"/>
        <v>12</v>
      </c>
      <c r="I11">
        <f t="shared" si="1"/>
        <v>218</v>
      </c>
      <c r="J11">
        <f t="shared" si="2"/>
        <v>10753</v>
      </c>
    </row>
    <row r="12" spans="1:10">
      <c r="A12" t="s">
        <v>65</v>
      </c>
      <c r="B12" s="8">
        <v>2</v>
      </c>
      <c r="C12" s="8">
        <v>3</v>
      </c>
      <c r="D12" s="8">
        <v>4</v>
      </c>
      <c r="E12" s="8">
        <v>43</v>
      </c>
      <c r="F12" s="8">
        <v>1449</v>
      </c>
      <c r="H12" s="9">
        <f t="shared" si="0"/>
        <v>12</v>
      </c>
      <c r="I12">
        <f t="shared" si="1"/>
        <v>212</v>
      </c>
      <c r="J12">
        <f t="shared" si="2"/>
        <v>10551</v>
      </c>
    </row>
    <row r="13" spans="1:10">
      <c r="A13" t="s">
        <v>66</v>
      </c>
      <c r="B13" s="8">
        <v>2</v>
      </c>
      <c r="C13" s="8">
        <v>3</v>
      </c>
      <c r="D13" s="8">
        <v>5</v>
      </c>
      <c r="E13" s="8">
        <v>129</v>
      </c>
      <c r="F13" s="8">
        <v>32435</v>
      </c>
      <c r="H13" s="9" t="str">
        <f t="shared" si="0"/>
        <v>0</v>
      </c>
      <c r="I13">
        <f t="shared" si="1"/>
        <v>126</v>
      </c>
      <c r="J13">
        <f t="shared" si="2"/>
        <v>-20435</v>
      </c>
    </row>
    <row r="14" spans="1:10">
      <c r="A14" t="s">
        <v>67</v>
      </c>
      <c r="B14" s="8">
        <v>2</v>
      </c>
      <c r="C14" s="8">
        <v>3</v>
      </c>
      <c r="D14" s="8">
        <v>5</v>
      </c>
      <c r="E14" s="8">
        <v>151</v>
      </c>
      <c r="F14" s="8">
        <v>32098</v>
      </c>
      <c r="H14" s="9" t="str">
        <f t="shared" si="0"/>
        <v>0</v>
      </c>
      <c r="I14">
        <f t="shared" si="1"/>
        <v>104</v>
      </c>
      <c r="J14">
        <f t="shared" si="2"/>
        <v>-20098</v>
      </c>
    </row>
    <row r="15" spans="1:10">
      <c r="A15" t="s">
        <v>68</v>
      </c>
      <c r="B15" s="8">
        <v>2</v>
      </c>
      <c r="C15" s="8">
        <v>3</v>
      </c>
      <c r="D15" s="8">
        <v>5</v>
      </c>
      <c r="E15" s="8">
        <v>155</v>
      </c>
      <c r="F15" s="8">
        <v>33312</v>
      </c>
      <c r="H15" s="9" t="str">
        <f t="shared" si="0"/>
        <v>0</v>
      </c>
      <c r="I15">
        <f t="shared" si="1"/>
        <v>100</v>
      </c>
      <c r="J15">
        <f t="shared" si="2"/>
        <v>-21312</v>
      </c>
    </row>
    <row r="16" spans="1:10">
      <c r="A16" t="s">
        <v>69</v>
      </c>
      <c r="B16" s="8">
        <v>2</v>
      </c>
      <c r="C16" s="8">
        <v>2</v>
      </c>
      <c r="D16" s="8">
        <v>8</v>
      </c>
      <c r="E16" s="8">
        <v>44</v>
      </c>
      <c r="F16" s="8">
        <v>10452</v>
      </c>
      <c r="H16" s="9">
        <f t="shared" si="0"/>
        <v>8</v>
      </c>
      <c r="I16">
        <f t="shared" si="1"/>
        <v>211</v>
      </c>
      <c r="J16">
        <f t="shared" si="2"/>
        <v>1548</v>
      </c>
    </row>
    <row r="17" spans="1:13">
      <c r="A17" t="s">
        <v>70</v>
      </c>
      <c r="B17" s="8">
        <v>2</v>
      </c>
      <c r="C17" s="8">
        <v>5</v>
      </c>
      <c r="D17" s="8">
        <v>8</v>
      </c>
      <c r="E17" s="8">
        <v>144</v>
      </c>
      <c r="F17" s="8">
        <v>4855</v>
      </c>
      <c r="H17" s="9">
        <f t="shared" si="0"/>
        <v>8</v>
      </c>
      <c r="I17">
        <f t="shared" si="1"/>
        <v>111</v>
      </c>
      <c r="J17">
        <f t="shared" si="2"/>
        <v>7145</v>
      </c>
    </row>
    <row r="18" spans="1:13">
      <c r="G18" t="s">
        <v>76</v>
      </c>
      <c r="H18">
        <f>SUMIF(H4:H17,"&gt;0",H4:H17)</f>
        <v>118</v>
      </c>
      <c r="I18">
        <f>SUMIF(I4:I17,"&gt;0",I4:I17)</f>
        <v>2461</v>
      </c>
      <c r="J18">
        <f>SUMIF(J4:J17,"&gt;0",J4:J17)</f>
        <v>88479</v>
      </c>
    </row>
    <row r="20" spans="1:13" ht="72" customHeight="1">
      <c r="A20" s="7" t="s">
        <v>71</v>
      </c>
      <c r="D20" s="8">
        <v>16</v>
      </c>
      <c r="E20" s="8">
        <v>255</v>
      </c>
      <c r="F20" s="8">
        <v>12000</v>
      </c>
      <c r="G20" s="433" t="s">
        <v>72</v>
      </c>
      <c r="H20" s="433"/>
      <c r="I20" s="433"/>
      <c r="J20" s="433"/>
      <c r="K20" s="433"/>
      <c r="L20" s="433"/>
      <c r="M20" s="433"/>
    </row>
  </sheetData>
  <mergeCells count="2">
    <mergeCell ref="G20:M20"/>
    <mergeCell ref="H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Sheet8"/>
  <dimension ref="A1:M22"/>
  <sheetViews>
    <sheetView workbookViewId="0">
      <selection activeCell="D22" sqref="D22"/>
    </sheetView>
  </sheetViews>
  <sheetFormatPr defaultRowHeight="1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c r="B1" t="s">
        <v>27</v>
      </c>
      <c r="C1" t="s">
        <v>28</v>
      </c>
      <c r="D1" t="s">
        <v>29</v>
      </c>
      <c r="E1" t="s">
        <v>29</v>
      </c>
      <c r="F1" t="s">
        <v>30</v>
      </c>
      <c r="H1" s="435" t="s">
        <v>75</v>
      </c>
      <c r="I1" s="435"/>
      <c r="J1" s="435"/>
    </row>
    <row r="2" spans="1:10">
      <c r="A2" t="s">
        <v>31</v>
      </c>
      <c r="B2" t="s">
        <v>32</v>
      </c>
      <c r="C2" t="s">
        <v>32</v>
      </c>
      <c r="D2" t="s">
        <v>33</v>
      </c>
      <c r="E2" t="s">
        <v>34</v>
      </c>
      <c r="F2" t="s">
        <v>35</v>
      </c>
      <c r="H2" t="s">
        <v>73</v>
      </c>
      <c r="I2" t="s">
        <v>34</v>
      </c>
      <c r="J2" t="s">
        <v>74</v>
      </c>
    </row>
    <row r="3" spans="1:10">
      <c r="A3" t="s">
        <v>36</v>
      </c>
      <c r="B3" s="6" t="s">
        <v>37</v>
      </c>
      <c r="C3" s="6" t="s">
        <v>37</v>
      </c>
      <c r="D3" s="6" t="s">
        <v>38</v>
      </c>
      <c r="E3" s="6" t="s">
        <v>39</v>
      </c>
      <c r="F3" s="6" t="s">
        <v>40</v>
      </c>
    </row>
    <row r="4" spans="1:10">
      <c r="A4" t="s">
        <v>41</v>
      </c>
      <c r="B4" s="6">
        <v>2</v>
      </c>
      <c r="C4" s="6">
        <v>3</v>
      </c>
      <c r="D4" s="6">
        <v>3</v>
      </c>
      <c r="E4" s="6">
        <v>29</v>
      </c>
      <c r="F4" s="6">
        <v>977</v>
      </c>
      <c r="H4" s="9">
        <f>IF(I4&lt;0,"0",IF(J4&lt;0,"0",D$22-D4))</f>
        <v>13</v>
      </c>
      <c r="I4">
        <f>E$22-E4</f>
        <v>226</v>
      </c>
      <c r="J4">
        <f>F$22-F4</f>
        <v>11023</v>
      </c>
    </row>
    <row r="5" spans="1:10">
      <c r="A5" t="s">
        <v>42</v>
      </c>
      <c r="B5" s="6">
        <v>2</v>
      </c>
      <c r="C5" s="6">
        <v>3</v>
      </c>
      <c r="D5" s="6">
        <v>3</v>
      </c>
      <c r="E5" s="6">
        <v>36</v>
      </c>
      <c r="F5" s="6">
        <v>1213</v>
      </c>
      <c r="H5" s="9">
        <f t="shared" ref="H5:H19" si="0">IF(I5&lt;0,"0",IF(J5&lt;0,"0",D$22-D5))</f>
        <v>13</v>
      </c>
      <c r="I5">
        <f t="shared" ref="I5:I19" si="1">E$22-E5</f>
        <v>219</v>
      </c>
      <c r="J5">
        <f t="shared" ref="J5:J19" si="2">F$22-F5</f>
        <v>10787</v>
      </c>
    </row>
    <row r="6" spans="1:10">
      <c r="A6" t="s">
        <v>43</v>
      </c>
      <c r="B6" s="6">
        <v>2</v>
      </c>
      <c r="C6" s="6">
        <v>3</v>
      </c>
      <c r="D6" s="6">
        <v>3</v>
      </c>
      <c r="E6" s="6">
        <v>38</v>
      </c>
      <c r="F6" s="6">
        <v>1281</v>
      </c>
      <c r="H6" s="9">
        <f t="shared" si="0"/>
        <v>13</v>
      </c>
      <c r="I6">
        <f t="shared" si="1"/>
        <v>217</v>
      </c>
      <c r="J6">
        <f t="shared" si="2"/>
        <v>10719</v>
      </c>
    </row>
    <row r="7" spans="1:10">
      <c r="A7" t="s">
        <v>44</v>
      </c>
      <c r="B7" s="6">
        <v>2</v>
      </c>
      <c r="C7" s="6">
        <v>3</v>
      </c>
      <c r="D7" s="6">
        <v>4</v>
      </c>
      <c r="E7" s="6">
        <v>24</v>
      </c>
      <c r="F7" s="6">
        <v>809</v>
      </c>
      <c r="H7" s="9">
        <f t="shared" si="0"/>
        <v>12</v>
      </c>
      <c r="I7">
        <f t="shared" si="1"/>
        <v>231</v>
      </c>
      <c r="J7">
        <f t="shared" si="2"/>
        <v>11191</v>
      </c>
    </row>
    <row r="8" spans="1:10">
      <c r="A8" t="s">
        <v>45</v>
      </c>
      <c r="B8" s="6">
        <v>2</v>
      </c>
      <c r="C8" s="6">
        <v>4</v>
      </c>
      <c r="D8" s="6">
        <v>4</v>
      </c>
      <c r="E8" s="6">
        <v>24</v>
      </c>
      <c r="F8" s="6">
        <v>809</v>
      </c>
      <c r="H8" s="9">
        <f t="shared" si="0"/>
        <v>12</v>
      </c>
      <c r="I8">
        <f t="shared" si="1"/>
        <v>231</v>
      </c>
      <c r="J8">
        <f t="shared" si="2"/>
        <v>11191</v>
      </c>
    </row>
    <row r="9" spans="1:10">
      <c r="A9" t="s">
        <v>46</v>
      </c>
      <c r="B9" s="6">
        <v>2</v>
      </c>
      <c r="C9" s="6">
        <v>3</v>
      </c>
      <c r="D9" s="6">
        <v>5</v>
      </c>
      <c r="E9" s="6">
        <v>33</v>
      </c>
      <c r="F9" s="6">
        <v>5360</v>
      </c>
      <c r="H9" s="9">
        <f t="shared" si="0"/>
        <v>11</v>
      </c>
      <c r="I9">
        <f t="shared" si="1"/>
        <v>222</v>
      </c>
      <c r="J9">
        <f t="shared" si="2"/>
        <v>6640</v>
      </c>
    </row>
    <row r="10" spans="1:10">
      <c r="A10" t="s">
        <v>47</v>
      </c>
      <c r="B10" s="6">
        <v>2</v>
      </c>
      <c r="C10" s="6">
        <v>5</v>
      </c>
      <c r="D10" s="6">
        <v>5</v>
      </c>
      <c r="E10" s="6">
        <v>62</v>
      </c>
      <c r="F10" s="6">
        <v>2090</v>
      </c>
      <c r="H10" s="9">
        <f t="shared" si="0"/>
        <v>11</v>
      </c>
      <c r="I10">
        <f t="shared" si="1"/>
        <v>193</v>
      </c>
      <c r="J10">
        <f t="shared" si="2"/>
        <v>9910</v>
      </c>
    </row>
    <row r="11" spans="1:10">
      <c r="A11" t="s">
        <v>48</v>
      </c>
      <c r="B11" s="6">
        <v>2</v>
      </c>
      <c r="C11" s="6">
        <v>3</v>
      </c>
      <c r="D11" s="6">
        <v>5</v>
      </c>
      <c r="E11" s="6">
        <v>159</v>
      </c>
      <c r="F11" s="6">
        <v>33447</v>
      </c>
      <c r="H11" s="9" t="str">
        <f t="shared" si="0"/>
        <v>0</v>
      </c>
      <c r="I11">
        <f t="shared" si="1"/>
        <v>96</v>
      </c>
      <c r="J11">
        <f t="shared" si="2"/>
        <v>-21447</v>
      </c>
    </row>
    <row r="12" spans="1:10">
      <c r="A12" t="s">
        <v>49</v>
      </c>
      <c r="B12" s="6">
        <v>2</v>
      </c>
      <c r="C12" s="6">
        <v>6</v>
      </c>
      <c r="D12" s="6">
        <v>6</v>
      </c>
      <c r="E12" s="6">
        <v>17</v>
      </c>
      <c r="F12" s="6">
        <v>573</v>
      </c>
      <c r="H12" s="9">
        <f t="shared" si="0"/>
        <v>10</v>
      </c>
      <c r="I12">
        <f t="shared" si="1"/>
        <v>238</v>
      </c>
      <c r="J12">
        <f t="shared" si="2"/>
        <v>11427</v>
      </c>
    </row>
    <row r="13" spans="1:10">
      <c r="A13" t="s">
        <v>50</v>
      </c>
      <c r="B13" s="6">
        <v>2</v>
      </c>
      <c r="C13" s="6">
        <v>6</v>
      </c>
      <c r="D13" s="6">
        <v>6</v>
      </c>
      <c r="E13" s="6">
        <v>25</v>
      </c>
      <c r="F13" s="6">
        <v>842</v>
      </c>
      <c r="H13" s="9">
        <f t="shared" si="0"/>
        <v>10</v>
      </c>
      <c r="I13">
        <f t="shared" si="1"/>
        <v>230</v>
      </c>
      <c r="J13">
        <f t="shared" si="2"/>
        <v>11158</v>
      </c>
    </row>
    <row r="14" spans="1:10">
      <c r="A14" t="s">
        <v>51</v>
      </c>
      <c r="B14" s="6">
        <v>2</v>
      </c>
      <c r="C14" s="6">
        <v>4</v>
      </c>
      <c r="D14" s="6">
        <v>6</v>
      </c>
      <c r="E14" s="6">
        <v>163</v>
      </c>
      <c r="F14" s="6">
        <v>32502</v>
      </c>
      <c r="H14" s="9" t="str">
        <f t="shared" si="0"/>
        <v>0</v>
      </c>
      <c r="I14">
        <f t="shared" si="1"/>
        <v>92</v>
      </c>
      <c r="J14">
        <f t="shared" si="2"/>
        <v>-20502</v>
      </c>
    </row>
    <row r="15" spans="1:10">
      <c r="A15" t="s">
        <v>52</v>
      </c>
      <c r="B15" s="6">
        <v>2</v>
      </c>
      <c r="C15" s="6">
        <v>5</v>
      </c>
      <c r="D15" s="6">
        <v>7</v>
      </c>
      <c r="E15" s="6">
        <v>28</v>
      </c>
      <c r="F15" s="6">
        <v>944</v>
      </c>
      <c r="H15" s="9">
        <f t="shared" si="0"/>
        <v>9</v>
      </c>
      <c r="I15">
        <f t="shared" si="1"/>
        <v>227</v>
      </c>
      <c r="J15">
        <f t="shared" si="2"/>
        <v>11056</v>
      </c>
    </row>
    <row r="16" spans="1:10">
      <c r="A16" t="s">
        <v>53</v>
      </c>
      <c r="B16" s="6">
        <v>2</v>
      </c>
      <c r="C16" s="6">
        <v>3</v>
      </c>
      <c r="D16" s="6">
        <v>7</v>
      </c>
      <c r="E16" s="6">
        <v>262</v>
      </c>
      <c r="F16" s="6">
        <v>8833</v>
      </c>
      <c r="H16" s="9" t="str">
        <f t="shared" si="0"/>
        <v>0</v>
      </c>
      <c r="I16">
        <f t="shared" si="1"/>
        <v>-7</v>
      </c>
      <c r="J16">
        <f t="shared" si="2"/>
        <v>3167</v>
      </c>
    </row>
    <row r="17" spans="1:13">
      <c r="A17" t="s">
        <v>54</v>
      </c>
      <c r="B17" s="6">
        <v>2</v>
      </c>
      <c r="C17" s="6">
        <v>5</v>
      </c>
      <c r="D17" s="6">
        <v>7</v>
      </c>
      <c r="E17" s="6">
        <v>295</v>
      </c>
      <c r="F17" s="6">
        <v>38032</v>
      </c>
      <c r="H17" s="9" t="str">
        <f t="shared" si="0"/>
        <v>0</v>
      </c>
      <c r="I17">
        <f t="shared" si="1"/>
        <v>-40</v>
      </c>
      <c r="J17">
        <f t="shared" si="2"/>
        <v>-26032</v>
      </c>
    </row>
    <row r="18" spans="1:13">
      <c r="A18" t="s">
        <v>55</v>
      </c>
      <c r="B18" s="6">
        <v>2</v>
      </c>
      <c r="C18" s="6">
        <v>3</v>
      </c>
      <c r="D18" s="6">
        <v>8</v>
      </c>
      <c r="E18" s="6">
        <v>92</v>
      </c>
      <c r="F18" s="6">
        <v>12070</v>
      </c>
      <c r="H18" s="9" t="str">
        <f t="shared" si="0"/>
        <v>0</v>
      </c>
      <c r="I18">
        <f t="shared" si="1"/>
        <v>163</v>
      </c>
      <c r="J18">
        <f t="shared" si="2"/>
        <v>-70</v>
      </c>
    </row>
    <row r="19" spans="1:13">
      <c r="A19" t="s">
        <v>56</v>
      </c>
      <c r="B19" s="6">
        <v>2</v>
      </c>
      <c r="C19" s="6">
        <v>3</v>
      </c>
      <c r="D19" s="6">
        <v>8</v>
      </c>
      <c r="E19" s="6">
        <v>139</v>
      </c>
      <c r="F19" s="6">
        <v>32772</v>
      </c>
      <c r="H19" s="9" t="str">
        <f t="shared" si="0"/>
        <v>0</v>
      </c>
      <c r="I19">
        <f t="shared" si="1"/>
        <v>116</v>
      </c>
      <c r="J19">
        <f t="shared" si="2"/>
        <v>-20772</v>
      </c>
    </row>
    <row r="20" spans="1:13">
      <c r="G20" t="s">
        <v>76</v>
      </c>
      <c r="H20">
        <f>SUMIF(H4:H19,"&gt;0",H4:H19)</f>
        <v>114</v>
      </c>
      <c r="I20">
        <f>SUMIF(I4:I19,"&gt;0",I4:I19)</f>
        <v>2701</v>
      </c>
      <c r="J20">
        <f>SUMIF(J4:J19,"&gt;0",J4:J19)</f>
        <v>108269</v>
      </c>
    </row>
    <row r="22" spans="1:13" ht="72" customHeight="1">
      <c r="A22" s="7" t="s">
        <v>71</v>
      </c>
      <c r="D22" s="8">
        <v>16</v>
      </c>
      <c r="E22" s="8">
        <v>255</v>
      </c>
      <c r="F22" s="8">
        <v>12000</v>
      </c>
      <c r="G22" s="433" t="s">
        <v>72</v>
      </c>
      <c r="H22" s="433"/>
      <c r="I22" s="433"/>
      <c r="J22" s="433"/>
      <c r="K22" s="433"/>
      <c r="L22" s="433"/>
      <c r="M22" s="433"/>
    </row>
  </sheetData>
  <mergeCells count="2">
    <mergeCell ref="H1:J1"/>
    <mergeCell ref="G22:M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sheetPr codeName="Sheet10"/>
  <dimension ref="A1:H12"/>
  <sheetViews>
    <sheetView workbookViewId="0">
      <selection activeCell="B2" sqref="B2"/>
    </sheetView>
  </sheetViews>
  <sheetFormatPr defaultRowHeight="15"/>
  <cols>
    <col min="1" max="1" width="10.140625" style="4" bestFit="1" customWidth="1"/>
    <col min="2" max="3" width="25.140625" style="10" bestFit="1" customWidth="1"/>
    <col min="4" max="5" width="24.7109375" style="10" bestFit="1" customWidth="1"/>
    <col min="6" max="6" width="25" style="10" bestFit="1" customWidth="1"/>
    <col min="7" max="7" width="10" style="10" bestFit="1" customWidth="1"/>
    <col min="8" max="8" width="10.140625" style="10" bestFit="1" customWidth="1"/>
  </cols>
  <sheetData>
    <row r="1" spans="1:8">
      <c r="B1" s="110" t="s">
        <v>166</v>
      </c>
      <c r="C1" s="110" t="s">
        <v>167</v>
      </c>
      <c r="D1" s="110" t="s">
        <v>168</v>
      </c>
      <c r="E1" s="110" t="s">
        <v>169</v>
      </c>
      <c r="F1" s="110" t="s">
        <v>170</v>
      </c>
      <c r="G1" s="110" t="s">
        <v>171</v>
      </c>
      <c r="H1" s="110" t="s">
        <v>172</v>
      </c>
    </row>
    <row r="2" spans="1:8">
      <c r="A2" s="4">
        <v>41135</v>
      </c>
      <c r="B2" s="10" t="e">
        <f>VLOOKUP(A2,'Allocated charts'!A:N,2,FALSE)</f>
        <v>#N/A</v>
      </c>
      <c r="C2" s="10" t="e">
        <f>VLOOKUP(A2,'Allocated charts'!A:N,3,FALSE)</f>
        <v>#N/A</v>
      </c>
      <c r="D2" s="10" t="e">
        <f>VLOOKUP(A2,'Allocated charts'!A:N,4,FALSE)+VLOOKUP(A2,'Allocated charts'!A:N,6,FALSE)+VLOOKUP(A2,'Allocated charts'!A:N,8,FALSE)</f>
        <v>#N/A</v>
      </c>
      <c r="E2" s="10" t="e">
        <f>VLOOKUP(A2,'Allocated charts'!A:N,5,FALSE)+VLOOKUP(A2,'Allocated charts'!A:N,7,FALSE)</f>
        <v>#N/A</v>
      </c>
      <c r="F2" s="10" t="e">
        <f>VLOOKUP(A2,'Allocated charts'!A:N,9,FALSE)+VLOOKUP(A2,'Allocated charts'!A:N,10,FALSE)</f>
        <v>#N/A</v>
      </c>
      <c r="G2" s="10" t="e">
        <f>VLOOKUP(A2,'Allocated charts'!A:N,11,FALSE)+VLOOKUP(A2,'Allocated charts'!A:N,12,FALSE)</f>
        <v>#N/A</v>
      </c>
      <c r="H2" s="10" t="e">
        <f>VLOOKUP(A2,'Allocated charts'!A:O,13,FALSE)</f>
        <v>#N/A</v>
      </c>
    </row>
    <row r="3" spans="1:8">
      <c r="A3" s="4">
        <v>41120</v>
      </c>
      <c r="B3" s="10" t="e">
        <f>VLOOKUP(A3,'Allocated charts'!A:N,2,FALSE)</f>
        <v>#N/A</v>
      </c>
      <c r="C3" s="10" t="e">
        <f>VLOOKUP(A3,'Allocated charts'!A:N,3,FALSE)</f>
        <v>#N/A</v>
      </c>
      <c r="D3" s="10" t="e">
        <f>VLOOKUP(A3,'Allocated charts'!A:N,4,FALSE)+VLOOKUP(A3,'Allocated charts'!A:N,6,FALSE)+VLOOKUP(A3,'Allocated charts'!A:N,8,FALSE)</f>
        <v>#N/A</v>
      </c>
      <c r="E3" s="10" t="e">
        <f>VLOOKUP(A3,'Allocated charts'!A:N,5,FALSE)+VLOOKUP(A3,'Allocated charts'!A:N,7,FALSE)</f>
        <v>#N/A</v>
      </c>
      <c r="F3" s="10" t="e">
        <f>VLOOKUP(A3,'Allocated charts'!A:N,9,FALSE)+VLOOKUP(A3,'Allocated charts'!A:N,10,FALSE)</f>
        <v>#N/A</v>
      </c>
      <c r="G3" s="10" t="e">
        <f>VLOOKUP(A3,'Allocated charts'!A:N,11,FALSE)+VLOOKUP(A3,'Allocated charts'!A:N,12,FALSE)</f>
        <v>#N/A</v>
      </c>
      <c r="H3" s="10" t="e">
        <f>VLOOKUP(A3,'Allocated charts'!A:O,13,FALSE)</f>
        <v>#N/A</v>
      </c>
    </row>
    <row r="4" spans="1:8">
      <c r="A4" s="4">
        <v>41092</v>
      </c>
      <c r="B4" s="10" t="e">
        <f>VLOOKUP(A4,'Allocated charts'!A:N,2,FALSE)</f>
        <v>#N/A</v>
      </c>
      <c r="C4" s="10" t="e">
        <f>VLOOKUP(A4,'Allocated charts'!A:N,3,FALSE)</f>
        <v>#N/A</v>
      </c>
      <c r="D4" s="10" t="e">
        <f>VLOOKUP(A4,'Allocated charts'!A:N,4,FALSE)+VLOOKUP(A4,'Allocated charts'!A:N,6,FALSE)+VLOOKUP(A4,'Allocated charts'!A:N,8,FALSE)</f>
        <v>#N/A</v>
      </c>
      <c r="E4" s="10" t="e">
        <f>VLOOKUP(A4,'Allocated charts'!A:N,5,FALSE)+VLOOKUP(A4,'Allocated charts'!A:N,7,FALSE)</f>
        <v>#N/A</v>
      </c>
      <c r="F4" s="10" t="e">
        <f>VLOOKUP(A4,'Allocated charts'!A:N,9,FALSE)+VLOOKUP(A4,'Allocated charts'!A:N,10,FALSE)</f>
        <v>#N/A</v>
      </c>
      <c r="G4" s="10" t="e">
        <f>VLOOKUP(A4,'Allocated charts'!A:N,11,FALSE)+VLOOKUP(A4,'Allocated charts'!A:N,12,FALSE)</f>
        <v>#N/A</v>
      </c>
      <c r="H4" s="10" t="e">
        <f>VLOOKUP(A4,'Allocated charts'!A:O,13,FALSE)</f>
        <v>#N/A</v>
      </c>
    </row>
    <row r="5" spans="1:8">
      <c r="A5" s="4">
        <v>41059</v>
      </c>
      <c r="B5" s="10" t="e">
        <f>VLOOKUP(A5,'Allocated charts'!A:N,2,FALSE)</f>
        <v>#N/A</v>
      </c>
      <c r="C5" s="10" t="e">
        <f>VLOOKUP(A5,'Allocated charts'!A:N,3,FALSE)</f>
        <v>#N/A</v>
      </c>
      <c r="D5" s="10" t="e">
        <f>VLOOKUP(A5,'Allocated charts'!A:N,4,FALSE)+VLOOKUP(A5,'Allocated charts'!A:N,6,FALSE)+VLOOKUP(A5,'Allocated charts'!A:N,8,FALSE)</f>
        <v>#N/A</v>
      </c>
      <c r="E5" s="10" t="e">
        <f>VLOOKUP(A5,'Allocated charts'!A:N,5,FALSE)+VLOOKUP(A5,'Allocated charts'!A:N,7,FALSE)</f>
        <v>#N/A</v>
      </c>
      <c r="F5" s="10" t="e">
        <f>VLOOKUP(A5,'Allocated charts'!A:N,9,FALSE)+VLOOKUP(A5,'Allocated charts'!A:N,10,FALSE)</f>
        <v>#N/A</v>
      </c>
      <c r="G5" s="10" t="e">
        <f>VLOOKUP(A5,'Allocated charts'!A:N,11,FALSE)+VLOOKUP(A5,'Allocated charts'!A:N,12,FALSE)</f>
        <v>#N/A</v>
      </c>
      <c r="H5" s="10" t="e">
        <f>VLOOKUP(A5,'Allocated charts'!A:O,13,FALSE)</f>
        <v>#N/A</v>
      </c>
    </row>
    <row r="6" spans="1:8">
      <c r="A6" s="4">
        <v>41026</v>
      </c>
      <c r="B6" s="10" t="e">
        <f>VLOOKUP(A6,'Allocated charts'!A:N,2,FALSE)</f>
        <v>#N/A</v>
      </c>
      <c r="C6" s="10" t="e">
        <f>VLOOKUP(A6,'Allocated charts'!A:N,3,FALSE)</f>
        <v>#N/A</v>
      </c>
      <c r="D6" s="10" t="e">
        <f>VLOOKUP(A6,'Allocated charts'!A:N,4,FALSE)+VLOOKUP(A6,'Allocated charts'!A:N,6,FALSE)+VLOOKUP(A6,'Allocated charts'!A:N,8,FALSE)</f>
        <v>#N/A</v>
      </c>
      <c r="E6" s="10" t="e">
        <f>VLOOKUP(A6,'Allocated charts'!A:N,5,FALSE)+VLOOKUP(A6,'Allocated charts'!A:N,7,FALSE)</f>
        <v>#N/A</v>
      </c>
      <c r="F6" s="10" t="e">
        <f>VLOOKUP(A6,'Allocated charts'!A:N,9,FALSE)+VLOOKUP(A6,'Allocated charts'!A:N,10,FALSE)</f>
        <v>#N/A</v>
      </c>
      <c r="G6" s="10" t="e">
        <f>VLOOKUP(A6,'Allocated charts'!A:N,11,FALSE)+VLOOKUP(A6,'Allocated charts'!A:N,12,FALSE)</f>
        <v>#N/A</v>
      </c>
      <c r="H6" s="10" t="e">
        <f>VLOOKUP(A6,'Allocated charts'!A:O,13,FALSE)</f>
        <v>#N/A</v>
      </c>
    </row>
    <row r="7" spans="1:8">
      <c r="A7" s="4">
        <v>40998</v>
      </c>
      <c r="B7" s="10" t="e">
        <f>VLOOKUP(A7,'Allocated charts'!A:N,2,FALSE)</f>
        <v>#N/A</v>
      </c>
      <c r="C7" s="10" t="e">
        <f>VLOOKUP(A7,'Allocated charts'!A:N,3,FALSE)</f>
        <v>#N/A</v>
      </c>
      <c r="D7" s="10" t="e">
        <f>VLOOKUP(A7,'Allocated charts'!A:N,4,FALSE)+VLOOKUP(A7,'Allocated charts'!A:N,6,FALSE)+VLOOKUP(A7,'Allocated charts'!A:N,8,FALSE)</f>
        <v>#N/A</v>
      </c>
      <c r="E7" s="10" t="e">
        <f>VLOOKUP(A7,'Allocated charts'!A:N,5,FALSE)+VLOOKUP(A7,'Allocated charts'!A:N,7,FALSE)</f>
        <v>#N/A</v>
      </c>
      <c r="F7" s="10" t="e">
        <f>VLOOKUP(A7,'Allocated charts'!A:N,9,FALSE)+VLOOKUP(A7,'Allocated charts'!A:N,10,FALSE)</f>
        <v>#N/A</v>
      </c>
      <c r="G7" s="10" t="e">
        <f>VLOOKUP(A7,'Allocated charts'!A:N,11,FALSE)+VLOOKUP(A7,'Allocated charts'!A:N,12,FALSE)</f>
        <v>#N/A</v>
      </c>
      <c r="H7" s="10" t="e">
        <f>VLOOKUP(A7,'Allocated charts'!A:O,13,FALSE)</f>
        <v>#N/A</v>
      </c>
    </row>
    <row r="8" spans="1:8">
      <c r="A8" s="4">
        <v>40851</v>
      </c>
      <c r="B8" s="10" t="e">
        <f>VLOOKUP(A8,'Allocated charts'!A:N,2,FALSE)</f>
        <v>#N/A</v>
      </c>
      <c r="C8" s="10" t="e">
        <f>VLOOKUP(A8,'Allocated charts'!A:N,3,FALSE)</f>
        <v>#N/A</v>
      </c>
      <c r="D8" s="10" t="e">
        <f>VLOOKUP(A8,'Allocated charts'!A:N,4,FALSE)+VLOOKUP(A8,'Allocated charts'!A:N,6,FALSE)+VLOOKUP(A8,'Allocated charts'!A:N,8,FALSE)</f>
        <v>#N/A</v>
      </c>
      <c r="E8" s="10" t="e">
        <f>VLOOKUP(A8,'Allocated charts'!A:N,5,FALSE)+VLOOKUP(A8,'Allocated charts'!A:N,7,FALSE)</f>
        <v>#N/A</v>
      </c>
      <c r="F8" s="10" t="e">
        <f>VLOOKUP(A8,'Allocated charts'!A:N,9,FALSE)+VLOOKUP(A8,'Allocated charts'!A:N,10,FALSE)</f>
        <v>#N/A</v>
      </c>
      <c r="G8" s="10" t="e">
        <f>VLOOKUP(A8,'Allocated charts'!A:N,11,FALSE)+VLOOKUP(A8,'Allocated charts'!A:N,12,FALSE)</f>
        <v>#N/A</v>
      </c>
      <c r="H8" s="10" t="e">
        <f>VLOOKUP(A8,'Allocated charts'!A:O,13,FALSE)</f>
        <v>#N/A</v>
      </c>
    </row>
    <row r="9" spans="1:8">
      <c r="A9" s="4">
        <v>40821</v>
      </c>
      <c r="B9" s="10" t="e">
        <f>VLOOKUP(A9,'Allocated charts'!A:N,2,FALSE)</f>
        <v>#N/A</v>
      </c>
      <c r="C9" s="10" t="e">
        <f>VLOOKUP(A9,'Allocated charts'!A:N,3,FALSE)</f>
        <v>#N/A</v>
      </c>
      <c r="D9" s="10" t="e">
        <f>VLOOKUP(A9,'Allocated charts'!A:N,4,FALSE)+VLOOKUP(A9,'Allocated charts'!A:N,6,FALSE)+VLOOKUP(A9,'Allocated charts'!A:N,8,FALSE)</f>
        <v>#N/A</v>
      </c>
      <c r="E9" s="10" t="e">
        <f>VLOOKUP(A9,'Allocated charts'!A:N,5,FALSE)+VLOOKUP(A9,'Allocated charts'!A:N,7,FALSE)</f>
        <v>#N/A</v>
      </c>
      <c r="F9" s="10" t="e">
        <f>VLOOKUP(A9,'Allocated charts'!A:N,9,FALSE)+VLOOKUP(A9,'Allocated charts'!A:N,10,FALSE)</f>
        <v>#N/A</v>
      </c>
      <c r="G9" s="10" t="e">
        <f>VLOOKUP(A9,'Allocated charts'!A:N,11,FALSE)+VLOOKUP(A9,'Allocated charts'!A:N,12,FALSE)</f>
        <v>#N/A</v>
      </c>
      <c r="H9" s="10" t="e">
        <f>VLOOKUP(A9,'Allocated charts'!A:O,13,FALSE)</f>
        <v>#N/A</v>
      </c>
    </row>
    <row r="10" spans="1:8">
      <c r="A10" s="4">
        <v>40791</v>
      </c>
      <c r="B10" s="10" t="e">
        <f>VLOOKUP(A10,'Allocated charts'!A:N,2,FALSE)</f>
        <v>#N/A</v>
      </c>
      <c r="C10" s="10" t="e">
        <f>VLOOKUP(A10,'Allocated charts'!A:N,3,FALSE)</f>
        <v>#N/A</v>
      </c>
      <c r="D10" s="10" t="e">
        <f>VLOOKUP(A10,'Allocated charts'!A:N,4,FALSE)+VLOOKUP(A10,'Allocated charts'!A:N,6,FALSE)+VLOOKUP(A10,'Allocated charts'!A:N,8,FALSE)</f>
        <v>#N/A</v>
      </c>
      <c r="E10" s="10" t="e">
        <f>VLOOKUP(A10,'Allocated charts'!A:N,5,FALSE)+VLOOKUP(A10,'Allocated charts'!A:N,7,FALSE)</f>
        <v>#N/A</v>
      </c>
      <c r="F10" s="10" t="e">
        <f>VLOOKUP(A10,'Allocated charts'!A:N,9,FALSE)+VLOOKUP(A10,'Allocated charts'!A:N,10,FALSE)</f>
        <v>#N/A</v>
      </c>
      <c r="G10" s="10" t="e">
        <f>VLOOKUP(A10,'Allocated charts'!A:N,11,FALSE)+VLOOKUP(A10,'Allocated charts'!A:N,12,FALSE)</f>
        <v>#N/A</v>
      </c>
      <c r="H10" s="10" t="e">
        <f>VLOOKUP(A10,'Allocated charts'!A:O,13,FALSE)</f>
        <v>#N/A</v>
      </c>
    </row>
    <row r="11" spans="1:8">
      <c r="A11" s="4">
        <v>40759</v>
      </c>
      <c r="B11" s="10" t="e">
        <f>VLOOKUP(A11,'Allocated charts'!A:N,2,FALSE)</f>
        <v>#N/A</v>
      </c>
      <c r="C11" s="10" t="e">
        <f>VLOOKUP(A11,'Allocated charts'!A:N,3,FALSE)</f>
        <v>#N/A</v>
      </c>
      <c r="D11" s="10" t="e">
        <f>VLOOKUP(A11,'Allocated charts'!A:N,4,FALSE)+VLOOKUP(A11,'Allocated charts'!A:N,6,FALSE)+VLOOKUP(A11,'Allocated charts'!A:N,8,FALSE)</f>
        <v>#N/A</v>
      </c>
      <c r="E11" s="10" t="e">
        <f>VLOOKUP(A11,'Allocated charts'!A:N,5,FALSE)+VLOOKUP(A11,'Allocated charts'!A:N,7,FALSE)</f>
        <v>#N/A</v>
      </c>
      <c r="F11" s="10" t="e">
        <f>VLOOKUP(A11,'Allocated charts'!A:N,9,FALSE)+VLOOKUP(A11,'Allocated charts'!A:N,10,FALSE)</f>
        <v>#N/A</v>
      </c>
      <c r="G11" s="10" t="e">
        <f>VLOOKUP(A11,'Allocated charts'!A:N,11,FALSE)+VLOOKUP(A11,'Allocated charts'!A:N,12,FALSE)</f>
        <v>#N/A</v>
      </c>
      <c r="H11" s="10" t="e">
        <f>VLOOKUP(A11,'Allocated charts'!A:O,13,FALSE)</f>
        <v>#N/A</v>
      </c>
    </row>
    <row r="12" spans="1:8">
      <c r="A12" s="4">
        <v>40729</v>
      </c>
      <c r="B12" s="10" t="e">
        <f>VLOOKUP(A12,'Allocated charts'!A:N,2,FALSE)</f>
        <v>#N/A</v>
      </c>
      <c r="C12" s="10" t="e">
        <f>VLOOKUP(A12,'Allocated charts'!A:N,3,FALSE)</f>
        <v>#N/A</v>
      </c>
      <c r="D12" s="10" t="e">
        <f>VLOOKUP(A12,'Allocated charts'!A:N,4,FALSE)+VLOOKUP(A12,'Allocated charts'!A:N,6,FALSE)+VLOOKUP(A12,'Allocated charts'!A:N,8,FALSE)</f>
        <v>#N/A</v>
      </c>
      <c r="E12" s="10" t="e">
        <f>VLOOKUP(A12,'Allocated charts'!A:N,5,FALSE)+VLOOKUP(A12,'Allocated charts'!A:N,7,FALSE)</f>
        <v>#N/A</v>
      </c>
      <c r="F12" s="10" t="e">
        <f>VLOOKUP(A12,'Allocated charts'!A:N,9,FALSE)+VLOOKUP(A12,'Allocated charts'!A:N,10,FALSE)</f>
        <v>#N/A</v>
      </c>
      <c r="G12" s="10" t="e">
        <f>VLOOKUP(A12,'Allocated charts'!A:N,11,FALSE)+VLOOKUP(A12,'Allocated charts'!A:N,12,FALSE)</f>
        <v>#N/A</v>
      </c>
      <c r="H12" s="10" t="e">
        <f>VLOOKUP(A12,'Allocated charts'!A:O,13,FALSE)</f>
        <v>#N/A</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0106cf87b9137263aba3b8c8121d07a8">
  <xsd:schema xmlns:xsd="http://www.w3.org/2001/XMLSchema" xmlns:p="http://schemas.microsoft.com/office/2006/metadata/properties" targetNamespace="http://schemas.microsoft.com/office/2006/metadata/properties" ma:root="true" ma:fieldsID="4ccc02e20bb4153c9355208b2a982a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A5C3ECD-DDA3-4F31-BA9F-EBF2F38E01C5}">
  <ds:schemaRefs>
    <ds:schemaRef ds:uri="http://schemas.microsoft.com/office/2006/metadata/longProperties"/>
  </ds:schemaRefs>
</ds:datastoreItem>
</file>

<file path=customXml/itemProps2.xml><?xml version="1.0" encoding="utf-8"?>
<ds:datastoreItem xmlns:ds="http://schemas.openxmlformats.org/officeDocument/2006/customXml" ds:itemID="{55D2A48B-9331-49D5-AAEC-3095FD6E140E}">
  <ds:schemaRefs>
    <ds:schemaRef ds:uri="http://www.w3.org/XML/1998/namespac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11DA2868-97B7-4917-982D-B6731652D047}">
  <ds:schemaRefs>
    <ds:schemaRef ds:uri="http://schemas.microsoft.com/sharepoint/v3/contenttype/forms"/>
  </ds:schemaRefs>
</ds:datastoreItem>
</file>

<file path=customXml/itemProps4.xml><?xml version="1.0" encoding="utf-8"?>
<ds:datastoreItem xmlns:ds="http://schemas.openxmlformats.org/officeDocument/2006/customXml" ds:itemID="{0B0F3F24-F0AB-4B1E-B1A8-17B47CD624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vt:lpstr>
      <vt:lpstr>used space Charts</vt:lpstr>
      <vt:lpstr>subscription charts</vt:lpstr>
      <vt:lpstr>Used GB Charts</vt:lpstr>
      <vt:lpstr>Allocated charts</vt:lpstr>
      <vt:lpstr>Instructions</vt:lpstr>
      <vt:lpstr>Formula explanation</vt:lpstr>
      <vt:lpstr>678 port usage</vt:lpstr>
      <vt:lpstr>879 port usage</vt:lpstr>
      <vt:lpstr>Alloc Feed</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cp:lastPrinted>2012-04-16T10:09:09Z</cp:lastPrinted>
  <dcterms:created xsi:type="dcterms:W3CDTF">2010-04-19T13:59:20Z</dcterms:created>
  <dcterms:modified xsi:type="dcterms:W3CDTF">2013-06-20T08:57:03Z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ContentType">
    <vt:lpwstr>Document</vt:lpwstr>
  </property>
</Properties>
</file>